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drawings/drawing2.xml" ContentType="application/vnd.openxmlformats-officedocument.drawing+xml"/>
  <Override PartName="/xl/ctrlProps/ctrlProp1.xml" ContentType="application/vnd.ms-excel.controlproperties+xml"/>
  <Override PartName="/xl/drawings/drawing3.xml" ContentType="application/vnd.openxmlformats-officedocument.drawing+xml"/>
  <Override PartName="/xl/ctrlProps/ctrlProp2.xml" ContentType="application/vnd.ms-excel.controlproperties+xml"/>
  <Override PartName="/xl/drawings/drawing4.xml" ContentType="application/vnd.openxmlformats-officedocument.drawing+xml"/>
  <Override PartName="/xl/comments1.xml" ContentType="application/vnd.openxmlformats-officedocument.spreadsheetml.comments+xml"/>
  <Override PartName="/xl/drawings/drawing5.xml" ContentType="application/vnd.openxmlformats-officedocument.drawing+xml"/>
  <Override PartName="/xl/comments2.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mc:AlternateContent xmlns:mc="http://schemas.openxmlformats.org/markup-compatibility/2006">
    <mc:Choice Requires="x15">
      <x15ac:absPath xmlns:x15ac="http://schemas.microsoft.com/office/spreadsheetml/2010/11/ac" url="C:\Users\sasac\Documents\Visual Studio 2017\Projects\SoilPileforExcel\"/>
    </mc:Choice>
  </mc:AlternateContent>
  <bookViews>
    <workbookView xWindow="0" yWindow="0" windowWidth="25125" windowHeight="12450" tabRatio="818" activeTab="1"/>
  </bookViews>
  <sheets>
    <sheet name="ご利用方法" sheetId="48" r:id="rId1"/>
    <sheet name="入力 (1)" sheetId="44" r:id="rId2"/>
    <sheet name="入力 (2)" sheetId="50" r:id="rId3"/>
    <sheet name="場所打ち杭" sheetId="47" state="hidden" r:id="rId4"/>
    <sheet name="鋼管ソイルセメント" sheetId="51" r:id="rId5"/>
  </sheets>
  <functionGroups builtInGroupCount="18"/>
  <externalReferences>
    <externalReference r:id="rId6"/>
    <externalReference r:id="rId7"/>
    <externalReference r:id="rId8"/>
  </externalReferences>
  <definedNames>
    <definedName name="_1__123Graph_Aｸﾞﾗﾌ_1" localSheetId="4" hidden="1">#REF!</definedName>
    <definedName name="_1__123Graph_Aｸﾞﾗﾌ_1" localSheetId="2" hidden="1">#REF!</definedName>
    <definedName name="_1__123Graph_Aｸﾞﾗﾌ_1" hidden="1">#REF!</definedName>
    <definedName name="_10__123Graph_Cｸﾞﾗﾌ_4" localSheetId="4" hidden="1">#REF!</definedName>
    <definedName name="_10__123Graph_Cｸﾞﾗﾌ_4" localSheetId="2" hidden="1">#REF!</definedName>
    <definedName name="_10__123Graph_Cｸﾞﾗﾌ_4" hidden="1">#REF!</definedName>
    <definedName name="_11__123Graph_Dｸﾞﾗﾌ_1" hidden="1">[1]躯体の設計!$AO$1064:$AO$1065</definedName>
    <definedName name="_12__123Graph_Dｸﾞﾗﾌ_4" localSheetId="4" hidden="1">#REF!</definedName>
    <definedName name="_12__123Graph_Dｸﾞﾗﾌ_4" localSheetId="2" hidden="1">#REF!</definedName>
    <definedName name="_12__123Graph_Dｸﾞﾗﾌ_4" hidden="1">#REF!</definedName>
    <definedName name="_13__123Graph_Xｸﾞﾗﾌ_1" hidden="1">[1]躯体の設計!$AJ$1064:$AJ$1065</definedName>
    <definedName name="_14__123Graph_Xｸﾞﾗﾌ_2" localSheetId="4" hidden="1">#REF!</definedName>
    <definedName name="_14__123Graph_Xｸﾞﾗﾌ_2" localSheetId="2" hidden="1">#REF!</definedName>
    <definedName name="_14__123Graph_Xｸﾞﾗﾌ_2" hidden="1">#REF!</definedName>
    <definedName name="_15__123Graph_Xｸﾞﾗﾌ_3" localSheetId="4" hidden="1">#REF!</definedName>
    <definedName name="_15__123Graph_Xｸﾞﾗﾌ_3" localSheetId="2" hidden="1">#REF!</definedName>
    <definedName name="_15__123Graph_Xｸﾞﾗﾌ_3" hidden="1">#REF!</definedName>
    <definedName name="_2__123Graph_Aｸﾞﾗﾌ_2" localSheetId="4" hidden="1">#REF!</definedName>
    <definedName name="_2__123Graph_Aｸﾞﾗﾌ_2" localSheetId="2" hidden="1">#REF!</definedName>
    <definedName name="_2__123Graph_Aｸﾞﾗﾌ_2" hidden="1">#REF!</definedName>
    <definedName name="_3__123Graph_Aｸﾞﾗﾌ_3" localSheetId="4" hidden="1">#REF!</definedName>
    <definedName name="_3__123Graph_Aｸﾞﾗﾌ_3" localSheetId="2" hidden="1">#REF!</definedName>
    <definedName name="_3__123Graph_Aｸﾞﾗﾌ_3" hidden="1">#REF!</definedName>
    <definedName name="_4__123Graph_Aｸﾞﾗﾌ_4" localSheetId="4" hidden="1">#REF!</definedName>
    <definedName name="_4__123Graph_Aｸﾞﾗﾌ_4" localSheetId="2" hidden="1">#REF!</definedName>
    <definedName name="_4__123Graph_Aｸﾞﾗﾌ_4" hidden="1">#REF!</definedName>
    <definedName name="_5__123Graph_Bｸﾞﾗﾌ_1" localSheetId="4" hidden="1">#REF!</definedName>
    <definedName name="_5__123Graph_Bｸﾞﾗﾌ_1" localSheetId="2" hidden="1">#REF!</definedName>
    <definedName name="_5__123Graph_Bｸﾞﾗﾌ_1" hidden="1">#REF!</definedName>
    <definedName name="_6__123Graph_Bｸﾞﾗﾌ_2" localSheetId="4" hidden="1">#REF!</definedName>
    <definedName name="_6__123Graph_Bｸﾞﾗﾌ_2" localSheetId="2" hidden="1">#REF!</definedName>
    <definedName name="_6__123Graph_Bｸﾞﾗﾌ_2" hidden="1">#REF!</definedName>
    <definedName name="_7__123Graph_Bｸﾞﾗﾌ_3" localSheetId="4" hidden="1">#REF!</definedName>
    <definedName name="_7__123Graph_Bｸﾞﾗﾌ_3" localSheetId="2" hidden="1">#REF!</definedName>
    <definedName name="_7__123Graph_Bｸﾞﾗﾌ_3" hidden="1">#REF!</definedName>
    <definedName name="_8__123Graph_Bｸﾞﾗﾌ_4" localSheetId="4" hidden="1">#REF!</definedName>
    <definedName name="_8__123Graph_Bｸﾞﾗﾌ_4" localSheetId="2" hidden="1">#REF!</definedName>
    <definedName name="_8__123Graph_Bｸﾞﾗﾌ_4" hidden="1">#REF!</definedName>
    <definedName name="_9__123Graph_Cｸﾞﾗﾌ_1" hidden="1">[1]躯体の設計!$AN$1064:$AN$1065</definedName>
    <definedName name="_DEL2" localSheetId="4" hidden="1">#REF!</definedName>
    <definedName name="_DEL2" localSheetId="2" hidden="1">#REF!</definedName>
    <definedName name="_DEL2" hidden="1">#REF!</definedName>
    <definedName name="_Fill" localSheetId="4" hidden="1">#REF!</definedName>
    <definedName name="_Fill" localSheetId="2" hidden="1">#REF!</definedName>
    <definedName name="_Fill" hidden="1">#REF!</definedName>
    <definedName name="_xlnm._FilterDatabase" localSheetId="4" hidden="1">鋼管ソイルセメント!$A$1:$A$2217</definedName>
    <definedName name="_xlnm._FilterDatabase" localSheetId="3" hidden="1">場所打ち杭!$A$1:$A$2221</definedName>
    <definedName name="_xlnm._FilterDatabase" localSheetId="1" hidden="1">'入力 (1)'!#REF!</definedName>
    <definedName name="_xlnm._FilterDatabase" localSheetId="2" hidden="1">'入力 (2)'!#REF!</definedName>
    <definedName name="_Table1_In1" hidden="1">[2]ｽｲﾍｲ!$C$22</definedName>
    <definedName name="_Table1_Out" hidden="1">[2]ｽｲﾍｲ!$D$22</definedName>
    <definedName name="_Table2" hidden="1">[3]ｽｲﾍｲ!$D$22</definedName>
    <definedName name="anscount" hidden="1">1</definedName>
    <definedName name="DEL" localSheetId="4" hidden="1">#REF!</definedName>
    <definedName name="DEL" localSheetId="2" hidden="1">#REF!</definedName>
    <definedName name="DEL" hidden="1">#REF!</definedName>
    <definedName name="DF" localSheetId="1">'入力 (1)'!$G$28</definedName>
    <definedName name="fr線路_引" localSheetId="4">鋼管ソイルセメント!$U$1220:$W$1226</definedName>
    <definedName name="fr線路_引" localSheetId="3">場所打ち杭!$U$1224:$W$1230</definedName>
    <definedName name="fr直角_引" localSheetId="4">鋼管ソイルセメント!$U$1232:$W$1238</definedName>
    <definedName name="fr直角_引" localSheetId="3">場所打ち杭!$U$1236:$W$1242</definedName>
    <definedName name="HTML_CodePage" hidden="1">932</definedName>
    <definedName name="HTML_Control" hidden="1">{"'表紙・目次 '!$A$8:$K$8"}</definedName>
    <definedName name="HTML_Description" hidden="1">""</definedName>
    <definedName name="HTML_Email" hidden="1">""</definedName>
    <definedName name="HTML_Header" hidden="1">"表紙・目次"</definedName>
    <definedName name="HTML_LastUpdate" hidden="1">"97/12/10"</definedName>
    <definedName name="HTML_LineAfter" hidden="1">FALSE</definedName>
    <definedName name="HTML_LineBefore" hidden="1">FALSE</definedName>
    <definedName name="HTML_Name" hidden="1">"ずう広電"</definedName>
    <definedName name="HTML_OBDlg2" hidden="1">TRUE</definedName>
    <definedName name="HTML_OBDlg4" hidden="1">TRUE</definedName>
    <definedName name="HTML_OS" hidden="1">0</definedName>
    <definedName name="HTML_PathFile" hidden="1">"B:\Zou設計計算\MyHTML.htm"</definedName>
    <definedName name="HTML_Title" hidden="1">"山陽本線97073-1"</definedName>
    <definedName name="N値" localSheetId="1">'入力 (1)'!$E$4:$E$18</definedName>
    <definedName name="_xlnm.Print_Area" localSheetId="4">鋼管ソイルセメント!$C$2:$AI$2217</definedName>
    <definedName name="_xlnm.Print_Area" localSheetId="3">場所打ち杭!$C$2:$AI$2221</definedName>
    <definedName name="pt線路_押" localSheetId="4">鋼管ソイルセメント!$X$1161:$AC$1167</definedName>
    <definedName name="pt線路_押" localSheetId="3">場所打ち杭!$X$1164:$AC$1170</definedName>
    <definedName name="pt直角_押" localSheetId="4">鋼管ソイルセメント!$X$1173:$AC$1179</definedName>
    <definedName name="pt直角_押" localSheetId="3">場所打ち杭!$X$1176:$AC$1182</definedName>
    <definedName name="β1_線路" localSheetId="4">鋼管ソイルセメント!$I$467</definedName>
    <definedName name="β1_線路" localSheetId="3">場所打ち杭!$I$467</definedName>
    <definedName name="β1_線路液状L1" localSheetId="4">鋼管ソイルセメント!$I$492</definedName>
    <definedName name="β1_線路液状L1" localSheetId="3">場所打ち杭!$I$492</definedName>
    <definedName name="β1_線路液状L2" localSheetId="4">鋼管ソイルセメント!$I$517</definedName>
    <definedName name="β1_線路液状L2" localSheetId="3">場所打ち杭!$I$517</definedName>
    <definedName name="β1_直角" localSheetId="4">鋼管ソイルセメント!$I$564</definedName>
    <definedName name="β1_直角" localSheetId="3">場所打ち杭!$I$564</definedName>
    <definedName name="β1_直角液状L1" localSheetId="4">鋼管ソイルセメント!$I$589</definedName>
    <definedName name="β1_直角液状L1" localSheetId="3">場所打ち杭!$I$589</definedName>
    <definedName name="β1_直角液状L2" localSheetId="4">鋼管ソイルセメント!$I$614</definedName>
    <definedName name="β1_直角液状L2" localSheetId="3">場所打ち杭!$I$614</definedName>
    <definedName name="βL_線路" localSheetId="4">鋼管ソイルセメント!$AC$448:$AF$463</definedName>
    <definedName name="βL_線路" localSheetId="3">場所打ち杭!$AC$448:$AF$463</definedName>
    <definedName name="βL_線路液状L1" localSheetId="4">鋼管ソイルセメント!$AC$473:$AF$488</definedName>
    <definedName name="βL_線路液状L1" localSheetId="3">場所打ち杭!$AC$473:$AF$488</definedName>
    <definedName name="βL_線路液状L2" localSheetId="4">鋼管ソイルセメント!$AC$498:$AF$513</definedName>
    <definedName name="βL_線路液状L2" localSheetId="3">場所打ち杭!$AC$498:$AF$513</definedName>
    <definedName name="βL_線路長期" localSheetId="4">鋼管ソイルセメント!$AC$427:$AF$442</definedName>
    <definedName name="βL_線路長期" localSheetId="3">場所打ち杭!$AC$427:$AF$442</definedName>
    <definedName name="βL_直角" localSheetId="4">鋼管ソイルセメント!$AC$545:$AF$560</definedName>
    <definedName name="βL_直角" localSheetId="3">場所打ち杭!$AC$545:$AF$560</definedName>
    <definedName name="βL_直角液状L1" localSheetId="4">鋼管ソイルセメント!$AC$570:$AF$585</definedName>
    <definedName name="βL_直角液状L1" localSheetId="3">場所打ち杭!$AC$570:$AF$585</definedName>
    <definedName name="βL_直角液状L2" localSheetId="4">鋼管ソイルセメント!$AC$595:$AF$610</definedName>
    <definedName name="βL_直角液状L2" localSheetId="3">場所打ち杭!$AC$595:$AF$610</definedName>
    <definedName name="βL_直角長期" localSheetId="4">鋼管ソイルセメント!$AC$523:$AF$538</definedName>
    <definedName name="βL_直角長期" localSheetId="3">場所打ち杭!$AC$523:$AF$538</definedName>
    <definedName name="ええ" hidden="1">{"'表紙・目次 '!$A$8:$K$8"}</definedName>
    <definedName name="せん断バネTable線路_引" localSheetId="4">鋼管ソイルセメント!$U$672:$AD$687</definedName>
    <definedName name="せん断バネTable線路_引" localSheetId="3">場所打ち杭!$U$672:$AD$687</definedName>
    <definedName name="せん断バネTable線路_押" localSheetId="4">鋼管ソイルセメント!$G$672:$P$687</definedName>
    <definedName name="せん断バネTable線路_押" localSheetId="3">場所打ち杭!$G$672:$P$687</definedName>
    <definedName name="せん断バネTable線路液状L1_引" localSheetId="4">鋼管ソイルセメント!$U$695:$AD$710</definedName>
    <definedName name="せん断バネTable線路液状L1_引" localSheetId="3">場所打ち杭!$U$695:$AD$710</definedName>
    <definedName name="せん断バネTable線路液状L1_押" localSheetId="4">鋼管ソイルセメント!$G$695:$P$710</definedName>
    <definedName name="せん断バネTable線路液状L1_押" localSheetId="3">場所打ち杭!$G$695:$P$710</definedName>
    <definedName name="せん断バネTable線路液状L2_引" localSheetId="4">鋼管ソイルセメント!$U$718:$AD$733</definedName>
    <definedName name="せん断バネTable線路液状L2_引" localSheetId="3">場所打ち杭!$U$718:$AD$733</definedName>
    <definedName name="せん断バネTable線路液状L2_押" localSheetId="4">鋼管ソイルセメント!$G$718:$P$733</definedName>
    <definedName name="せん断バネTable線路液状L2_押" localSheetId="3">場所打ち杭!$G$718:$P$733</definedName>
    <definedName name="せん断バネTable短期_引" localSheetId="4">鋼管ソイルセメント!$U$649:$AD$664</definedName>
    <definedName name="せん断バネTable短期_引" localSheetId="3">場所打ち杭!$U$649:$AD$664</definedName>
    <definedName name="せん断バネTable短期_押" localSheetId="4">鋼管ソイルセメント!$G$649:$P$664</definedName>
    <definedName name="せん断バネTable短期_押" localSheetId="3">場所打ち杭!$G$649:$P$664</definedName>
    <definedName name="せん断バネTable長期_引" localSheetId="4">鋼管ソイルセメント!$U$626:$AD$641</definedName>
    <definedName name="せん断バネTable長期_引" localSheetId="3">場所打ち杭!$U$626:$AD$641</definedName>
    <definedName name="せん断バネTable長期_押" localSheetId="4">鋼管ソイルセメント!$G$626:$P$641</definedName>
    <definedName name="せん断バネTable長期_押" localSheetId="3">場所打ち杭!$G$626:$P$641</definedName>
    <definedName name="せん断バネTable直角_引" localSheetId="4">鋼管ソイルセメント!$U$741:$AD$756</definedName>
    <definedName name="せん断バネTable直角_引" localSheetId="3">場所打ち杭!$U$741:$AD$756</definedName>
    <definedName name="せん断バネTable直角_押" localSheetId="4">鋼管ソイルセメント!$G$741:$P$756</definedName>
    <definedName name="せん断バネTable直角_押" localSheetId="3">場所打ち杭!$G$741:$P$756</definedName>
    <definedName name="せん断バネTable直角液状L1_引" localSheetId="4">鋼管ソイルセメント!$U$764:$AD$779</definedName>
    <definedName name="せん断バネTable直角液状L1_引" localSheetId="3">場所打ち杭!$U$764:$AD$779</definedName>
    <definedName name="せん断バネTable直角液状L1_押" localSheetId="4">鋼管ソイルセメント!$G$764:$P$779</definedName>
    <definedName name="せん断バネTable直角液状L1_押" localSheetId="3">場所打ち杭!$G$764:$P$779</definedName>
    <definedName name="せん断バネTable直角液状L2_引" localSheetId="4">鋼管ソイルセメント!$U$787:$AD$802</definedName>
    <definedName name="せん断バネTable直角液状L2_引" localSheetId="3">場所打ち杭!$U$787:$AD$802</definedName>
    <definedName name="せん断バネTable直角液状L2_押" localSheetId="4">鋼管ソイルセメント!$G$787:$P$802</definedName>
    <definedName name="せん断バネTable直角液状L2_押" localSheetId="3">場所打ち杭!$G$787:$P$802</definedName>
    <definedName name="バージョン" localSheetId="2">'入力 (2)'!$L$12</definedName>
    <definedName name="パスワード">ご利用方法!$B$16</definedName>
    <definedName name="ユーザー名">ご利用方法!$B$14</definedName>
    <definedName name="液状化DEL1" localSheetId="4">鋼管ソイルセメント!$R$281:$U$296</definedName>
    <definedName name="液状化DEL1" localSheetId="3">場所打ち杭!$R$281:$U$296</definedName>
    <definedName name="液状化DEL2" localSheetId="4">鋼管ソイルセメント!$R$303:$U$318</definedName>
    <definedName name="液状化DEL2" localSheetId="3">場所打ち杭!$R$303:$U$318</definedName>
    <definedName name="液状化L1の有無" localSheetId="4">鋼管ソイルセメント!$J$1</definedName>
    <definedName name="液状化L1の有無" localSheetId="3">場所打ち杭!$J$1</definedName>
    <definedName name="液状化L2の有無" localSheetId="4">鋼管ソイルセメント!$R$1</definedName>
    <definedName name="液状化L2の有無" localSheetId="3">場所打ち杭!$R$1</definedName>
    <definedName name="液状化低減係数" localSheetId="1">'入力 (1)'!$L$4:$M$18</definedName>
    <definedName name="杭径" localSheetId="1">'入力 (1)'!$G$22</definedName>
    <definedName name="杭種名称" localSheetId="1">'入力 (1)'!$J$22</definedName>
    <definedName name="杭周面の土層厚" localSheetId="4">鋼管ソイルセメント!$I$448:$K$463</definedName>
    <definedName name="杭周面の土層厚" localSheetId="3">場所打ち杭!$I$448:$K$463</definedName>
    <definedName name="杭周面の土層番号" localSheetId="4">鋼管ソイルセメント!$I$93:$K$108</definedName>
    <definedName name="杭周面の土層番号" localSheetId="3">場所打ち杭!$I$93:$K$108</definedName>
    <definedName name="杭周面の変形係数" localSheetId="4">鋼管ソイルセメント!$L$93:$Q$108</definedName>
    <definedName name="杭周面の変形係数" localSheetId="3">場所打ち杭!$L$93:$Q$108</definedName>
    <definedName name="杭先端Ed" localSheetId="4">鋼管ソイルセメント!$L$211</definedName>
    <definedName name="杭先端Ed" localSheetId="3">場所打ち杭!$L$211</definedName>
    <definedName name="杭先端回転バネ短期" localSheetId="4">鋼管ソイルセメント!$W$869</definedName>
    <definedName name="杭先端回転バネ短期" localSheetId="3">場所打ち杭!$W$869</definedName>
    <definedName name="杭先端回転バネ長期" localSheetId="4">鋼管ソイルセメント!$W$865</definedName>
    <definedName name="杭先端回転バネ長期" localSheetId="3">場所打ち杭!$W$865</definedName>
    <definedName name="杭先端径" localSheetId="4">鋼管ソイルセメント!$R$211</definedName>
    <definedName name="杭先端径" localSheetId="3">場所打ち杭!$R$211</definedName>
    <definedName name="杭先端水平バネ短期" localSheetId="4">鋼管ソイルセメント!$W$849</definedName>
    <definedName name="杭先端水平バネ短期" localSheetId="3">場所打ち杭!$W$849</definedName>
    <definedName name="杭先端水平バネ長期" localSheetId="4">鋼管ソイルセメント!$W$845</definedName>
    <definedName name="杭先端水平バネ長期" localSheetId="3">場所打ち杭!$W$845</definedName>
    <definedName name="杭先端非線形Table" localSheetId="4">鋼管ソイルセメント!$H$2181:$AI$2182</definedName>
    <definedName name="杭先端非線形Table" localSheetId="3">場所打ち杭!$H$2185:$AI$2186</definedName>
    <definedName name="杭長" localSheetId="1">'入力 (1)'!$G$25</definedName>
    <definedName name="鋼管径" localSheetId="2">'入力 (2)'!$L$15</definedName>
    <definedName name="鋼管厚" localSheetId="2">'入力 (2)'!$L$18</definedName>
    <definedName name="降伏支持力Table線路_引" localSheetId="4">鋼管ソイルセメント!$AD$1694:$AI$1709</definedName>
    <definedName name="降伏支持力Table線路_引" localSheetId="3">場所打ち杭!$AD$1698:$AI$1713</definedName>
    <definedName name="降伏支持力Table線路_押" localSheetId="4">鋼管ソイルセメント!$O$1694:$T$1709</definedName>
    <definedName name="降伏支持力Table線路_押" localSheetId="3">場所打ち杭!$O$1698:$T$1713</definedName>
    <definedName name="降伏支持力Table線路液状L1_引" localSheetId="4">鋼管ソイルセメント!$AD$1716:$AI$1731</definedName>
    <definedName name="降伏支持力Table線路液状L1_引" localSheetId="3">場所打ち杭!$AD$1720:$AI$1735</definedName>
    <definedName name="降伏支持力Table線路液状L1_押" localSheetId="4">鋼管ソイルセメント!$O$1716:$T$1731</definedName>
    <definedName name="降伏支持力Table線路液状L1_押" localSheetId="3">場所打ち杭!$O$1720:$T$1735</definedName>
    <definedName name="降伏支持力Table線路液状L2_引" localSheetId="4">鋼管ソイルセメント!$AD$1738:$AI$1753</definedName>
    <definedName name="降伏支持力Table線路液状L2_引" localSheetId="3">場所打ち杭!$AD$1742:$AI$1757</definedName>
    <definedName name="降伏支持力Table線路液状L2_押" localSheetId="4">鋼管ソイルセメント!$O$1738:$T$1753</definedName>
    <definedName name="降伏支持力Table線路液状L2_押" localSheetId="3">場所打ち杭!$O$1742:$T$1757</definedName>
    <definedName name="降伏支持力Table直角_引" localSheetId="4">鋼管ソイルセメント!$AD$1760:$AI$1775</definedName>
    <definedName name="降伏支持力Table直角_引" localSheetId="3">場所打ち杭!$AD$1764:$AI$1779</definedName>
    <definedName name="降伏支持力Table直角_押" localSheetId="4">鋼管ソイルセメント!$O$1760:$T$1775</definedName>
    <definedName name="降伏支持力Table直角_押" localSheetId="3">場所打ち杭!$O$1764:$T$1779</definedName>
    <definedName name="降伏支持力Table直角液状L1_引" localSheetId="4">鋼管ソイルセメント!$AD$1782:$AI$1797</definedName>
    <definedName name="降伏支持力Table直角液状L1_引" localSheetId="3">場所打ち杭!$AD$1786:$AI$1801</definedName>
    <definedName name="降伏支持力Table直角液状L1_押" localSheetId="4">鋼管ソイルセメント!$O$1782:$T$1797</definedName>
    <definedName name="降伏支持力Table直角液状L1_押" localSheetId="3">場所打ち杭!$O$1786:$T$1801</definedName>
    <definedName name="降伏支持力Table直角液状L2_引" localSheetId="4">鋼管ソイルセメント!$AD$1804:$AI$1819</definedName>
    <definedName name="降伏支持力Table直角液状L2_引" localSheetId="3">場所打ち杭!$AD$1808:$AI$1823</definedName>
    <definedName name="降伏支持力Table直角液状L2_押" localSheetId="4">鋼管ソイルセメント!$O$1804:$T$1819</definedName>
    <definedName name="降伏支持力Table直角液状L2_押" localSheetId="3">場所打ち杭!$O$1808:$T$1823</definedName>
    <definedName name="施工条件" localSheetId="1">'入力 (1)'!$J$25</definedName>
    <definedName name="施工条件">'入力 (1)'!$J$25</definedName>
    <definedName name="湿潤重量" localSheetId="1">'入力 (1)'!$F$4:$F$18</definedName>
    <definedName name="周面砂式" localSheetId="4">鋼管ソイルセメント!$X$934</definedName>
    <definedName name="周面砂式" localSheetId="3">場所打ち杭!$X$937</definedName>
    <definedName name="周面砂上限値" localSheetId="4">鋼管ソイルセメント!$AB$934</definedName>
    <definedName name="周面砂上限値" localSheetId="3">場所打ち杭!$AB$937</definedName>
    <definedName name="周面支持" localSheetId="4">鋼管ソイルセメント!$Z$1</definedName>
    <definedName name="周面支持" localSheetId="3">場所打ち杭!$Z$1</definedName>
    <definedName name="周面支持力Table線路_引" localSheetId="4">鋼管ソイルセメント!$U$996:$AE$1011</definedName>
    <definedName name="周面支持力Table線路_引" localSheetId="3">場所打ち杭!$U$999:$AE$1014</definedName>
    <definedName name="周面支持力Table線路_押" localSheetId="4">鋼管ソイルセメント!$F$996:$P$1011</definedName>
    <definedName name="周面支持力Table線路_押" localSheetId="3">場所打ち杭!$F$999:$P$1014</definedName>
    <definedName name="周面支持力Table線路液状L1_引" localSheetId="4">鋼管ソイルセメント!$U$1020:$AE$1035</definedName>
    <definedName name="周面支持力Table線路液状L1_引" localSheetId="3">場所打ち杭!$U$1023:$AE$1038</definedName>
    <definedName name="周面支持力Table線路液状L1_押" localSheetId="4">鋼管ソイルセメント!$F$1020:$P$1035</definedName>
    <definedName name="周面支持力Table線路液状L1_押" localSheetId="3">場所打ち杭!$F$1023:$P$1038</definedName>
    <definedName name="周面支持力Table線路液状L2_引" localSheetId="4">鋼管ソイルセメント!$U$1044:$AE$1059</definedName>
    <definedName name="周面支持力Table線路液状L2_引" localSheetId="3">場所打ち杭!$U$1047:$AE$1062</definedName>
    <definedName name="周面支持力Table線路液状L2_押" localSheetId="4">鋼管ソイルセメント!$F$1044:$P$1059</definedName>
    <definedName name="周面支持力Table線路液状L2_押" localSheetId="3">場所打ち杭!$F$1047:$P$1062</definedName>
    <definedName name="周面支持力Table短期_引" localSheetId="4">鋼管ソイルセメント!$U$972:$AE$987</definedName>
    <definedName name="周面支持力Table短期_引" localSheetId="3">場所打ち杭!$U$975:$AE$990</definedName>
    <definedName name="周面支持力Table短期_押" localSheetId="4">鋼管ソイルセメント!$F$972:$P$987</definedName>
    <definedName name="周面支持力Table短期_押" localSheetId="3">場所打ち杭!$F$975:$P$990</definedName>
    <definedName name="周面支持力Table長期_引" localSheetId="4">鋼管ソイルセメント!$U$948:$AE$963</definedName>
    <definedName name="周面支持力Table長期_引" localSheetId="3">場所打ち杭!$U$951:$AE$966</definedName>
    <definedName name="周面支持力Table長期_押" localSheetId="4">鋼管ソイルセメント!$F$948:$P$963</definedName>
    <definedName name="周面支持力Table長期_押" localSheetId="3">場所打ち杭!$F$951:$P$966</definedName>
    <definedName name="周面支持力Table直角_引" localSheetId="4">鋼管ソイルセメント!$U$1068:$AE$1083</definedName>
    <definedName name="周面支持力Table直角_引" localSheetId="3">場所打ち杭!$U$1071:$AE$1086</definedName>
    <definedName name="周面支持力Table直角_押" localSheetId="4">鋼管ソイルセメント!$F$1068:$P$1083</definedName>
    <definedName name="周面支持力Table直角_押" localSheetId="3">場所打ち杭!$F$1071:$P$1086</definedName>
    <definedName name="周面支持力Table直角液状L1_引" localSheetId="4">鋼管ソイルセメント!$U$1092:$AE$1107</definedName>
    <definedName name="周面支持力Table直角液状L1_引" localSheetId="3">場所打ち杭!$U$1095:$AE$1110</definedName>
    <definedName name="周面支持力Table直角液状L1_押" localSheetId="4">鋼管ソイルセメント!$F$1092:$P$1107</definedName>
    <definedName name="周面支持力Table直角液状L1_押" localSheetId="3">場所打ち杭!$F$1095:$P$1110</definedName>
    <definedName name="周面支持力Table直角液状L2_引" localSheetId="4">鋼管ソイルセメント!$U$1116:$AE$1131</definedName>
    <definedName name="周面支持力Table直角液状L2_引" localSheetId="3">場所打ち杭!$U$1119:$AE$1134</definedName>
    <definedName name="周面支持力Table直角液状L2_押" localSheetId="4">鋼管ソイルセメント!$F$1116:$P$1131</definedName>
    <definedName name="周面支持力Table直角液状L2_押" localSheetId="3">場所打ち杭!$F$1119:$P$1134</definedName>
    <definedName name="周面粘式c" localSheetId="4">鋼管ソイルセメント!$T$935</definedName>
    <definedName name="周面粘式c" localSheetId="3">場所打ち杭!$T$938</definedName>
    <definedName name="周面粘式c上限値" localSheetId="4">鋼管ソイルセメント!$X$935</definedName>
    <definedName name="周面粘式c上限値" localSheetId="3">場所打ち杭!$X$938</definedName>
    <definedName name="周面粘式N" localSheetId="4">鋼管ソイルセメント!$AB$935</definedName>
    <definedName name="周面粘式N" localSheetId="3">場所打ち杭!$AB$938</definedName>
    <definedName name="周面粘式N上限値" localSheetId="4">鋼管ソイルセメント!$AE$935</definedName>
    <definedName name="周面粘式N上限値" localSheetId="3">場所打ち杭!$AE$938</definedName>
    <definedName name="終局せん断" hidden="1">{"'表紙・目次 '!$A$8:$K$8"}</definedName>
    <definedName name="水位" localSheetId="1">'入力 (1)'!$G$31</definedName>
    <definedName name="水中重量" localSheetId="1">'入力 (1)'!$G$4:$G$18</definedName>
    <definedName name="水平バネTable線路" localSheetId="4">鋼管ソイルセメント!$U$325:$Y$340</definedName>
    <definedName name="水平バネTable線路" localSheetId="3">場所打ち杭!$U$325:$Y$340</definedName>
    <definedName name="水平バネTable線路液状化L1" localSheetId="4">鋼管ソイルセメント!$V$347:$Z$362</definedName>
    <definedName name="水平バネTable線路液状化L1" localSheetId="3">場所打ち杭!$V$347:$Z$362</definedName>
    <definedName name="水平バネTable線路液状化L2" localSheetId="4">鋼管ソイルセメント!$V$369:$Z$384</definedName>
    <definedName name="水平バネTable線路液状化L2" localSheetId="3">場所打ち杭!$V$369:$Z$384</definedName>
    <definedName name="水平バネTable線路短期" localSheetId="4">鋼管ソイルセメント!$U$259:$Y$274</definedName>
    <definedName name="水平バネTable線路短期" localSheetId="3">場所打ち杭!$U$259:$Y$274</definedName>
    <definedName name="水平バネTable線路長期" localSheetId="4">鋼管ソイルセメント!$U$237:$Y$252</definedName>
    <definedName name="水平バネTable線路長期" localSheetId="3">場所打ち杭!$U$237:$Y$252</definedName>
    <definedName name="水平バネTable直角" localSheetId="4">鋼管ソイルセメント!$Z$325:$AD$340</definedName>
    <definedName name="水平バネTable直角" localSheetId="3">場所打ち杭!$Z$325:$AD$340</definedName>
    <definedName name="水平バネTable直角液状化L1" localSheetId="4">鋼管ソイルセメント!$AA$347:$AE$362</definedName>
    <definedName name="水平バネTable直角液状化L1" localSheetId="3">場所打ち杭!$AA$347:$AE$362</definedName>
    <definedName name="水平バネTable直角液状化L2" localSheetId="4">鋼管ソイルセメント!$AA$369:$AE$384</definedName>
    <definedName name="水平バネTable直角液状化L2" localSheetId="3">場所打ち杭!$AA$369:$AE$384</definedName>
    <definedName name="水平バネTable直角短期" localSheetId="4">鋼管ソイルセメント!$Z$259:$AD$274</definedName>
    <definedName name="水平バネTable直角短期">場所打ち杭!$Z$259:$AD$274</definedName>
    <definedName name="水平バネTable直角長期" localSheetId="4">鋼管ソイルセメント!$Z$237:$AD$252</definedName>
    <definedName name="水平バネTable直角長期" localSheetId="3">場所打ち杭!$Z$237:$AD$252</definedName>
    <definedName name="水平有効抵抗土圧Table" localSheetId="4">鋼管ソイルセメント!$D$1330:$U$1359</definedName>
    <definedName name="水平有効抵抗土圧Table" localSheetId="3">場所打ち杭!$D$1334:$U$1363</definedName>
    <definedName name="設計条件" hidden="1">{"'表紙・目次 '!$A$8:$K$8"}</definedName>
    <definedName name="先端支持力" localSheetId="4">鋼管ソイルセメント!$I$921</definedName>
    <definedName name="先端支持力" localSheetId="3">場所打ち杭!$I$924</definedName>
    <definedName name="先端支持力Table" localSheetId="4">鋼管ソイルセメント!$F$904:$AH$919</definedName>
    <definedName name="先端支持力Table" localSheetId="3">場所打ち杭!$F$907:$AH$922</definedName>
    <definedName name="線路_1列目からの距離" localSheetId="2">'入力 (2)'!$C$5:$C$16</definedName>
    <definedName name="線路_Lm" localSheetId="1">'入力 (1)'!$N$23</definedName>
    <definedName name="線路_Ln" localSheetId="1">'入力 (1)'!$N$24</definedName>
    <definedName name="線路_m" localSheetId="1">'入力 (1)'!$P$23</definedName>
    <definedName name="線路_n" localSheetId="1">'入力 (1)'!$P$24</definedName>
    <definedName name="線路_杭本数" localSheetId="2">'入力 (2)'!$E$5:$E$16</definedName>
    <definedName name="層厚" localSheetId="1">'入力 (1)'!$C$4:$C$18</definedName>
    <definedName name="層番" localSheetId="1">'入力 (1)'!$B$4:$B$18</definedName>
    <definedName name="単位体積重量" localSheetId="1">'入力 (1)'!$J$28</definedName>
    <definedName name="短期せん断地盤係数" localSheetId="4">鋼管ソイルセメント!$AD$93:$AI$108</definedName>
    <definedName name="短期せん断地盤係数" localSheetId="3">場所打ち杭!$AD$93:$AI$108</definedName>
    <definedName name="弾性係数" localSheetId="1">'入力 (1)'!$J$31</definedName>
    <definedName name="断面積" localSheetId="4">鋼管ソイルセメント!$AA$817</definedName>
    <definedName name="断面積" localSheetId="3">場所打ち杭!$AA$817</definedName>
    <definedName name="断面二次モーメント" localSheetId="4">鋼管ソイルセメント!$Y$421</definedName>
    <definedName name="断面二次モーメント" localSheetId="3">場所打ち杭!$AE$421</definedName>
    <definedName name="長期せん断地盤係数" localSheetId="4">鋼管ソイルセメント!$U$93:$Z$108</definedName>
    <definedName name="長期せん断地盤係数" localSheetId="3">場所打ち杭!$U$93:$Z$108</definedName>
    <definedName name="直角_1列目からの距離" localSheetId="2">'入力 (2)'!$H$5:$H$16</definedName>
    <definedName name="直角_Lm" localSheetId="1">'入力 (1)'!$N$26</definedName>
    <definedName name="直角_Ln" localSheetId="1">'入力 (1)'!$N$27</definedName>
    <definedName name="直角_m" localSheetId="1">'入力 (1)'!$P$26</definedName>
    <definedName name="直角_n" localSheetId="1">'入力 (1)'!$P$27</definedName>
    <definedName name="直角_杭本数" localSheetId="2">'入力 (2)'!$J$5:$J$16</definedName>
    <definedName name="抵抗モーメント" hidden="1">[3]ｽｲﾍｲ!$C$22</definedName>
    <definedName name="抵抗土圧Table線路" localSheetId="4">鋼管ソイルセメント!$X$1368:$AI$1397</definedName>
    <definedName name="抵抗土圧Table線路" localSheetId="3">場所打ち杭!$X$1372:$AI$1401</definedName>
    <definedName name="抵抗土圧Table線路液状化L1" localSheetId="4">鋼管ソイルセメント!$X$1440:$AI$1469</definedName>
    <definedName name="抵抗土圧Table線路液状化L1" localSheetId="3">場所打ち杭!$X$1444:$AI$1473</definedName>
    <definedName name="抵抗土圧Table線路液状化L2" localSheetId="4">鋼管ソイルセメント!$X$1476:$AI$1505</definedName>
    <definedName name="抵抗土圧Table線路液状化L2" localSheetId="3">場所打ち杭!$X$1480:$AI$1509</definedName>
    <definedName name="抵抗土圧Table線路応答変位" localSheetId="4">鋼管ソイルセメント!$X$1404:$AI$1433</definedName>
    <definedName name="抵抗土圧Table線路応答変位" localSheetId="3">場所打ち杭!$X$1408:$AI$1437</definedName>
    <definedName name="抵抗土圧Table直角" localSheetId="4">鋼管ソイルセメント!$X$1512:$AI$1541</definedName>
    <definedName name="抵抗土圧Table直角" localSheetId="3">場所打ち杭!$X$1516:$AI$1545</definedName>
    <definedName name="抵抗土圧Table直角液状化L1" localSheetId="4">鋼管ソイルセメント!$X$1584:$AI$1613</definedName>
    <definedName name="抵抗土圧Table直角液状化L1" localSheetId="3">場所打ち杭!$X$1588:$AI$1617</definedName>
    <definedName name="抵抗土圧Table直角液状化L2" localSheetId="4">鋼管ソイルセメント!$X$1620:$AI$1649</definedName>
    <definedName name="抵抗土圧Table直角液状化L2" localSheetId="3">場所打ち杭!$X$1624:$AI$1653</definedName>
    <definedName name="抵抗土圧Table直角応答変位" localSheetId="4">鋼管ソイルセメント!$X$1548:$AI$1577</definedName>
    <definedName name="抵抗土圧Table直角応答変位" localSheetId="3">場所打ち杭!$X$1552:$AI$1581</definedName>
    <definedName name="抵抗幅LA" localSheetId="2">'入力 (2)'!$M$8</definedName>
    <definedName name="土質区分" localSheetId="1">'入力 (1)'!$D$4:$D$18</definedName>
    <definedName name="特に短い杭" localSheetId="4">鋼管ソイルセメント!$AH$1</definedName>
    <definedName name="特に短い杭" localSheetId="3">場所打ち杭!$AH$1</definedName>
    <definedName name="内部摩擦角" localSheetId="1">'入力 (1)'!$H$4:$I$18</definedName>
    <definedName name="粘着力" localSheetId="1">'入力 (1)'!$J$4:$J$18</definedName>
    <definedName name="白紙" hidden="1">[2]ｽｲﾍｲ!$C$22</definedName>
    <definedName name="非線形鉛直先端短期_引" localSheetId="4">鋼管ソイルセメント!$V$2182:$AI$2182</definedName>
    <definedName name="非線形鉛直先端短期_引" localSheetId="3">場所打ち杭!$V$2186:$AI$2186</definedName>
    <definedName name="非線形鉛直先端短期_押" localSheetId="4">鋼管ソイルセメント!$H$2182:$U$2182</definedName>
    <definedName name="非線形鉛直先端短期_押" localSheetId="3">場所打ち杭!$H$2186:$U$2186</definedName>
    <definedName name="非線形鉛直先端長期_引" localSheetId="4">鋼管ソイルセメント!$V$2181:$AI$2181</definedName>
    <definedName name="非線形鉛直先端長期_引" localSheetId="3">場所打ち杭!$V$2185:$AI$2185</definedName>
    <definedName name="非線形鉛直先端長期_押" localSheetId="4">鋼管ソイルセメント!$H$2181:$U$2181</definedName>
    <definedName name="非線形鉛直先端長期_押" localSheetId="3">場所打ち杭!$H$2185:$U$2185</definedName>
    <definedName name="非線形鉛直線路_引" localSheetId="4">鋼管ソイルセメント!$I$1922:$AB$1937</definedName>
    <definedName name="非線形鉛直線路_引" localSheetId="3">場所打ち杭!$I$1926:$AB$1941</definedName>
    <definedName name="非線形鉛直線路_押" localSheetId="4">鋼管ソイルセメント!$I$1899:$AB$1914</definedName>
    <definedName name="非線形鉛直線路_押" localSheetId="3">場所打ち杭!$I$1903:$AB$1918</definedName>
    <definedName name="非線形鉛直線路液状L1_引" localSheetId="4">鋼管ソイルセメント!$I$1969:$AB$1984</definedName>
    <definedName name="非線形鉛直線路液状L1_引" localSheetId="3">場所打ち杭!$I$1973:$AB$1988</definedName>
    <definedName name="非線形鉛直線路液状L1_押" localSheetId="4">鋼管ソイルセメント!$I$1946:$AB$1961</definedName>
    <definedName name="非線形鉛直線路液状L1_押" localSheetId="3">場所打ち杭!$I$1950:$AB$1965</definedName>
    <definedName name="非線形鉛直線路液状L2_引" localSheetId="4">鋼管ソイルセメント!$I$2016:$AB$2031</definedName>
    <definedName name="非線形鉛直線路液状L2_引" localSheetId="3">場所打ち杭!$I$2020:$AB$2035</definedName>
    <definedName name="非線形鉛直線路液状L2_押" localSheetId="4">鋼管ソイルセメント!$I$1993:$AB$2008</definedName>
    <definedName name="非線形鉛直線路液状L2_押" localSheetId="3">場所打ち杭!$I$1997:$AB$2012</definedName>
    <definedName name="非線形鉛直短期_引" localSheetId="4">鋼管ソイルセメント!$S$1876:$AB$1891</definedName>
    <definedName name="非線形鉛直短期_引" localSheetId="3">場所打ち杭!$S$1880:$AB$1895</definedName>
    <definedName name="非線形鉛直短期_押" localSheetId="4">鋼管ソイルセメント!$I$1876:$R$1891</definedName>
    <definedName name="非線形鉛直短期_押" localSheetId="3">場所打ち杭!$I$1880:$R$1895</definedName>
    <definedName name="非線形鉛直長期_引" localSheetId="4">鋼管ソイルセメント!$S$1854:$AB$1869</definedName>
    <definedName name="非線形鉛直長期_引" localSheetId="3">場所打ち杭!$S$1858:$AB$1873</definedName>
    <definedName name="非線形鉛直長期_押" localSheetId="4">鋼管ソイルセメント!$I$1854:$R$1869</definedName>
    <definedName name="非線形鉛直長期_押" localSheetId="3">場所打ち杭!$I$1858:$R$1873</definedName>
    <definedName name="非線形鉛直直角_引" localSheetId="4">鋼管ソイルセメント!$I$2063:$AB$2078</definedName>
    <definedName name="非線形鉛直直角_引" localSheetId="3">場所打ち杭!$I$2067:$AB$2082</definedName>
    <definedName name="非線形鉛直直角_押" localSheetId="4">鋼管ソイルセメント!$I$2040:$AC$2055</definedName>
    <definedName name="非線形鉛直直角_押" localSheetId="3">場所打ち杭!$I$2044:$AC$2059</definedName>
    <definedName name="非線形鉛直直角液状L1_引" localSheetId="4">鋼管ソイルセメント!$I$2110:$AB$2125</definedName>
    <definedName name="非線形鉛直直角液状L1_引" localSheetId="3">場所打ち杭!$I$2114:$AB$2129</definedName>
    <definedName name="非線形鉛直直角液状L1_押" localSheetId="4">鋼管ソイルセメント!$I$2087:$AB$2102</definedName>
    <definedName name="非線形鉛直直角液状L1_押" localSheetId="3">場所打ち杭!$I$2091:$AB$2106</definedName>
    <definedName name="非線形鉛直直角液状L2_引" localSheetId="4">鋼管ソイルセメント!$I$2157:$AB$2172</definedName>
    <definedName name="非線形鉛直直角液状L2_引" localSheetId="3">場所打ち杭!$I$2161:$AB$2176</definedName>
    <definedName name="非線形鉛直直角液状L2_押" localSheetId="4">鋼管ソイルセメント!$I$2134:$AB$2149</definedName>
    <definedName name="非線形鉛直直角液状L2_押" localSheetId="3">場所打ち杭!$I$2138:$AB$2153</definedName>
    <definedName name="表層地盤Table" localSheetId="4">鋼管ソイルセメント!$E$1309:$P$1324</definedName>
    <definedName name="表層地盤Table" localSheetId="3">場所打ち杭!$E$1313:$P$1328</definedName>
    <definedName name="腐食しろ" localSheetId="2">'入力 (2)'!$L$21</definedName>
    <definedName name="変形係数" localSheetId="1">'入力 (1)'!$K$4:$K$18</definedName>
    <definedName name="本数N" localSheetId="2">'入力 (2)'!$L$5</definedName>
  </definedNames>
  <calcPr calcId="152511"/>
</workbook>
</file>

<file path=xl/calcChain.xml><?xml version="1.0" encoding="utf-8"?>
<calcChain xmlns="http://schemas.openxmlformats.org/spreadsheetml/2006/main">
  <c r="X215" i="47" l="1"/>
  <c r="X211" i="47"/>
  <c r="T1210" i="51" l="1"/>
  <c r="Y421" i="51"/>
  <c r="R2196" i="51"/>
  <c r="O2196" i="51"/>
  <c r="AE2183" i="51"/>
  <c r="Y2173" i="51"/>
  <c r="A2173" i="51"/>
  <c r="L2172" i="51"/>
  <c r="I2172" i="51"/>
  <c r="A2172" i="51" s="1"/>
  <c r="L2171" i="51"/>
  <c r="I2171" i="51"/>
  <c r="A2171" i="51" s="1"/>
  <c r="L2170" i="51"/>
  <c r="I2170" i="51"/>
  <c r="A2170" i="51" s="1"/>
  <c r="L2169" i="51"/>
  <c r="I2169" i="51"/>
  <c r="A2169" i="51" s="1"/>
  <c r="L2168" i="51"/>
  <c r="I2168" i="51"/>
  <c r="A2168" i="51" s="1"/>
  <c r="L2167" i="51"/>
  <c r="I2167" i="51"/>
  <c r="A2167" i="51" s="1"/>
  <c r="L2166" i="51"/>
  <c r="I2166" i="51"/>
  <c r="A2166" i="51" s="1"/>
  <c r="L2165" i="51"/>
  <c r="I2165" i="51"/>
  <c r="A2165" i="51" s="1"/>
  <c r="L2164" i="51"/>
  <c r="I2164" i="51"/>
  <c r="A2164" i="51" s="1"/>
  <c r="L2163" i="51"/>
  <c r="I2163" i="51"/>
  <c r="A2163" i="51" s="1"/>
  <c r="L2162" i="51"/>
  <c r="I2162" i="51"/>
  <c r="A2162" i="51" s="1"/>
  <c r="L2161" i="51"/>
  <c r="I2161" i="51"/>
  <c r="A2161" i="51" s="1"/>
  <c r="L2160" i="51"/>
  <c r="I2160" i="51"/>
  <c r="A2160" i="51" s="1"/>
  <c r="L2159" i="51"/>
  <c r="I2159" i="51"/>
  <c r="A2159" i="51" s="1"/>
  <c r="L2158" i="51"/>
  <c r="I2158" i="51"/>
  <c r="A2158" i="51" s="1"/>
  <c r="L2157" i="51"/>
  <c r="I2157" i="51"/>
  <c r="A2157" i="51" s="1"/>
  <c r="A2156" i="51"/>
  <c r="A2155" i="51"/>
  <c r="A2154" i="51"/>
  <c r="A2153" i="51"/>
  <c r="A2152" i="51"/>
  <c r="A2151" i="51"/>
  <c r="Y2150" i="51"/>
  <c r="A2150" i="51"/>
  <c r="L2149" i="51"/>
  <c r="I2149" i="51"/>
  <c r="A2149" i="51" s="1"/>
  <c r="L2148" i="51"/>
  <c r="I2148" i="51"/>
  <c r="A2148" i="51" s="1"/>
  <c r="L2147" i="51"/>
  <c r="I2147" i="51"/>
  <c r="A2147" i="51" s="1"/>
  <c r="L2146" i="51"/>
  <c r="I2146" i="51"/>
  <c r="A2146" i="51" s="1"/>
  <c r="L2145" i="51"/>
  <c r="I2145" i="51"/>
  <c r="A2145" i="51" s="1"/>
  <c r="L2144" i="51"/>
  <c r="I2144" i="51"/>
  <c r="A2144" i="51" s="1"/>
  <c r="L2143" i="51"/>
  <c r="I2143" i="51"/>
  <c r="A2143" i="51" s="1"/>
  <c r="L2142" i="51"/>
  <c r="I2142" i="51"/>
  <c r="A2142" i="51" s="1"/>
  <c r="L2141" i="51"/>
  <c r="I2141" i="51"/>
  <c r="A2141" i="51" s="1"/>
  <c r="L2140" i="51"/>
  <c r="I2140" i="51"/>
  <c r="A2140" i="51" s="1"/>
  <c r="L2139" i="51"/>
  <c r="I2139" i="51"/>
  <c r="A2139" i="51" s="1"/>
  <c r="L2138" i="51"/>
  <c r="I2138" i="51"/>
  <c r="A2138" i="51" s="1"/>
  <c r="L2137" i="51"/>
  <c r="I2137" i="51"/>
  <c r="A2137" i="51" s="1"/>
  <c r="L2136" i="51"/>
  <c r="I2136" i="51"/>
  <c r="A2136" i="51" s="1"/>
  <c r="L2135" i="51"/>
  <c r="I2135" i="51"/>
  <c r="A2135" i="51" s="1"/>
  <c r="L2134" i="51"/>
  <c r="I2134" i="51"/>
  <c r="A2134" i="51" s="1"/>
  <c r="A2133" i="51"/>
  <c r="A2132" i="51"/>
  <c r="A2131" i="51"/>
  <c r="A2130" i="51"/>
  <c r="A2129" i="51"/>
  <c r="A2128" i="51"/>
  <c r="A2127" i="51"/>
  <c r="Y2126" i="51"/>
  <c r="A2126" i="51"/>
  <c r="L2125" i="51"/>
  <c r="I2125" i="51"/>
  <c r="A2125" i="51" s="1"/>
  <c r="L2124" i="51"/>
  <c r="I2124" i="51"/>
  <c r="A2124" i="51" s="1"/>
  <c r="L2123" i="51"/>
  <c r="I2123" i="51"/>
  <c r="A2123" i="51" s="1"/>
  <c r="L2122" i="51"/>
  <c r="I2122" i="51"/>
  <c r="A2122" i="51" s="1"/>
  <c r="L2121" i="51"/>
  <c r="I2121" i="51"/>
  <c r="A2121" i="51" s="1"/>
  <c r="L2120" i="51"/>
  <c r="I2120" i="51"/>
  <c r="A2120" i="51" s="1"/>
  <c r="L2119" i="51"/>
  <c r="I2119" i="51"/>
  <c r="A2119" i="51" s="1"/>
  <c r="L2118" i="51"/>
  <c r="I2118" i="51"/>
  <c r="A2118" i="51" s="1"/>
  <c r="L2117" i="51"/>
  <c r="I2117" i="51"/>
  <c r="A2117" i="51" s="1"/>
  <c r="L2116" i="51"/>
  <c r="I2116" i="51"/>
  <c r="A2116" i="51" s="1"/>
  <c r="L2115" i="51"/>
  <c r="I2115" i="51"/>
  <c r="A2115" i="51" s="1"/>
  <c r="L2114" i="51"/>
  <c r="I2114" i="51"/>
  <c r="A2114" i="51" s="1"/>
  <c r="L2113" i="51"/>
  <c r="I2113" i="51"/>
  <c r="A2113" i="51" s="1"/>
  <c r="L2112" i="51"/>
  <c r="I2112" i="51"/>
  <c r="A2112" i="51" s="1"/>
  <c r="L2111" i="51"/>
  <c r="I2111" i="51"/>
  <c r="A2111" i="51" s="1"/>
  <c r="L2110" i="51"/>
  <c r="I2110" i="51"/>
  <c r="A2110" i="51" s="1"/>
  <c r="A2109" i="51"/>
  <c r="A2108" i="51"/>
  <c r="A2107" i="51"/>
  <c r="A2106" i="51"/>
  <c r="A2105" i="51"/>
  <c r="A2104" i="51"/>
  <c r="Y2103" i="51"/>
  <c r="A2103" i="51"/>
  <c r="L2102" i="51"/>
  <c r="I2102" i="51"/>
  <c r="A2102" i="51" s="1"/>
  <c r="L2101" i="51"/>
  <c r="I2101" i="51"/>
  <c r="A2101" i="51" s="1"/>
  <c r="L2100" i="51"/>
  <c r="I2100" i="51"/>
  <c r="A2100" i="51" s="1"/>
  <c r="L2099" i="51"/>
  <c r="I2099" i="51"/>
  <c r="A2099" i="51" s="1"/>
  <c r="L2098" i="51"/>
  <c r="I2098" i="51"/>
  <c r="A2098" i="51" s="1"/>
  <c r="L2097" i="51"/>
  <c r="I2097" i="51"/>
  <c r="A2097" i="51" s="1"/>
  <c r="L2096" i="51"/>
  <c r="I2096" i="51"/>
  <c r="A2096" i="51" s="1"/>
  <c r="L2095" i="51"/>
  <c r="I2095" i="51"/>
  <c r="A2095" i="51" s="1"/>
  <c r="L2094" i="51"/>
  <c r="I2094" i="51"/>
  <c r="A2094" i="51" s="1"/>
  <c r="L2093" i="51"/>
  <c r="I2093" i="51"/>
  <c r="A2093" i="51" s="1"/>
  <c r="L2092" i="51"/>
  <c r="I2092" i="51"/>
  <c r="A2092" i="51" s="1"/>
  <c r="L2091" i="51"/>
  <c r="I2091" i="51"/>
  <c r="A2091" i="51" s="1"/>
  <c r="L2090" i="51"/>
  <c r="I2090" i="51"/>
  <c r="A2090" i="51" s="1"/>
  <c r="L2089" i="51"/>
  <c r="I2089" i="51"/>
  <c r="A2089" i="51" s="1"/>
  <c r="L2088" i="51"/>
  <c r="I2088" i="51"/>
  <c r="A2088" i="51" s="1"/>
  <c r="L2087" i="51"/>
  <c r="I2087" i="51"/>
  <c r="A2087" i="51" s="1"/>
  <c r="A2086" i="51"/>
  <c r="A2085" i="51"/>
  <c r="A2084" i="51"/>
  <c r="A2083" i="51"/>
  <c r="A2082" i="51"/>
  <c r="A2081" i="51"/>
  <c r="A2080" i="51"/>
  <c r="Y2079" i="51"/>
  <c r="L2078" i="51"/>
  <c r="I2078" i="51"/>
  <c r="A2078" i="51" s="1"/>
  <c r="L2077" i="51"/>
  <c r="I2077" i="51"/>
  <c r="A2077" i="51" s="1"/>
  <c r="L2076" i="51"/>
  <c r="I2076" i="51"/>
  <c r="A2076" i="51" s="1"/>
  <c r="L2075" i="51"/>
  <c r="I2075" i="51"/>
  <c r="A2075" i="51" s="1"/>
  <c r="L2074" i="51"/>
  <c r="I2074" i="51"/>
  <c r="A2074" i="51" s="1"/>
  <c r="L2073" i="51"/>
  <c r="I2073" i="51"/>
  <c r="A2073" i="51" s="1"/>
  <c r="L2072" i="51"/>
  <c r="I2072" i="51"/>
  <c r="A2072" i="51" s="1"/>
  <c r="L2071" i="51"/>
  <c r="I2071" i="51"/>
  <c r="A2071" i="51" s="1"/>
  <c r="L2070" i="51"/>
  <c r="I2070" i="51"/>
  <c r="A2070" i="51" s="1"/>
  <c r="L2069" i="51"/>
  <c r="I2069" i="51"/>
  <c r="A2069" i="51" s="1"/>
  <c r="L2068" i="51"/>
  <c r="I2068" i="51"/>
  <c r="A2068" i="51" s="1"/>
  <c r="L2067" i="51"/>
  <c r="I2067" i="51"/>
  <c r="A2067" i="51" s="1"/>
  <c r="L2066" i="51"/>
  <c r="I2066" i="51"/>
  <c r="A2066" i="51" s="1"/>
  <c r="L2065" i="51"/>
  <c r="I2065" i="51"/>
  <c r="A2065" i="51" s="1"/>
  <c r="L2064" i="51"/>
  <c r="I2064" i="51"/>
  <c r="A2064" i="51" s="1"/>
  <c r="L2063" i="51"/>
  <c r="I2063" i="51"/>
  <c r="A2063" i="51" s="1"/>
  <c r="Y2056" i="51"/>
  <c r="L2055" i="51"/>
  <c r="I2055" i="51"/>
  <c r="A2055" i="51" s="1"/>
  <c r="L2054" i="51"/>
  <c r="I2054" i="51"/>
  <c r="A2054" i="51" s="1"/>
  <c r="L2053" i="51"/>
  <c r="I2053" i="51"/>
  <c r="A2053" i="51" s="1"/>
  <c r="L2052" i="51"/>
  <c r="I2052" i="51"/>
  <c r="A2052" i="51" s="1"/>
  <c r="L2051" i="51"/>
  <c r="I2051" i="51"/>
  <c r="A2051" i="51" s="1"/>
  <c r="L2050" i="51"/>
  <c r="I2050" i="51"/>
  <c r="A2050" i="51" s="1"/>
  <c r="L2049" i="51"/>
  <c r="I2049" i="51"/>
  <c r="A2049" i="51" s="1"/>
  <c r="L2048" i="51"/>
  <c r="I2048" i="51"/>
  <c r="A2048" i="51" s="1"/>
  <c r="L2047" i="51"/>
  <c r="I2047" i="51"/>
  <c r="A2047" i="51" s="1"/>
  <c r="L2046" i="51"/>
  <c r="I2046" i="51"/>
  <c r="A2046" i="51" s="1"/>
  <c r="L2045" i="51"/>
  <c r="I2045" i="51"/>
  <c r="A2045" i="51" s="1"/>
  <c r="L2044" i="51"/>
  <c r="I2044" i="51"/>
  <c r="A2044" i="51" s="1"/>
  <c r="L2043" i="51"/>
  <c r="I2043" i="51"/>
  <c r="A2043" i="51" s="1"/>
  <c r="L2042" i="51"/>
  <c r="I2042" i="51"/>
  <c r="A2042" i="51" s="1"/>
  <c r="L2041" i="51"/>
  <c r="I2041" i="51"/>
  <c r="A2041" i="51" s="1"/>
  <c r="L2040" i="51"/>
  <c r="I2040" i="51"/>
  <c r="A2040" i="51" s="1"/>
  <c r="Y2032" i="51"/>
  <c r="A2032" i="51"/>
  <c r="L2031" i="51"/>
  <c r="I2031" i="51"/>
  <c r="A2031" i="51" s="1"/>
  <c r="L2030" i="51"/>
  <c r="I2030" i="51"/>
  <c r="A2030" i="51" s="1"/>
  <c r="L2029" i="51"/>
  <c r="I2029" i="51"/>
  <c r="A2029" i="51" s="1"/>
  <c r="L2028" i="51"/>
  <c r="I2028" i="51"/>
  <c r="A2028" i="51" s="1"/>
  <c r="L2027" i="51"/>
  <c r="I2027" i="51"/>
  <c r="A2027" i="51" s="1"/>
  <c r="L2026" i="51"/>
  <c r="I2026" i="51"/>
  <c r="A2026" i="51" s="1"/>
  <c r="L2025" i="51"/>
  <c r="I2025" i="51"/>
  <c r="A2025" i="51" s="1"/>
  <c r="L2024" i="51"/>
  <c r="I2024" i="51"/>
  <c r="A2024" i="51" s="1"/>
  <c r="L2023" i="51"/>
  <c r="I2023" i="51"/>
  <c r="A2023" i="51" s="1"/>
  <c r="L2022" i="51"/>
  <c r="I2022" i="51"/>
  <c r="A2022" i="51" s="1"/>
  <c r="L2021" i="51"/>
  <c r="I2021" i="51"/>
  <c r="A2021" i="51" s="1"/>
  <c r="L2020" i="51"/>
  <c r="I2020" i="51"/>
  <c r="A2020" i="51" s="1"/>
  <c r="L2019" i="51"/>
  <c r="I2019" i="51"/>
  <c r="A2019" i="51" s="1"/>
  <c r="L2018" i="51"/>
  <c r="I2018" i="51"/>
  <c r="A2018" i="51" s="1"/>
  <c r="L2017" i="51"/>
  <c r="I2017" i="51"/>
  <c r="A2017" i="51" s="1"/>
  <c r="L2016" i="51"/>
  <c r="I2016" i="51"/>
  <c r="A2016" i="51" s="1"/>
  <c r="A2015" i="51"/>
  <c r="A2014" i="51"/>
  <c r="A2013" i="51"/>
  <c r="A2012" i="51"/>
  <c r="A2011" i="51"/>
  <c r="A2010" i="51"/>
  <c r="Y2009" i="51"/>
  <c r="A2009" i="51"/>
  <c r="L2008" i="51"/>
  <c r="I2008" i="51"/>
  <c r="A2008" i="51" s="1"/>
  <c r="L2007" i="51"/>
  <c r="I2007" i="51"/>
  <c r="A2007" i="51" s="1"/>
  <c r="L2006" i="51"/>
  <c r="I2006" i="51"/>
  <c r="A2006" i="51" s="1"/>
  <c r="L2005" i="51"/>
  <c r="I2005" i="51"/>
  <c r="A2005" i="51" s="1"/>
  <c r="L2004" i="51"/>
  <c r="I2004" i="51"/>
  <c r="A2004" i="51" s="1"/>
  <c r="L2003" i="51"/>
  <c r="I2003" i="51"/>
  <c r="A2003" i="51" s="1"/>
  <c r="L2002" i="51"/>
  <c r="I2002" i="51"/>
  <c r="A2002" i="51" s="1"/>
  <c r="L2001" i="51"/>
  <c r="I2001" i="51"/>
  <c r="A2001" i="51" s="1"/>
  <c r="L2000" i="51"/>
  <c r="I2000" i="51"/>
  <c r="A2000" i="51" s="1"/>
  <c r="L1999" i="51"/>
  <c r="I1999" i="51"/>
  <c r="A1999" i="51" s="1"/>
  <c r="L1998" i="51"/>
  <c r="I1998" i="51"/>
  <c r="A1998" i="51" s="1"/>
  <c r="L1997" i="51"/>
  <c r="I1997" i="51"/>
  <c r="A1997" i="51" s="1"/>
  <c r="L1996" i="51"/>
  <c r="I1996" i="51"/>
  <c r="A1996" i="51" s="1"/>
  <c r="L1995" i="51"/>
  <c r="I1995" i="51"/>
  <c r="A1995" i="51" s="1"/>
  <c r="L1994" i="51"/>
  <c r="I1994" i="51"/>
  <c r="A1994" i="51" s="1"/>
  <c r="L1993" i="51"/>
  <c r="I1993" i="51"/>
  <c r="A1993" i="51" s="1"/>
  <c r="A1992" i="51"/>
  <c r="A1991" i="51"/>
  <c r="A1990" i="51"/>
  <c r="A1989" i="51"/>
  <c r="A1988" i="51"/>
  <c r="A1987" i="51"/>
  <c r="A1986" i="51"/>
  <c r="Y1985" i="51"/>
  <c r="A1985" i="51"/>
  <c r="L1984" i="51"/>
  <c r="I1984" i="51"/>
  <c r="A1984" i="51" s="1"/>
  <c r="L1983" i="51"/>
  <c r="I1983" i="51"/>
  <c r="A1983" i="51" s="1"/>
  <c r="L1982" i="51"/>
  <c r="I1982" i="51"/>
  <c r="A1982" i="51" s="1"/>
  <c r="L1981" i="51"/>
  <c r="I1981" i="51"/>
  <c r="A1981" i="51" s="1"/>
  <c r="L1980" i="51"/>
  <c r="I1980" i="51"/>
  <c r="A1980" i="51" s="1"/>
  <c r="L1979" i="51"/>
  <c r="I1979" i="51"/>
  <c r="A1979" i="51" s="1"/>
  <c r="L1978" i="51"/>
  <c r="I1978" i="51"/>
  <c r="A1978" i="51" s="1"/>
  <c r="L1977" i="51"/>
  <c r="I1977" i="51"/>
  <c r="A1977" i="51" s="1"/>
  <c r="L1976" i="51"/>
  <c r="I1976" i="51"/>
  <c r="A1976" i="51" s="1"/>
  <c r="L1975" i="51"/>
  <c r="I1975" i="51"/>
  <c r="A1975" i="51" s="1"/>
  <c r="L1974" i="51"/>
  <c r="I1974" i="51"/>
  <c r="A1974" i="51" s="1"/>
  <c r="L1973" i="51"/>
  <c r="I1973" i="51"/>
  <c r="A1973" i="51" s="1"/>
  <c r="L1972" i="51"/>
  <c r="I1972" i="51"/>
  <c r="A1972" i="51" s="1"/>
  <c r="L1971" i="51"/>
  <c r="I1971" i="51"/>
  <c r="A1971" i="51" s="1"/>
  <c r="L1970" i="51"/>
  <c r="I1970" i="51"/>
  <c r="A1970" i="51" s="1"/>
  <c r="L1969" i="51"/>
  <c r="I1969" i="51"/>
  <c r="A1969" i="51" s="1"/>
  <c r="A1968" i="51"/>
  <c r="A1967" i="51"/>
  <c r="A1966" i="51"/>
  <c r="A1965" i="51"/>
  <c r="A1964" i="51"/>
  <c r="A1963" i="51"/>
  <c r="Y1962" i="51"/>
  <c r="A1962" i="51"/>
  <c r="L1961" i="51"/>
  <c r="I1961" i="51"/>
  <c r="A1961" i="51" s="1"/>
  <c r="L1960" i="51"/>
  <c r="I1960" i="51"/>
  <c r="A1960" i="51" s="1"/>
  <c r="L1959" i="51"/>
  <c r="I1959" i="51"/>
  <c r="A1959" i="51" s="1"/>
  <c r="L1958" i="51"/>
  <c r="I1958" i="51"/>
  <c r="A1958" i="51" s="1"/>
  <c r="L1957" i="51"/>
  <c r="I1957" i="51"/>
  <c r="A1957" i="51" s="1"/>
  <c r="L1956" i="51"/>
  <c r="I1956" i="51"/>
  <c r="A1956" i="51" s="1"/>
  <c r="L1955" i="51"/>
  <c r="I1955" i="51"/>
  <c r="A1955" i="51" s="1"/>
  <c r="L1954" i="51"/>
  <c r="I1954" i="51"/>
  <c r="A1954" i="51" s="1"/>
  <c r="L1953" i="51"/>
  <c r="I1953" i="51"/>
  <c r="A1953" i="51" s="1"/>
  <c r="L1952" i="51"/>
  <c r="I1952" i="51"/>
  <c r="A1952" i="51" s="1"/>
  <c r="L1951" i="51"/>
  <c r="I1951" i="51"/>
  <c r="A1951" i="51" s="1"/>
  <c r="L1950" i="51"/>
  <c r="I1950" i="51"/>
  <c r="A1950" i="51" s="1"/>
  <c r="L1949" i="51"/>
  <c r="I1949" i="51"/>
  <c r="A1949" i="51" s="1"/>
  <c r="L1948" i="51"/>
  <c r="I1948" i="51"/>
  <c r="A1948" i="51" s="1"/>
  <c r="L1947" i="51"/>
  <c r="I1947" i="51"/>
  <c r="A1947" i="51" s="1"/>
  <c r="L1946" i="51"/>
  <c r="I1946" i="51"/>
  <c r="A1946" i="51" s="1"/>
  <c r="A1945" i="51"/>
  <c r="A1944" i="51"/>
  <c r="A1943" i="51"/>
  <c r="A1942" i="51"/>
  <c r="A1941" i="51"/>
  <c r="A1940" i="51"/>
  <c r="A1939" i="51"/>
  <c r="Y1938" i="51"/>
  <c r="L1937" i="51"/>
  <c r="I1937" i="51"/>
  <c r="A1937" i="51" s="1"/>
  <c r="L1936" i="51"/>
  <c r="I1936" i="51"/>
  <c r="A1936" i="51" s="1"/>
  <c r="L1935" i="51"/>
  <c r="I1935" i="51"/>
  <c r="A1935" i="51" s="1"/>
  <c r="L1934" i="51"/>
  <c r="I1934" i="51"/>
  <c r="A1934" i="51" s="1"/>
  <c r="L1933" i="51"/>
  <c r="I1933" i="51"/>
  <c r="A1933" i="51" s="1"/>
  <c r="L1932" i="51"/>
  <c r="I1932" i="51"/>
  <c r="A1932" i="51" s="1"/>
  <c r="L1931" i="51"/>
  <c r="I1931" i="51"/>
  <c r="A1931" i="51" s="1"/>
  <c r="L1930" i="51"/>
  <c r="I1930" i="51"/>
  <c r="A1930" i="51" s="1"/>
  <c r="L1929" i="51"/>
  <c r="I1929" i="51"/>
  <c r="A1929" i="51" s="1"/>
  <c r="L1928" i="51"/>
  <c r="I1928" i="51"/>
  <c r="A1928" i="51" s="1"/>
  <c r="L1927" i="51"/>
  <c r="I1927" i="51"/>
  <c r="A1927" i="51" s="1"/>
  <c r="L1926" i="51"/>
  <c r="I1926" i="51"/>
  <c r="A1926" i="51" s="1"/>
  <c r="L1925" i="51"/>
  <c r="I1925" i="51"/>
  <c r="A1925" i="51" s="1"/>
  <c r="L1924" i="51"/>
  <c r="I1924" i="51"/>
  <c r="A1924" i="51" s="1"/>
  <c r="L1923" i="51"/>
  <c r="I1923" i="51"/>
  <c r="A1923" i="51" s="1"/>
  <c r="L1922" i="51"/>
  <c r="I1922" i="51"/>
  <c r="A1922" i="51" s="1"/>
  <c r="Y1915" i="51"/>
  <c r="L1914" i="51"/>
  <c r="I1914" i="51"/>
  <c r="A1914" i="51" s="1"/>
  <c r="L1913" i="51"/>
  <c r="I1913" i="51"/>
  <c r="A1913" i="51" s="1"/>
  <c r="L1912" i="51"/>
  <c r="I1912" i="51"/>
  <c r="A1912" i="51" s="1"/>
  <c r="L1911" i="51"/>
  <c r="I1911" i="51"/>
  <c r="A1911" i="51" s="1"/>
  <c r="L1910" i="51"/>
  <c r="I1910" i="51"/>
  <c r="A1910" i="51" s="1"/>
  <c r="L1909" i="51"/>
  <c r="I1909" i="51"/>
  <c r="A1909" i="51" s="1"/>
  <c r="L1908" i="51"/>
  <c r="I1908" i="51"/>
  <c r="A1908" i="51" s="1"/>
  <c r="L1907" i="51"/>
  <c r="I1907" i="51"/>
  <c r="A1907" i="51" s="1"/>
  <c r="L1906" i="51"/>
  <c r="I1906" i="51"/>
  <c r="A1906" i="51" s="1"/>
  <c r="L1905" i="51"/>
  <c r="I1905" i="51"/>
  <c r="A1905" i="51" s="1"/>
  <c r="L1904" i="51"/>
  <c r="I1904" i="51"/>
  <c r="A1904" i="51" s="1"/>
  <c r="L1903" i="51"/>
  <c r="I1903" i="51"/>
  <c r="A1903" i="51" s="1"/>
  <c r="L1902" i="51"/>
  <c r="I1902" i="51"/>
  <c r="A1902" i="51" s="1"/>
  <c r="L1901" i="51"/>
  <c r="I1901" i="51"/>
  <c r="A1901" i="51" s="1"/>
  <c r="L1900" i="51"/>
  <c r="I1900" i="51"/>
  <c r="A1900" i="51" s="1"/>
  <c r="L1899" i="51"/>
  <c r="I1899" i="51"/>
  <c r="A1899" i="51" s="1"/>
  <c r="V1891" i="51"/>
  <c r="S1891" i="51"/>
  <c r="L1891" i="51"/>
  <c r="I1891" i="51"/>
  <c r="V1890" i="51"/>
  <c r="S1890" i="51"/>
  <c r="L1890" i="51"/>
  <c r="I1890" i="51"/>
  <c r="V1889" i="51"/>
  <c r="S1889" i="51"/>
  <c r="L1889" i="51"/>
  <c r="I1889" i="51"/>
  <c r="V1888" i="51"/>
  <c r="S1888" i="51"/>
  <c r="L1888" i="51"/>
  <c r="I1888" i="51"/>
  <c r="V1887" i="51"/>
  <c r="S1887" i="51"/>
  <c r="L1887" i="51"/>
  <c r="I1887" i="51"/>
  <c r="V1886" i="51"/>
  <c r="S1886" i="51"/>
  <c r="L1886" i="51"/>
  <c r="I1886" i="51"/>
  <c r="V1885" i="51"/>
  <c r="S1885" i="51"/>
  <c r="L1885" i="51"/>
  <c r="I1885" i="51"/>
  <c r="V1884" i="51"/>
  <c r="S1884" i="51"/>
  <c r="L1884" i="51"/>
  <c r="I1884" i="51"/>
  <c r="V1883" i="51"/>
  <c r="S1883" i="51"/>
  <c r="L1883" i="51"/>
  <c r="I1883" i="51"/>
  <c r="V1882" i="51"/>
  <c r="S1882" i="51"/>
  <c r="L1882" i="51"/>
  <c r="I1882" i="51"/>
  <c r="V1881" i="51"/>
  <c r="S1881" i="51"/>
  <c r="L1881" i="51"/>
  <c r="I1881" i="51"/>
  <c r="V1880" i="51"/>
  <c r="S1880" i="51"/>
  <c r="L1880" i="51"/>
  <c r="I1880" i="51"/>
  <c r="V1879" i="51"/>
  <c r="S1879" i="51"/>
  <c r="L1879" i="51"/>
  <c r="I1879" i="51"/>
  <c r="V1878" i="51"/>
  <c r="S1878" i="51"/>
  <c r="L1878" i="51"/>
  <c r="I1878" i="51"/>
  <c r="V1877" i="51"/>
  <c r="S1877" i="51"/>
  <c r="L1877" i="51"/>
  <c r="I1877" i="51"/>
  <c r="V1876" i="51"/>
  <c r="S1876" i="51"/>
  <c r="L1876" i="51"/>
  <c r="I1876" i="51"/>
  <c r="V1869" i="51"/>
  <c r="S1869" i="51"/>
  <c r="L1869" i="51"/>
  <c r="I1869" i="51"/>
  <c r="V1868" i="51"/>
  <c r="S1868" i="51"/>
  <c r="L1868" i="51"/>
  <c r="I1868" i="51"/>
  <c r="V1867" i="51"/>
  <c r="S1867" i="51"/>
  <c r="L1867" i="51"/>
  <c r="I1867" i="51"/>
  <c r="V1866" i="51"/>
  <c r="S1866" i="51"/>
  <c r="L1866" i="51"/>
  <c r="I1866" i="51"/>
  <c r="V1865" i="51"/>
  <c r="S1865" i="51"/>
  <c r="L1865" i="51"/>
  <c r="I1865" i="51"/>
  <c r="V1864" i="51"/>
  <c r="S1864" i="51"/>
  <c r="L1864" i="51"/>
  <c r="I1864" i="51"/>
  <c r="V1863" i="51"/>
  <c r="S1863" i="51"/>
  <c r="L1863" i="51"/>
  <c r="I1863" i="51"/>
  <c r="V1862" i="51"/>
  <c r="S1862" i="51"/>
  <c r="L1862" i="51"/>
  <c r="I1862" i="51"/>
  <c r="V1861" i="51"/>
  <c r="S1861" i="51"/>
  <c r="L1861" i="51"/>
  <c r="I1861" i="51"/>
  <c r="V1860" i="51"/>
  <c r="S1860" i="51"/>
  <c r="L1860" i="51"/>
  <c r="I1860" i="51"/>
  <c r="V1859" i="51"/>
  <c r="S1859" i="51"/>
  <c r="L1859" i="51"/>
  <c r="I1859" i="51"/>
  <c r="V1858" i="51"/>
  <c r="S1858" i="51"/>
  <c r="L1858" i="51"/>
  <c r="I1858" i="51"/>
  <c r="V1857" i="51"/>
  <c r="S1857" i="51"/>
  <c r="L1857" i="51"/>
  <c r="I1857" i="51"/>
  <c r="V1856" i="51"/>
  <c r="S1856" i="51"/>
  <c r="L1856" i="51"/>
  <c r="I1856" i="51"/>
  <c r="V1855" i="51"/>
  <c r="S1855" i="51"/>
  <c r="L1855" i="51"/>
  <c r="I1855" i="51"/>
  <c r="V1854" i="51"/>
  <c r="S1854" i="51"/>
  <c r="L1854" i="51"/>
  <c r="I1854" i="51"/>
  <c r="A1820" i="51"/>
  <c r="W1819" i="51"/>
  <c r="U1819" i="51"/>
  <c r="H1819" i="51"/>
  <c r="F1819" i="51"/>
  <c r="W1818" i="51"/>
  <c r="U1818" i="51"/>
  <c r="H1818" i="51"/>
  <c r="F1818" i="51"/>
  <c r="W1817" i="51"/>
  <c r="U1817" i="51"/>
  <c r="H1817" i="51"/>
  <c r="F1817" i="51"/>
  <c r="W1816" i="51"/>
  <c r="U1816" i="51"/>
  <c r="H1816" i="51"/>
  <c r="F1816" i="51"/>
  <c r="W1815" i="51"/>
  <c r="U1815" i="51"/>
  <c r="H1815" i="51"/>
  <c r="F1815" i="51"/>
  <c r="W1814" i="51"/>
  <c r="U1814" i="51"/>
  <c r="H1814" i="51"/>
  <c r="F1814" i="51"/>
  <c r="W1813" i="51"/>
  <c r="U1813" i="51"/>
  <c r="H1813" i="51"/>
  <c r="F1813" i="51"/>
  <c r="W1812" i="51"/>
  <c r="U1812" i="51"/>
  <c r="H1812" i="51"/>
  <c r="F1812" i="51"/>
  <c r="W1811" i="51"/>
  <c r="U1811" i="51"/>
  <c r="H1811" i="51"/>
  <c r="F1811" i="51"/>
  <c r="W1810" i="51"/>
  <c r="U1810" i="51"/>
  <c r="H1810" i="51"/>
  <c r="F1810" i="51"/>
  <c r="W1809" i="51"/>
  <c r="U1809" i="51"/>
  <c r="H1809" i="51"/>
  <c r="F1809" i="51"/>
  <c r="W1808" i="51"/>
  <c r="U1808" i="51"/>
  <c r="H1808" i="51"/>
  <c r="F1808" i="51"/>
  <c r="W1807" i="51"/>
  <c r="U1807" i="51"/>
  <c r="H1807" i="51"/>
  <c r="F1807" i="51"/>
  <c r="W1806" i="51"/>
  <c r="U1806" i="51"/>
  <c r="H1806" i="51"/>
  <c r="F1806" i="51"/>
  <c r="W1805" i="51"/>
  <c r="U1805" i="51"/>
  <c r="H1805" i="51"/>
  <c r="F1805" i="51"/>
  <c r="W1804" i="51"/>
  <c r="U1804" i="51"/>
  <c r="H1804" i="51"/>
  <c r="F1804" i="51"/>
  <c r="A1803" i="51"/>
  <c r="A1802" i="51"/>
  <c r="A1801" i="51"/>
  <c r="A1800" i="51"/>
  <c r="A1799" i="51"/>
  <c r="A1798" i="51"/>
  <c r="W1797" i="51"/>
  <c r="U1797" i="51"/>
  <c r="H1797" i="51"/>
  <c r="F1797" i="51"/>
  <c r="W1796" i="51"/>
  <c r="U1796" i="51"/>
  <c r="H1796" i="51"/>
  <c r="F1796" i="51"/>
  <c r="W1795" i="51"/>
  <c r="U1795" i="51"/>
  <c r="H1795" i="51"/>
  <c r="F1795" i="51"/>
  <c r="W1794" i="51"/>
  <c r="U1794" i="51"/>
  <c r="H1794" i="51"/>
  <c r="F1794" i="51"/>
  <c r="W1793" i="51"/>
  <c r="U1793" i="51"/>
  <c r="H1793" i="51"/>
  <c r="F1793" i="51"/>
  <c r="W1792" i="51"/>
  <c r="U1792" i="51"/>
  <c r="H1792" i="51"/>
  <c r="F1792" i="51"/>
  <c r="W1791" i="51"/>
  <c r="U1791" i="51"/>
  <c r="H1791" i="51"/>
  <c r="F1791" i="51"/>
  <c r="W1790" i="51"/>
  <c r="U1790" i="51"/>
  <c r="H1790" i="51"/>
  <c r="F1790" i="51"/>
  <c r="W1789" i="51"/>
  <c r="U1789" i="51"/>
  <c r="H1789" i="51"/>
  <c r="F1789" i="51"/>
  <c r="W1788" i="51"/>
  <c r="U1788" i="51"/>
  <c r="H1788" i="51"/>
  <c r="F1788" i="51"/>
  <c r="W1787" i="51"/>
  <c r="U1787" i="51"/>
  <c r="H1787" i="51"/>
  <c r="F1787" i="51"/>
  <c r="W1786" i="51"/>
  <c r="U1786" i="51"/>
  <c r="H1786" i="51"/>
  <c r="F1786" i="51"/>
  <c r="W1785" i="51"/>
  <c r="U1785" i="51"/>
  <c r="H1785" i="51"/>
  <c r="F1785" i="51"/>
  <c r="W1784" i="51"/>
  <c r="U1784" i="51"/>
  <c r="H1784" i="51"/>
  <c r="F1784" i="51"/>
  <c r="W1783" i="51"/>
  <c r="U1783" i="51"/>
  <c r="H1783" i="51"/>
  <c r="F1783" i="51"/>
  <c r="W1782" i="51"/>
  <c r="U1782" i="51"/>
  <c r="H1782" i="51"/>
  <c r="F1782" i="51"/>
  <c r="A1781" i="51"/>
  <c r="A1780" i="51"/>
  <c r="A1779" i="51"/>
  <c r="A1778" i="51"/>
  <c r="A1777" i="51"/>
  <c r="W1775" i="51"/>
  <c r="U1775" i="51"/>
  <c r="H1775" i="51"/>
  <c r="F1775" i="51"/>
  <c r="W1774" i="51"/>
  <c r="U1774" i="51"/>
  <c r="H1774" i="51"/>
  <c r="F1774" i="51"/>
  <c r="W1773" i="51"/>
  <c r="U1773" i="51"/>
  <c r="H1773" i="51"/>
  <c r="F1773" i="51"/>
  <c r="W1772" i="51"/>
  <c r="U1772" i="51"/>
  <c r="H1772" i="51"/>
  <c r="F1772" i="51"/>
  <c r="W1771" i="51"/>
  <c r="U1771" i="51"/>
  <c r="H1771" i="51"/>
  <c r="F1771" i="51"/>
  <c r="W1770" i="51"/>
  <c r="U1770" i="51"/>
  <c r="H1770" i="51"/>
  <c r="F1770" i="51"/>
  <c r="W1769" i="51"/>
  <c r="U1769" i="51"/>
  <c r="H1769" i="51"/>
  <c r="F1769" i="51"/>
  <c r="W1768" i="51"/>
  <c r="U1768" i="51"/>
  <c r="H1768" i="51"/>
  <c r="F1768" i="51"/>
  <c r="W1767" i="51"/>
  <c r="U1767" i="51"/>
  <c r="H1767" i="51"/>
  <c r="F1767" i="51"/>
  <c r="W1766" i="51"/>
  <c r="U1766" i="51"/>
  <c r="H1766" i="51"/>
  <c r="F1766" i="51"/>
  <c r="W1765" i="51"/>
  <c r="U1765" i="51"/>
  <c r="H1765" i="51"/>
  <c r="F1765" i="51"/>
  <c r="W1764" i="51"/>
  <c r="U1764" i="51"/>
  <c r="H1764" i="51"/>
  <c r="F1764" i="51"/>
  <c r="W1763" i="51"/>
  <c r="U1763" i="51"/>
  <c r="H1763" i="51"/>
  <c r="F1763" i="51"/>
  <c r="W1762" i="51"/>
  <c r="U1762" i="51"/>
  <c r="H1762" i="51"/>
  <c r="F1762" i="51"/>
  <c r="W1761" i="51"/>
  <c r="U1761" i="51"/>
  <c r="H1761" i="51"/>
  <c r="F1761" i="51"/>
  <c r="W1760" i="51"/>
  <c r="U1760" i="51"/>
  <c r="H1760" i="51"/>
  <c r="F1760" i="51"/>
  <c r="A1754" i="51"/>
  <c r="W1753" i="51"/>
  <c r="U1753" i="51"/>
  <c r="H1753" i="51"/>
  <c r="F1753" i="51"/>
  <c r="W1752" i="51"/>
  <c r="U1752" i="51"/>
  <c r="H1752" i="51"/>
  <c r="F1752" i="51"/>
  <c r="W1751" i="51"/>
  <c r="U1751" i="51"/>
  <c r="H1751" i="51"/>
  <c r="F1751" i="51"/>
  <c r="W1750" i="51"/>
  <c r="U1750" i="51"/>
  <c r="H1750" i="51"/>
  <c r="F1750" i="51"/>
  <c r="W1749" i="51"/>
  <c r="U1749" i="51"/>
  <c r="H1749" i="51"/>
  <c r="F1749" i="51"/>
  <c r="W1748" i="51"/>
  <c r="U1748" i="51"/>
  <c r="H1748" i="51"/>
  <c r="F1748" i="51"/>
  <c r="W1747" i="51"/>
  <c r="U1747" i="51"/>
  <c r="H1747" i="51"/>
  <c r="F1747" i="51"/>
  <c r="W1746" i="51"/>
  <c r="U1746" i="51"/>
  <c r="H1746" i="51"/>
  <c r="F1746" i="51"/>
  <c r="W1745" i="51"/>
  <c r="U1745" i="51"/>
  <c r="H1745" i="51"/>
  <c r="F1745" i="51"/>
  <c r="W1744" i="51"/>
  <c r="U1744" i="51"/>
  <c r="H1744" i="51"/>
  <c r="F1744" i="51"/>
  <c r="W1743" i="51"/>
  <c r="U1743" i="51"/>
  <c r="H1743" i="51"/>
  <c r="F1743" i="51"/>
  <c r="W1742" i="51"/>
  <c r="U1742" i="51"/>
  <c r="H1742" i="51"/>
  <c r="F1742" i="51"/>
  <c r="W1741" i="51"/>
  <c r="U1741" i="51"/>
  <c r="H1741" i="51"/>
  <c r="F1741" i="51"/>
  <c r="W1740" i="51"/>
  <c r="U1740" i="51"/>
  <c r="H1740" i="51"/>
  <c r="F1740" i="51"/>
  <c r="W1739" i="51"/>
  <c r="U1739" i="51"/>
  <c r="H1739" i="51"/>
  <c r="F1739" i="51"/>
  <c r="W1738" i="51"/>
  <c r="U1738" i="51"/>
  <c r="H1738" i="51"/>
  <c r="F1738" i="51"/>
  <c r="A1737" i="51"/>
  <c r="A1736" i="51"/>
  <c r="A1735" i="51"/>
  <c r="A1734" i="51"/>
  <c r="A1733" i="51"/>
  <c r="A1732" i="51"/>
  <c r="W1731" i="51"/>
  <c r="U1731" i="51"/>
  <c r="H1731" i="51"/>
  <c r="F1731" i="51"/>
  <c r="W1730" i="51"/>
  <c r="U1730" i="51"/>
  <c r="H1730" i="51"/>
  <c r="F1730" i="51"/>
  <c r="W1729" i="51"/>
  <c r="U1729" i="51"/>
  <c r="H1729" i="51"/>
  <c r="F1729" i="51"/>
  <c r="W1728" i="51"/>
  <c r="U1728" i="51"/>
  <c r="H1728" i="51"/>
  <c r="F1728" i="51"/>
  <c r="W1727" i="51"/>
  <c r="U1727" i="51"/>
  <c r="H1727" i="51"/>
  <c r="F1727" i="51"/>
  <c r="W1726" i="51"/>
  <c r="U1726" i="51"/>
  <c r="H1726" i="51"/>
  <c r="F1726" i="51"/>
  <c r="W1725" i="51"/>
  <c r="U1725" i="51"/>
  <c r="H1725" i="51"/>
  <c r="F1725" i="51"/>
  <c r="W1724" i="51"/>
  <c r="U1724" i="51"/>
  <c r="H1724" i="51"/>
  <c r="F1724" i="51"/>
  <c r="W1723" i="51"/>
  <c r="U1723" i="51"/>
  <c r="H1723" i="51"/>
  <c r="F1723" i="51"/>
  <c r="W1722" i="51"/>
  <c r="U1722" i="51"/>
  <c r="H1722" i="51"/>
  <c r="F1722" i="51"/>
  <c r="W1721" i="51"/>
  <c r="U1721" i="51"/>
  <c r="H1721" i="51"/>
  <c r="F1721" i="51"/>
  <c r="W1720" i="51"/>
  <c r="U1720" i="51"/>
  <c r="H1720" i="51"/>
  <c r="F1720" i="51"/>
  <c r="W1719" i="51"/>
  <c r="U1719" i="51"/>
  <c r="H1719" i="51"/>
  <c r="F1719" i="51"/>
  <c r="W1718" i="51"/>
  <c r="U1718" i="51"/>
  <c r="H1718" i="51"/>
  <c r="F1718" i="51"/>
  <c r="W1717" i="51"/>
  <c r="U1717" i="51"/>
  <c r="H1717" i="51"/>
  <c r="F1717" i="51"/>
  <c r="W1716" i="51"/>
  <c r="U1716" i="51"/>
  <c r="H1716" i="51"/>
  <c r="F1716" i="51"/>
  <c r="A1715" i="51"/>
  <c r="A1714" i="51"/>
  <c r="A1713" i="51"/>
  <c r="A1712" i="51"/>
  <c r="A1711" i="51"/>
  <c r="A1710" i="51"/>
  <c r="W1709" i="51"/>
  <c r="U1709" i="51"/>
  <c r="H1709" i="51"/>
  <c r="F1709" i="51"/>
  <c r="W1708" i="51"/>
  <c r="U1708" i="51"/>
  <c r="H1708" i="51"/>
  <c r="F1708" i="51"/>
  <c r="W1707" i="51"/>
  <c r="U1707" i="51"/>
  <c r="H1707" i="51"/>
  <c r="F1707" i="51"/>
  <c r="W1706" i="51"/>
  <c r="U1706" i="51"/>
  <c r="H1706" i="51"/>
  <c r="F1706" i="51"/>
  <c r="W1705" i="51"/>
  <c r="U1705" i="51"/>
  <c r="H1705" i="51"/>
  <c r="F1705" i="51"/>
  <c r="W1704" i="51"/>
  <c r="U1704" i="51"/>
  <c r="H1704" i="51"/>
  <c r="F1704" i="51"/>
  <c r="W1703" i="51"/>
  <c r="U1703" i="51"/>
  <c r="H1703" i="51"/>
  <c r="F1703" i="51"/>
  <c r="W1702" i="51"/>
  <c r="U1702" i="51"/>
  <c r="H1702" i="51"/>
  <c r="F1702" i="51"/>
  <c r="W1701" i="51"/>
  <c r="U1701" i="51"/>
  <c r="H1701" i="51"/>
  <c r="F1701" i="51"/>
  <c r="W1700" i="51"/>
  <c r="U1700" i="51"/>
  <c r="H1700" i="51"/>
  <c r="F1700" i="51"/>
  <c r="W1699" i="51"/>
  <c r="U1699" i="51"/>
  <c r="H1699" i="51"/>
  <c r="F1699" i="51"/>
  <c r="W1698" i="51"/>
  <c r="U1698" i="51"/>
  <c r="H1698" i="51"/>
  <c r="F1698" i="51"/>
  <c r="W1697" i="51"/>
  <c r="U1697" i="51"/>
  <c r="H1697" i="51"/>
  <c r="F1697" i="51"/>
  <c r="W1696" i="51"/>
  <c r="U1696" i="51"/>
  <c r="H1696" i="51"/>
  <c r="F1696" i="51"/>
  <c r="W1695" i="51"/>
  <c r="U1695" i="51"/>
  <c r="H1695" i="51"/>
  <c r="F1695" i="51"/>
  <c r="W1694" i="51"/>
  <c r="U1694" i="51"/>
  <c r="H1694" i="51"/>
  <c r="F1694" i="51"/>
  <c r="AH1686" i="51"/>
  <c r="AH1685" i="51"/>
  <c r="AH1663" i="51"/>
  <c r="I1671" i="51" s="1"/>
  <c r="AH1662" i="51"/>
  <c r="I1667" i="51" s="1"/>
  <c r="AD1650" i="51"/>
  <c r="A1650" i="51"/>
  <c r="AK1648" i="51"/>
  <c r="H1648" i="51"/>
  <c r="A1648" i="51" s="1"/>
  <c r="A1649" i="51" s="1"/>
  <c r="E1648" i="51"/>
  <c r="Q1648" i="51" s="1"/>
  <c r="Q1649" i="51" s="1"/>
  <c r="C1648" i="51"/>
  <c r="AK1646" i="51"/>
  <c r="H1646" i="51"/>
  <c r="A1646" i="51" s="1"/>
  <c r="A1647" i="51" s="1"/>
  <c r="E1646" i="51"/>
  <c r="Q1646" i="51" s="1"/>
  <c r="Q1647" i="51" s="1"/>
  <c r="C1646" i="51"/>
  <c r="AK1644" i="51"/>
  <c r="H1644" i="51"/>
  <c r="A1644" i="51" s="1"/>
  <c r="A1645" i="51" s="1"/>
  <c r="E1644" i="51"/>
  <c r="AB1645" i="51" s="1"/>
  <c r="C1644" i="51"/>
  <c r="AK1642" i="51"/>
  <c r="H1642" i="51"/>
  <c r="A1642" i="51" s="1"/>
  <c r="A1643" i="51" s="1"/>
  <c r="E1642" i="51"/>
  <c r="Q1642" i="51" s="1"/>
  <c r="Q1643" i="51" s="1"/>
  <c r="C1642" i="51"/>
  <c r="AK1640" i="51"/>
  <c r="H1640" i="51"/>
  <c r="A1640" i="51" s="1"/>
  <c r="A1641" i="51" s="1"/>
  <c r="E1640" i="51"/>
  <c r="Q1640" i="51" s="1"/>
  <c r="Q1641" i="51" s="1"/>
  <c r="C1640" i="51"/>
  <c r="AK1638" i="51"/>
  <c r="H1638" i="51"/>
  <c r="A1638" i="51" s="1"/>
  <c r="A1639" i="51" s="1"/>
  <c r="E1638" i="51"/>
  <c r="C1638" i="51"/>
  <c r="AK1636" i="51"/>
  <c r="H1636" i="51"/>
  <c r="A1636" i="51" s="1"/>
  <c r="A1637" i="51" s="1"/>
  <c r="E1636" i="51"/>
  <c r="Q1636" i="51" s="1"/>
  <c r="Q1637" i="51" s="1"/>
  <c r="C1636" i="51"/>
  <c r="AK1634" i="51"/>
  <c r="H1634" i="51"/>
  <c r="A1634" i="51" s="1"/>
  <c r="A1635" i="51" s="1"/>
  <c r="E1634" i="51"/>
  <c r="C1634" i="51"/>
  <c r="AK1632" i="51"/>
  <c r="H1632" i="51"/>
  <c r="A1632" i="51" s="1"/>
  <c r="A1633" i="51" s="1"/>
  <c r="E1632" i="51"/>
  <c r="Q1632" i="51" s="1"/>
  <c r="Q1633" i="51" s="1"/>
  <c r="C1632" i="51"/>
  <c r="AK1630" i="51"/>
  <c r="H1630" i="51"/>
  <c r="A1630" i="51" s="1"/>
  <c r="A1631" i="51" s="1"/>
  <c r="E1630" i="51"/>
  <c r="C1630" i="51"/>
  <c r="AK1628" i="51"/>
  <c r="H1628" i="51"/>
  <c r="A1628" i="51" s="1"/>
  <c r="A1629" i="51" s="1"/>
  <c r="E1628" i="51"/>
  <c r="Q1628" i="51" s="1"/>
  <c r="Q1629" i="51" s="1"/>
  <c r="C1628" i="51"/>
  <c r="AK1626" i="51"/>
  <c r="H1626" i="51"/>
  <c r="A1626" i="51" s="1"/>
  <c r="A1627" i="51" s="1"/>
  <c r="E1626" i="51"/>
  <c r="U1626" i="51" s="1"/>
  <c r="U1627" i="51" s="1"/>
  <c r="C1626" i="51"/>
  <c r="AK1624" i="51"/>
  <c r="H1624" i="51"/>
  <c r="A1624" i="51" s="1"/>
  <c r="A1625" i="51" s="1"/>
  <c r="E1624" i="51"/>
  <c r="S1624" i="51" s="1"/>
  <c r="S1625" i="51" s="1"/>
  <c r="C1624" i="51"/>
  <c r="AK1622" i="51"/>
  <c r="H1622" i="51"/>
  <c r="A1622" i="51" s="1"/>
  <c r="A1623" i="51" s="1"/>
  <c r="E1622" i="51"/>
  <c r="O1622" i="51" s="1"/>
  <c r="O1623" i="51" s="1"/>
  <c r="C1622" i="51"/>
  <c r="AK1620" i="51"/>
  <c r="H1620" i="51"/>
  <c r="A1620" i="51" s="1"/>
  <c r="A1621" i="51" s="1"/>
  <c r="E1620" i="51"/>
  <c r="C1620" i="51"/>
  <c r="A1619" i="51"/>
  <c r="A1618" i="51"/>
  <c r="A1617" i="51"/>
  <c r="A1616" i="51"/>
  <c r="A1615" i="51"/>
  <c r="AD1614" i="51"/>
  <c r="A1614" i="51"/>
  <c r="AK1612" i="51"/>
  <c r="H1612" i="51"/>
  <c r="A1612" i="51" s="1"/>
  <c r="A1613" i="51" s="1"/>
  <c r="E1612" i="51"/>
  <c r="AB1613" i="51" s="1"/>
  <c r="C1612" i="51"/>
  <c r="AK1610" i="51"/>
  <c r="H1610" i="51"/>
  <c r="A1610" i="51" s="1"/>
  <c r="A1611" i="51" s="1"/>
  <c r="E1610" i="51"/>
  <c r="AB1610" i="51" s="1"/>
  <c r="C1610" i="51"/>
  <c r="AK1608" i="51"/>
  <c r="H1608" i="51"/>
  <c r="A1608" i="51" s="1"/>
  <c r="A1609" i="51" s="1"/>
  <c r="E1608" i="51"/>
  <c r="AB1609" i="51" s="1"/>
  <c r="C1608" i="51"/>
  <c r="AK1606" i="51"/>
  <c r="H1606" i="51"/>
  <c r="A1606" i="51" s="1"/>
  <c r="A1607" i="51" s="1"/>
  <c r="E1606" i="51"/>
  <c r="AB1606" i="51" s="1"/>
  <c r="C1606" i="51"/>
  <c r="AK1604" i="51"/>
  <c r="H1604" i="51"/>
  <c r="A1604" i="51" s="1"/>
  <c r="A1605" i="51" s="1"/>
  <c r="E1604" i="51"/>
  <c r="S1604" i="51" s="1"/>
  <c r="S1605" i="51" s="1"/>
  <c r="C1604" i="51"/>
  <c r="AK1602" i="51"/>
  <c r="H1602" i="51"/>
  <c r="A1602" i="51" s="1"/>
  <c r="A1603" i="51" s="1"/>
  <c r="E1602" i="51"/>
  <c r="C1602" i="51"/>
  <c r="AK1600" i="51"/>
  <c r="H1600" i="51"/>
  <c r="A1600" i="51" s="1"/>
  <c r="A1601" i="51" s="1"/>
  <c r="E1600" i="51"/>
  <c r="C1600" i="51"/>
  <c r="AK1598" i="51"/>
  <c r="H1598" i="51"/>
  <c r="A1598" i="51" s="1"/>
  <c r="A1599" i="51" s="1"/>
  <c r="E1598" i="51"/>
  <c r="C1598" i="51"/>
  <c r="AK1596" i="51"/>
  <c r="H1596" i="51"/>
  <c r="A1596" i="51" s="1"/>
  <c r="A1597" i="51" s="1"/>
  <c r="E1596" i="51"/>
  <c r="U1596" i="51" s="1"/>
  <c r="U1597" i="51" s="1"/>
  <c r="C1596" i="51"/>
  <c r="AK1594" i="51"/>
  <c r="H1594" i="51"/>
  <c r="A1594" i="51" s="1"/>
  <c r="A1595" i="51" s="1"/>
  <c r="E1594" i="51"/>
  <c r="C1594" i="51"/>
  <c r="AK1592" i="51"/>
  <c r="H1592" i="51"/>
  <c r="A1592" i="51" s="1"/>
  <c r="A1593" i="51" s="1"/>
  <c r="E1592" i="51"/>
  <c r="C1592" i="51"/>
  <c r="AK1590" i="51"/>
  <c r="H1590" i="51"/>
  <c r="A1590" i="51" s="1"/>
  <c r="A1591" i="51" s="1"/>
  <c r="E1590" i="51"/>
  <c r="Q1590" i="51" s="1"/>
  <c r="Q1591" i="51" s="1"/>
  <c r="C1590" i="51"/>
  <c r="AK1588" i="51"/>
  <c r="H1588" i="51"/>
  <c r="A1588" i="51" s="1"/>
  <c r="A1589" i="51" s="1"/>
  <c r="E1588" i="51"/>
  <c r="U1588" i="51" s="1"/>
  <c r="U1589" i="51" s="1"/>
  <c r="C1588" i="51"/>
  <c r="AK1586" i="51"/>
  <c r="H1586" i="51"/>
  <c r="A1586" i="51" s="1"/>
  <c r="A1587" i="51" s="1"/>
  <c r="E1586" i="51"/>
  <c r="U1586" i="51" s="1"/>
  <c r="U1587" i="51" s="1"/>
  <c r="C1586" i="51"/>
  <c r="AK1584" i="51"/>
  <c r="H1584" i="51"/>
  <c r="A1584" i="51" s="1"/>
  <c r="A1585" i="51" s="1"/>
  <c r="E1584" i="51"/>
  <c r="C1584" i="51"/>
  <c r="A1583" i="51"/>
  <c r="A1582" i="51"/>
  <c r="A1581" i="51"/>
  <c r="A1580" i="51"/>
  <c r="A1579" i="51"/>
  <c r="AD1578" i="51"/>
  <c r="H1576" i="51"/>
  <c r="A1576" i="51" s="1"/>
  <c r="A1577" i="51" s="1"/>
  <c r="E1576" i="51"/>
  <c r="X1577" i="51" s="1"/>
  <c r="C1576" i="51"/>
  <c r="H1574" i="51"/>
  <c r="A1574" i="51" s="1"/>
  <c r="A1575" i="51" s="1"/>
  <c r="E1574" i="51"/>
  <c r="X1575" i="51" s="1"/>
  <c r="C1574" i="51"/>
  <c r="H1572" i="51"/>
  <c r="A1572" i="51" s="1"/>
  <c r="A1573" i="51" s="1"/>
  <c r="E1572" i="51"/>
  <c r="X1573" i="51" s="1"/>
  <c r="C1572" i="51"/>
  <c r="H1570" i="51"/>
  <c r="A1570" i="51" s="1"/>
  <c r="A1571" i="51" s="1"/>
  <c r="E1570" i="51"/>
  <c r="Q1570" i="51" s="1"/>
  <c r="Q1571" i="51" s="1"/>
  <c r="C1570" i="51"/>
  <c r="H1568" i="51"/>
  <c r="A1568" i="51" s="1"/>
  <c r="A1569" i="51" s="1"/>
  <c r="E1568" i="51"/>
  <c r="S1568" i="51" s="1"/>
  <c r="S1569" i="51" s="1"/>
  <c r="C1568" i="51"/>
  <c r="H1566" i="51"/>
  <c r="A1566" i="51" s="1"/>
  <c r="A1567" i="51" s="1"/>
  <c r="E1566" i="51"/>
  <c r="C1566" i="51"/>
  <c r="H1564" i="51"/>
  <c r="A1564" i="51" s="1"/>
  <c r="A1565" i="51" s="1"/>
  <c r="E1564" i="51"/>
  <c r="U1564" i="51" s="1"/>
  <c r="U1565" i="51" s="1"/>
  <c r="C1564" i="51"/>
  <c r="H1562" i="51"/>
  <c r="A1562" i="51" s="1"/>
  <c r="A1563" i="51" s="1"/>
  <c r="E1562" i="51"/>
  <c r="C1562" i="51"/>
  <c r="H1560" i="51"/>
  <c r="A1560" i="51" s="1"/>
  <c r="A1561" i="51" s="1"/>
  <c r="E1560" i="51"/>
  <c r="C1560" i="51"/>
  <c r="H1558" i="51"/>
  <c r="A1558" i="51" s="1"/>
  <c r="A1559" i="51" s="1"/>
  <c r="E1558" i="51"/>
  <c r="C1558" i="51"/>
  <c r="H1556" i="51"/>
  <c r="A1556" i="51" s="1"/>
  <c r="A1557" i="51" s="1"/>
  <c r="E1556" i="51"/>
  <c r="Q1556" i="51" s="1"/>
  <c r="Q1557" i="51" s="1"/>
  <c r="C1556" i="51"/>
  <c r="H1554" i="51"/>
  <c r="A1554" i="51" s="1"/>
  <c r="A1555" i="51" s="1"/>
  <c r="E1554" i="51"/>
  <c r="C1554" i="51"/>
  <c r="H1552" i="51"/>
  <c r="A1552" i="51" s="1"/>
  <c r="A1553" i="51" s="1"/>
  <c r="E1552" i="51"/>
  <c r="Q1552" i="51" s="1"/>
  <c r="Q1553" i="51" s="1"/>
  <c r="C1552" i="51"/>
  <c r="H1550" i="51"/>
  <c r="A1550" i="51" s="1"/>
  <c r="A1551" i="51" s="1"/>
  <c r="E1550" i="51"/>
  <c r="S1550" i="51" s="1"/>
  <c r="S1551" i="51" s="1"/>
  <c r="C1550" i="51"/>
  <c r="H1548" i="51"/>
  <c r="A1548" i="51" s="1"/>
  <c r="A1549" i="51" s="1"/>
  <c r="E1548" i="51"/>
  <c r="C1548" i="51"/>
  <c r="AD1542" i="51"/>
  <c r="H1540" i="51"/>
  <c r="A1540" i="51" s="1"/>
  <c r="A1541" i="51" s="1"/>
  <c r="E1540" i="51"/>
  <c r="X1541" i="51" s="1"/>
  <c r="C1540" i="51"/>
  <c r="H1538" i="51"/>
  <c r="A1538" i="51" s="1"/>
  <c r="A1539" i="51" s="1"/>
  <c r="E1538" i="51"/>
  <c r="AF1539" i="51" s="1"/>
  <c r="C1538" i="51"/>
  <c r="H1536" i="51"/>
  <c r="A1536" i="51" s="1"/>
  <c r="A1537" i="51" s="1"/>
  <c r="E1536" i="51"/>
  <c r="X1537" i="51" s="1"/>
  <c r="C1536" i="51"/>
  <c r="H1534" i="51"/>
  <c r="A1534" i="51" s="1"/>
  <c r="A1535" i="51" s="1"/>
  <c r="E1534" i="51"/>
  <c r="X1535" i="51" s="1"/>
  <c r="C1534" i="51"/>
  <c r="H1532" i="51"/>
  <c r="A1532" i="51" s="1"/>
  <c r="A1533" i="51" s="1"/>
  <c r="E1532" i="51"/>
  <c r="Q1532" i="51" s="1"/>
  <c r="Q1533" i="51" s="1"/>
  <c r="C1532" i="51"/>
  <c r="H1530" i="51"/>
  <c r="A1530" i="51" s="1"/>
  <c r="A1531" i="51" s="1"/>
  <c r="E1530" i="51"/>
  <c r="C1530" i="51"/>
  <c r="H1528" i="51"/>
  <c r="A1528" i="51" s="1"/>
  <c r="A1529" i="51" s="1"/>
  <c r="E1528" i="51"/>
  <c r="Q1528" i="51" s="1"/>
  <c r="Q1529" i="51" s="1"/>
  <c r="C1528" i="51"/>
  <c r="H1526" i="51"/>
  <c r="A1526" i="51" s="1"/>
  <c r="A1527" i="51" s="1"/>
  <c r="E1526" i="51"/>
  <c r="C1526" i="51"/>
  <c r="H1524" i="51"/>
  <c r="A1524" i="51" s="1"/>
  <c r="A1525" i="51" s="1"/>
  <c r="E1524" i="51"/>
  <c r="Q1524" i="51" s="1"/>
  <c r="Q1525" i="51" s="1"/>
  <c r="C1524" i="51"/>
  <c r="H1522" i="51"/>
  <c r="A1522" i="51" s="1"/>
  <c r="A1523" i="51" s="1"/>
  <c r="E1522" i="51"/>
  <c r="C1522" i="51"/>
  <c r="H1520" i="51"/>
  <c r="A1520" i="51" s="1"/>
  <c r="A1521" i="51" s="1"/>
  <c r="E1520" i="51"/>
  <c r="Q1520" i="51" s="1"/>
  <c r="Q1521" i="51" s="1"/>
  <c r="C1520" i="51"/>
  <c r="H1518" i="51"/>
  <c r="A1518" i="51" s="1"/>
  <c r="A1519" i="51" s="1"/>
  <c r="E1518" i="51"/>
  <c r="S1518" i="51" s="1"/>
  <c r="S1519" i="51" s="1"/>
  <c r="C1518" i="51"/>
  <c r="H1516" i="51"/>
  <c r="A1516" i="51" s="1"/>
  <c r="A1517" i="51" s="1"/>
  <c r="E1516" i="51"/>
  <c r="Q1516" i="51" s="1"/>
  <c r="Q1517" i="51" s="1"/>
  <c r="C1516" i="51"/>
  <c r="H1514" i="51"/>
  <c r="A1514" i="51" s="1"/>
  <c r="A1515" i="51" s="1"/>
  <c r="E1514" i="51"/>
  <c r="S1514" i="51" s="1"/>
  <c r="S1515" i="51" s="1"/>
  <c r="C1514" i="51"/>
  <c r="H1512" i="51"/>
  <c r="A1512" i="51" s="1"/>
  <c r="A1513" i="51" s="1"/>
  <c r="E1512" i="51"/>
  <c r="C1512" i="51"/>
  <c r="AD1506" i="51"/>
  <c r="A1506" i="51"/>
  <c r="S1505" i="51"/>
  <c r="Q1505" i="51"/>
  <c r="O1505" i="51"/>
  <c r="AK1504" i="51"/>
  <c r="H1504" i="51"/>
  <c r="A1504" i="51" s="1"/>
  <c r="A1505" i="51" s="1"/>
  <c r="E1504" i="51"/>
  <c r="AB1504" i="51" s="1"/>
  <c r="C1504" i="51"/>
  <c r="S1503" i="51"/>
  <c r="S1504" i="51" s="1"/>
  <c r="Q1503" i="51"/>
  <c r="Q1504" i="51" s="1"/>
  <c r="O1503" i="51"/>
  <c r="O1504" i="51" s="1"/>
  <c r="AK1502" i="51"/>
  <c r="H1502" i="51"/>
  <c r="A1502" i="51" s="1"/>
  <c r="A1503" i="51" s="1"/>
  <c r="E1502" i="51"/>
  <c r="AB1502" i="51" s="1"/>
  <c r="C1502" i="51"/>
  <c r="S1501" i="51"/>
  <c r="S1502" i="51" s="1"/>
  <c r="Q1501" i="51"/>
  <c r="Q1502" i="51" s="1"/>
  <c r="O1501" i="51"/>
  <c r="O1502" i="51" s="1"/>
  <c r="AK1500" i="51"/>
  <c r="H1500" i="51"/>
  <c r="A1500" i="51" s="1"/>
  <c r="A1501" i="51" s="1"/>
  <c r="E1500" i="51"/>
  <c r="C1500" i="51"/>
  <c r="S1499" i="51"/>
  <c r="S1500" i="51" s="1"/>
  <c r="Q1499" i="51"/>
  <c r="Q1500" i="51" s="1"/>
  <c r="O1499" i="51"/>
  <c r="O1500" i="51" s="1"/>
  <c r="AK1498" i="51"/>
  <c r="H1498" i="51"/>
  <c r="A1498" i="51" s="1"/>
  <c r="A1499" i="51" s="1"/>
  <c r="E1498" i="51"/>
  <c r="C1498" i="51"/>
  <c r="AK1496" i="51"/>
  <c r="H1496" i="51"/>
  <c r="A1496" i="51" s="1"/>
  <c r="A1497" i="51" s="1"/>
  <c r="E1496" i="51"/>
  <c r="U1496" i="51" s="1"/>
  <c r="U1497" i="51" s="1"/>
  <c r="C1496" i="51"/>
  <c r="AK1494" i="51"/>
  <c r="H1494" i="51"/>
  <c r="A1494" i="51" s="1"/>
  <c r="A1495" i="51" s="1"/>
  <c r="E1494" i="51"/>
  <c r="C1494" i="51"/>
  <c r="AK1492" i="51"/>
  <c r="H1492" i="51"/>
  <c r="A1492" i="51" s="1"/>
  <c r="A1493" i="51" s="1"/>
  <c r="E1492" i="51"/>
  <c r="U1492" i="51" s="1"/>
  <c r="U1493" i="51" s="1"/>
  <c r="C1492" i="51"/>
  <c r="AK1490" i="51"/>
  <c r="H1490" i="51"/>
  <c r="A1490" i="51" s="1"/>
  <c r="A1491" i="51" s="1"/>
  <c r="E1490" i="51"/>
  <c r="C1490" i="51"/>
  <c r="AK1488" i="51"/>
  <c r="H1488" i="51"/>
  <c r="A1488" i="51" s="1"/>
  <c r="A1489" i="51" s="1"/>
  <c r="E1488" i="51"/>
  <c r="U1488" i="51" s="1"/>
  <c r="U1489" i="51" s="1"/>
  <c r="C1488" i="51"/>
  <c r="AK1486" i="51"/>
  <c r="H1486" i="51"/>
  <c r="A1486" i="51" s="1"/>
  <c r="A1487" i="51" s="1"/>
  <c r="E1486" i="51"/>
  <c r="C1486" i="51"/>
  <c r="AK1484" i="51"/>
  <c r="H1484" i="51"/>
  <c r="A1484" i="51" s="1"/>
  <c r="A1485" i="51" s="1"/>
  <c r="E1484" i="51"/>
  <c r="U1484" i="51" s="1"/>
  <c r="U1485" i="51" s="1"/>
  <c r="C1484" i="51"/>
  <c r="AK1482" i="51"/>
  <c r="H1482" i="51"/>
  <c r="A1482" i="51" s="1"/>
  <c r="A1483" i="51" s="1"/>
  <c r="E1482" i="51"/>
  <c r="C1482" i="51"/>
  <c r="AK1480" i="51"/>
  <c r="H1480" i="51"/>
  <c r="A1480" i="51" s="1"/>
  <c r="A1481" i="51" s="1"/>
  <c r="E1480" i="51"/>
  <c r="U1480" i="51" s="1"/>
  <c r="U1481" i="51" s="1"/>
  <c r="C1480" i="51"/>
  <c r="AK1478" i="51"/>
  <c r="H1478" i="51"/>
  <c r="A1478" i="51" s="1"/>
  <c r="A1479" i="51" s="1"/>
  <c r="E1478" i="51"/>
  <c r="C1478" i="51"/>
  <c r="AK1476" i="51"/>
  <c r="H1476" i="51"/>
  <c r="A1476" i="51" s="1"/>
  <c r="A1477" i="51" s="1"/>
  <c r="E1476" i="51"/>
  <c r="C1476" i="51"/>
  <c r="A1475" i="51"/>
  <c r="A1474" i="51"/>
  <c r="A1473" i="51"/>
  <c r="A1472" i="51"/>
  <c r="A1471" i="51"/>
  <c r="AD1470" i="51"/>
  <c r="A1470" i="51"/>
  <c r="S1469" i="51"/>
  <c r="Q1469" i="51"/>
  <c r="O1469" i="51"/>
  <c r="AK1468" i="51"/>
  <c r="H1468" i="51"/>
  <c r="A1468" i="51" s="1"/>
  <c r="A1469" i="51" s="1"/>
  <c r="E1468" i="51"/>
  <c r="C1468" i="51"/>
  <c r="S1467" i="51"/>
  <c r="S1468" i="51" s="1"/>
  <c r="Q1467" i="51"/>
  <c r="Q1468" i="51" s="1"/>
  <c r="O1467" i="51"/>
  <c r="O1468" i="51" s="1"/>
  <c r="AK1466" i="51"/>
  <c r="H1466" i="51"/>
  <c r="A1466" i="51" s="1"/>
  <c r="A1467" i="51" s="1"/>
  <c r="E1466" i="51"/>
  <c r="X1467" i="51" s="1"/>
  <c r="C1466" i="51"/>
  <c r="S1465" i="51"/>
  <c r="S1466" i="51" s="1"/>
  <c r="Q1465" i="51"/>
  <c r="Q1466" i="51" s="1"/>
  <c r="O1465" i="51"/>
  <c r="O1466" i="51" s="1"/>
  <c r="AK1464" i="51"/>
  <c r="H1464" i="51"/>
  <c r="A1464" i="51" s="1"/>
  <c r="A1465" i="51" s="1"/>
  <c r="E1464" i="51"/>
  <c r="AF1464" i="51" s="1"/>
  <c r="C1464" i="51"/>
  <c r="S1463" i="51"/>
  <c r="S1464" i="51" s="1"/>
  <c r="Q1463" i="51"/>
  <c r="Q1464" i="51" s="1"/>
  <c r="O1463" i="51"/>
  <c r="O1464" i="51" s="1"/>
  <c r="AK1462" i="51"/>
  <c r="H1462" i="51"/>
  <c r="A1462" i="51" s="1"/>
  <c r="A1463" i="51" s="1"/>
  <c r="E1462" i="51"/>
  <c r="S1462" i="51" s="1"/>
  <c r="C1462" i="51"/>
  <c r="AK1460" i="51"/>
  <c r="H1460" i="51"/>
  <c r="A1460" i="51" s="1"/>
  <c r="A1461" i="51" s="1"/>
  <c r="E1460" i="51"/>
  <c r="S1460" i="51" s="1"/>
  <c r="S1461" i="51" s="1"/>
  <c r="C1460" i="51"/>
  <c r="AK1458" i="51"/>
  <c r="H1458" i="51"/>
  <c r="A1458" i="51" s="1"/>
  <c r="A1459" i="51" s="1"/>
  <c r="E1458" i="51"/>
  <c r="C1458" i="51"/>
  <c r="AK1456" i="51"/>
  <c r="H1456" i="51"/>
  <c r="A1456" i="51" s="1"/>
  <c r="A1457" i="51" s="1"/>
  <c r="E1456" i="51"/>
  <c r="O1456" i="51" s="1"/>
  <c r="O1457" i="51" s="1"/>
  <c r="C1456" i="51"/>
  <c r="AK1454" i="51"/>
  <c r="H1454" i="51"/>
  <c r="A1454" i="51" s="1"/>
  <c r="A1455" i="51" s="1"/>
  <c r="E1454" i="51"/>
  <c r="C1454" i="51"/>
  <c r="AK1452" i="51"/>
  <c r="H1452" i="51"/>
  <c r="A1452" i="51" s="1"/>
  <c r="A1453" i="51" s="1"/>
  <c r="E1452" i="51"/>
  <c r="S1452" i="51" s="1"/>
  <c r="S1453" i="51" s="1"/>
  <c r="C1452" i="51"/>
  <c r="AK1450" i="51"/>
  <c r="H1450" i="51"/>
  <c r="A1450" i="51" s="1"/>
  <c r="A1451" i="51" s="1"/>
  <c r="E1450" i="51"/>
  <c r="C1450" i="51"/>
  <c r="AK1448" i="51"/>
  <c r="H1448" i="51"/>
  <c r="A1448" i="51" s="1"/>
  <c r="A1449" i="51" s="1"/>
  <c r="E1448" i="51"/>
  <c r="O1448" i="51" s="1"/>
  <c r="O1449" i="51" s="1"/>
  <c r="C1448" i="51"/>
  <c r="AK1446" i="51"/>
  <c r="H1446" i="51"/>
  <c r="A1446" i="51" s="1"/>
  <c r="A1447" i="51" s="1"/>
  <c r="E1446" i="51"/>
  <c r="S1446" i="51" s="1"/>
  <c r="S1447" i="51" s="1"/>
  <c r="C1446" i="51"/>
  <c r="AK1444" i="51"/>
  <c r="H1444" i="51"/>
  <c r="A1444" i="51" s="1"/>
  <c r="A1445" i="51" s="1"/>
  <c r="E1444" i="51"/>
  <c r="S1444" i="51" s="1"/>
  <c r="S1445" i="51" s="1"/>
  <c r="C1444" i="51"/>
  <c r="AK1442" i="51"/>
  <c r="H1442" i="51"/>
  <c r="A1442" i="51" s="1"/>
  <c r="A1443" i="51" s="1"/>
  <c r="E1442" i="51"/>
  <c r="S1442" i="51" s="1"/>
  <c r="S1443" i="51" s="1"/>
  <c r="C1442" i="51"/>
  <c r="AK1440" i="51"/>
  <c r="H1440" i="51"/>
  <c r="A1440" i="51" s="1"/>
  <c r="A1441" i="51" s="1"/>
  <c r="E1440" i="51"/>
  <c r="C1440" i="51"/>
  <c r="A1439" i="51"/>
  <c r="A1438" i="51"/>
  <c r="A1437" i="51"/>
  <c r="A1436" i="51"/>
  <c r="A1435" i="51"/>
  <c r="AD1434" i="51"/>
  <c r="H1432" i="51"/>
  <c r="A1432" i="51" s="1"/>
  <c r="A1433" i="51" s="1"/>
  <c r="E1432" i="51"/>
  <c r="Q1432" i="51" s="1"/>
  <c r="Q1433" i="51" s="1"/>
  <c r="C1432" i="51"/>
  <c r="H1430" i="51"/>
  <c r="A1430" i="51" s="1"/>
  <c r="A1431" i="51" s="1"/>
  <c r="E1430" i="51"/>
  <c r="X1431" i="51" s="1"/>
  <c r="C1430" i="51"/>
  <c r="H1428" i="51"/>
  <c r="A1428" i="51" s="1"/>
  <c r="A1429" i="51" s="1"/>
  <c r="E1428" i="51"/>
  <c r="Q1428" i="51" s="1"/>
  <c r="Q1429" i="51" s="1"/>
  <c r="C1428" i="51"/>
  <c r="H1426" i="51"/>
  <c r="A1426" i="51" s="1"/>
  <c r="A1427" i="51" s="1"/>
  <c r="E1426" i="51"/>
  <c r="AF1427" i="51" s="1"/>
  <c r="C1426" i="51"/>
  <c r="H1424" i="51"/>
  <c r="A1424" i="51" s="1"/>
  <c r="A1425" i="51" s="1"/>
  <c r="E1424" i="51"/>
  <c r="Q1424" i="51" s="1"/>
  <c r="Q1425" i="51" s="1"/>
  <c r="C1424" i="51"/>
  <c r="H1422" i="51"/>
  <c r="A1422" i="51" s="1"/>
  <c r="A1423" i="51" s="1"/>
  <c r="E1422" i="51"/>
  <c r="C1422" i="51"/>
  <c r="H1420" i="51"/>
  <c r="A1420" i="51" s="1"/>
  <c r="A1421" i="51" s="1"/>
  <c r="E1420" i="51"/>
  <c r="Q1420" i="51" s="1"/>
  <c r="Q1421" i="51" s="1"/>
  <c r="C1420" i="51"/>
  <c r="H1418" i="51"/>
  <c r="A1418" i="51" s="1"/>
  <c r="A1419" i="51" s="1"/>
  <c r="E1418" i="51"/>
  <c r="C1418" i="51"/>
  <c r="H1416" i="51"/>
  <c r="A1416" i="51" s="1"/>
  <c r="A1417" i="51" s="1"/>
  <c r="E1416" i="51"/>
  <c r="Q1416" i="51" s="1"/>
  <c r="Q1417" i="51" s="1"/>
  <c r="C1416" i="51"/>
  <c r="H1414" i="51"/>
  <c r="A1414" i="51" s="1"/>
  <c r="A1415" i="51" s="1"/>
  <c r="E1414" i="51"/>
  <c r="C1414" i="51"/>
  <c r="H1412" i="51"/>
  <c r="A1412" i="51" s="1"/>
  <c r="A1413" i="51" s="1"/>
  <c r="E1412" i="51"/>
  <c r="Q1412" i="51" s="1"/>
  <c r="Q1413" i="51" s="1"/>
  <c r="C1412" i="51"/>
  <c r="H1410" i="51"/>
  <c r="A1410" i="51" s="1"/>
  <c r="A1411" i="51" s="1"/>
  <c r="E1410" i="51"/>
  <c r="S1410" i="51" s="1"/>
  <c r="S1411" i="51" s="1"/>
  <c r="C1410" i="51"/>
  <c r="H1408" i="51"/>
  <c r="A1408" i="51" s="1"/>
  <c r="A1409" i="51" s="1"/>
  <c r="E1408" i="51"/>
  <c r="Q1408" i="51" s="1"/>
  <c r="Q1409" i="51" s="1"/>
  <c r="C1408" i="51"/>
  <c r="H1406" i="51"/>
  <c r="A1406" i="51" s="1"/>
  <c r="A1407" i="51" s="1"/>
  <c r="E1406" i="51"/>
  <c r="S1406" i="51" s="1"/>
  <c r="S1407" i="51" s="1"/>
  <c r="C1406" i="51"/>
  <c r="H1404" i="51"/>
  <c r="A1404" i="51" s="1"/>
  <c r="A1405" i="51" s="1"/>
  <c r="E1404" i="51"/>
  <c r="C1404" i="51"/>
  <c r="AD1398" i="51"/>
  <c r="S1397" i="51"/>
  <c r="Q1397" i="51"/>
  <c r="O1397" i="51"/>
  <c r="H1396" i="51"/>
  <c r="A1396" i="51" s="1"/>
  <c r="A1397" i="51" s="1"/>
  <c r="E1396" i="51"/>
  <c r="AF1397" i="51" s="1"/>
  <c r="C1396" i="51"/>
  <c r="S1395" i="51"/>
  <c r="S1396" i="51" s="1"/>
  <c r="Q1395" i="51"/>
  <c r="Q1396" i="51" s="1"/>
  <c r="O1395" i="51"/>
  <c r="O1396" i="51" s="1"/>
  <c r="H1394" i="51"/>
  <c r="A1394" i="51" s="1"/>
  <c r="A1395" i="51" s="1"/>
  <c r="E1394" i="51"/>
  <c r="X1395" i="51" s="1"/>
  <c r="C1394" i="51"/>
  <c r="S1393" i="51"/>
  <c r="S1394" i="51" s="1"/>
  <c r="Q1393" i="51"/>
  <c r="Q1394" i="51" s="1"/>
  <c r="O1393" i="51"/>
  <c r="O1394" i="51" s="1"/>
  <c r="H1392" i="51"/>
  <c r="A1392" i="51" s="1"/>
  <c r="A1393" i="51" s="1"/>
  <c r="E1392" i="51"/>
  <c r="U1392" i="51" s="1"/>
  <c r="U1393" i="51" s="1"/>
  <c r="C1392" i="51"/>
  <c r="S1391" i="51"/>
  <c r="S1392" i="51" s="1"/>
  <c r="Q1391" i="51"/>
  <c r="Q1392" i="51" s="1"/>
  <c r="O1391" i="51"/>
  <c r="O1392" i="51" s="1"/>
  <c r="H1390" i="51"/>
  <c r="A1390" i="51" s="1"/>
  <c r="A1391" i="51" s="1"/>
  <c r="E1390" i="51"/>
  <c r="AF1391" i="51" s="1"/>
  <c r="C1390" i="51"/>
  <c r="H1388" i="51"/>
  <c r="A1388" i="51" s="1"/>
  <c r="A1389" i="51" s="1"/>
  <c r="E1388" i="51"/>
  <c r="Q1388" i="51" s="1"/>
  <c r="Q1389" i="51" s="1"/>
  <c r="C1388" i="51"/>
  <c r="H1386" i="51"/>
  <c r="A1386" i="51" s="1"/>
  <c r="A1387" i="51" s="1"/>
  <c r="E1386" i="51"/>
  <c r="C1386" i="51"/>
  <c r="H1384" i="51"/>
  <c r="A1384" i="51" s="1"/>
  <c r="A1385" i="51" s="1"/>
  <c r="E1384" i="51"/>
  <c r="Q1384" i="51" s="1"/>
  <c r="Q1385" i="51" s="1"/>
  <c r="C1384" i="51"/>
  <c r="H1382" i="51"/>
  <c r="A1382" i="51" s="1"/>
  <c r="A1383" i="51" s="1"/>
  <c r="E1382" i="51"/>
  <c r="C1382" i="51"/>
  <c r="H1380" i="51"/>
  <c r="A1380" i="51" s="1"/>
  <c r="A1381" i="51" s="1"/>
  <c r="E1380" i="51"/>
  <c r="Q1380" i="51" s="1"/>
  <c r="Q1381" i="51" s="1"/>
  <c r="C1380" i="51"/>
  <c r="H1378" i="51"/>
  <c r="A1378" i="51" s="1"/>
  <c r="A1379" i="51" s="1"/>
  <c r="E1378" i="51"/>
  <c r="C1378" i="51"/>
  <c r="H1376" i="51"/>
  <c r="A1376" i="51" s="1"/>
  <c r="A1377" i="51" s="1"/>
  <c r="E1376" i="51"/>
  <c r="Q1376" i="51" s="1"/>
  <c r="Q1377" i="51" s="1"/>
  <c r="C1376" i="51"/>
  <c r="H1374" i="51"/>
  <c r="A1374" i="51" s="1"/>
  <c r="A1375" i="51" s="1"/>
  <c r="E1374" i="51"/>
  <c r="S1374" i="51" s="1"/>
  <c r="S1375" i="51" s="1"/>
  <c r="C1374" i="51"/>
  <c r="H1372" i="51"/>
  <c r="A1372" i="51" s="1"/>
  <c r="A1373" i="51" s="1"/>
  <c r="E1372" i="51"/>
  <c r="Q1372" i="51" s="1"/>
  <c r="Q1373" i="51" s="1"/>
  <c r="C1372" i="51"/>
  <c r="H1370" i="51"/>
  <c r="A1370" i="51" s="1"/>
  <c r="A1371" i="51" s="1"/>
  <c r="E1370" i="51"/>
  <c r="O1370" i="51" s="1"/>
  <c r="O1371" i="51" s="1"/>
  <c r="C1370" i="51"/>
  <c r="H1368" i="51"/>
  <c r="A1368" i="51" s="1"/>
  <c r="A1369" i="51" s="1"/>
  <c r="E1368" i="51"/>
  <c r="C1368" i="51"/>
  <c r="AC1358" i="51"/>
  <c r="A1358" i="51"/>
  <c r="A1359" i="51" s="1"/>
  <c r="AC1356" i="51"/>
  <c r="A1356" i="51"/>
  <c r="A1357" i="51" s="1"/>
  <c r="AC1354" i="51"/>
  <c r="A1354" i="51"/>
  <c r="A1355" i="51" s="1"/>
  <c r="AC1352" i="51"/>
  <c r="A1352" i="51"/>
  <c r="A1353" i="51" s="1"/>
  <c r="AC1350" i="51"/>
  <c r="A1350" i="51"/>
  <c r="A1351" i="51" s="1"/>
  <c r="AC1348" i="51"/>
  <c r="A1348" i="51"/>
  <c r="A1349" i="51" s="1"/>
  <c r="AC1346" i="51"/>
  <c r="A1346" i="51"/>
  <c r="A1347" i="51" s="1"/>
  <c r="AC1344" i="51"/>
  <c r="A1344" i="51"/>
  <c r="A1345" i="51" s="1"/>
  <c r="AC1342" i="51"/>
  <c r="A1342" i="51"/>
  <c r="A1343" i="51" s="1"/>
  <c r="AC1340" i="51"/>
  <c r="A1340" i="51"/>
  <c r="A1341" i="51" s="1"/>
  <c r="AC1338" i="51"/>
  <c r="A1338" i="51"/>
  <c r="A1339" i="51" s="1"/>
  <c r="AC1336" i="51"/>
  <c r="A1336" i="51"/>
  <c r="A1337" i="51" s="1"/>
  <c r="AC1334" i="51"/>
  <c r="A1334" i="51"/>
  <c r="A1335" i="51" s="1"/>
  <c r="AC1332" i="51"/>
  <c r="A1332" i="51"/>
  <c r="A1333" i="51" s="1"/>
  <c r="AC1330" i="51"/>
  <c r="A1330" i="51"/>
  <c r="A1331" i="51" s="1"/>
  <c r="Q1324" i="51"/>
  <c r="V1330" i="51" s="1"/>
  <c r="V1331" i="51" s="1"/>
  <c r="V1332" i="51" s="1"/>
  <c r="A1324" i="51"/>
  <c r="Q1323" i="51"/>
  <c r="A1323" i="51"/>
  <c r="Q1322" i="51"/>
  <c r="A1322" i="51"/>
  <c r="Q1321" i="51"/>
  <c r="A1321" i="51"/>
  <c r="Q1320" i="51"/>
  <c r="A1320" i="51"/>
  <c r="Q1319" i="51"/>
  <c r="A1319" i="51"/>
  <c r="Q1318" i="51"/>
  <c r="A1318" i="51"/>
  <c r="Q1317" i="51"/>
  <c r="A1317" i="51"/>
  <c r="Q1316" i="51"/>
  <c r="A1316" i="51"/>
  <c r="Q1315" i="51"/>
  <c r="A1315" i="51"/>
  <c r="Q1314" i="51"/>
  <c r="A1314" i="51"/>
  <c r="Q1313" i="51"/>
  <c r="A1313" i="51"/>
  <c r="Q1312" i="51"/>
  <c r="A1312" i="51"/>
  <c r="Q1311" i="51"/>
  <c r="A1311" i="51"/>
  <c r="Q1310" i="51"/>
  <c r="A1310" i="51"/>
  <c r="Q1309" i="51"/>
  <c r="T1309" i="51" s="1"/>
  <c r="T1310" i="51" s="1"/>
  <c r="T1311" i="51" s="1"/>
  <c r="T1312" i="51" s="1"/>
  <c r="T1313" i="51" s="1"/>
  <c r="T1314" i="51" s="1"/>
  <c r="T1315" i="51" s="1"/>
  <c r="T1316" i="51" s="1"/>
  <c r="T1317" i="51" s="1"/>
  <c r="T1318" i="51" s="1"/>
  <c r="T1319" i="51" s="1"/>
  <c r="T1320" i="51" s="1"/>
  <c r="T1321" i="51" s="1"/>
  <c r="T1322" i="51" s="1"/>
  <c r="T1323" i="51" s="1"/>
  <c r="T1324" i="51" s="1"/>
  <c r="Y1330" i="51" s="1"/>
  <c r="Y1331" i="51" s="1"/>
  <c r="Y1332" i="51" s="1"/>
  <c r="Y1333" i="51" s="1"/>
  <c r="Y1334" i="51" s="1"/>
  <c r="Y1335" i="51" s="1"/>
  <c r="Y1336" i="51" s="1"/>
  <c r="Y1337" i="51" s="1"/>
  <c r="Y1338" i="51" s="1"/>
  <c r="Y1339" i="51" s="1"/>
  <c r="Y1340" i="51" s="1"/>
  <c r="Y1341" i="51" s="1"/>
  <c r="Y1342" i="51" s="1"/>
  <c r="Y1343" i="51" s="1"/>
  <c r="Y1344" i="51" s="1"/>
  <c r="Y1345" i="51" s="1"/>
  <c r="Y1346" i="51" s="1"/>
  <c r="Y1347" i="51" s="1"/>
  <c r="Y1348" i="51" s="1"/>
  <c r="Y1349" i="51" s="1"/>
  <c r="Y1350" i="51" s="1"/>
  <c r="Y1351" i="51" s="1"/>
  <c r="Y1352" i="51" s="1"/>
  <c r="Y1353" i="51" s="1"/>
  <c r="Y1354" i="51" s="1"/>
  <c r="Y1355" i="51" s="1"/>
  <c r="Y1356" i="51" s="1"/>
  <c r="Y1357" i="51" s="1"/>
  <c r="Y1358" i="51" s="1"/>
  <c r="Y1359" i="51" s="1"/>
  <c r="A1309" i="51"/>
  <c r="S1277" i="51"/>
  <c r="AB1278" i="51" s="1"/>
  <c r="AA1276" i="51"/>
  <c r="W1276" i="51"/>
  <c r="S1273" i="51"/>
  <c r="AB1274" i="51" s="1"/>
  <c r="AA1272" i="51"/>
  <c r="W1272" i="51"/>
  <c r="AA1263" i="51"/>
  <c r="W1263" i="51"/>
  <c r="AA1262" i="51"/>
  <c r="W1262" i="51"/>
  <c r="A1238" i="51"/>
  <c r="A1237" i="51"/>
  <c r="A1226" i="51"/>
  <c r="A1225" i="51"/>
  <c r="N1210" i="51"/>
  <c r="Y1210" i="51" s="1"/>
  <c r="A1197" i="51"/>
  <c r="A1196" i="51"/>
  <c r="A1195" i="51"/>
  <c r="A1194" i="51"/>
  <c r="P1192" i="51"/>
  <c r="P1193" i="51" s="1"/>
  <c r="P1196" i="51" s="1"/>
  <c r="P1197" i="51" s="1"/>
  <c r="I1192" i="51"/>
  <c r="I1193" i="51" s="1"/>
  <c r="A1179" i="51"/>
  <c r="A1178" i="51"/>
  <c r="A1167" i="51"/>
  <c r="A1166" i="51"/>
  <c r="A1134" i="51"/>
  <c r="A1133" i="51"/>
  <c r="A1132" i="51"/>
  <c r="AF1131" i="51"/>
  <c r="Z1819" i="51" s="1"/>
  <c r="Q1131" i="51"/>
  <c r="K1819" i="51" s="1"/>
  <c r="A1131" i="51"/>
  <c r="AF1130" i="51"/>
  <c r="Z1818" i="51" s="1"/>
  <c r="Q1130" i="51"/>
  <c r="K1818" i="51" s="1"/>
  <c r="A1130" i="51"/>
  <c r="AF1129" i="51"/>
  <c r="Z1817" i="51" s="1"/>
  <c r="Q1129" i="51"/>
  <c r="K1817" i="51" s="1"/>
  <c r="A1129" i="51"/>
  <c r="AF1128" i="51"/>
  <c r="Z1816" i="51" s="1"/>
  <c r="A1128" i="51"/>
  <c r="A1127" i="51"/>
  <c r="A1126" i="51"/>
  <c r="A1125" i="51"/>
  <c r="A1124" i="51"/>
  <c r="A1123" i="51"/>
  <c r="A1122" i="51"/>
  <c r="A1121" i="51"/>
  <c r="A1120" i="51"/>
  <c r="A1119" i="51"/>
  <c r="A1118" i="51"/>
  <c r="A1117" i="51"/>
  <c r="A1116" i="51"/>
  <c r="A1115" i="51"/>
  <c r="A1114" i="51"/>
  <c r="A1113" i="51"/>
  <c r="A1112" i="51"/>
  <c r="A1111" i="51"/>
  <c r="A1110" i="51"/>
  <c r="A1109" i="51"/>
  <c r="A1108" i="51"/>
  <c r="AF1107" i="51"/>
  <c r="Z1797" i="51" s="1"/>
  <c r="Q1107" i="51"/>
  <c r="K1797" i="51" s="1"/>
  <c r="A1107" i="51"/>
  <c r="AF1106" i="51"/>
  <c r="Z1796" i="51" s="1"/>
  <c r="Q1106" i="51"/>
  <c r="K1796" i="51" s="1"/>
  <c r="A1106" i="51"/>
  <c r="AF1105" i="51"/>
  <c r="Z1795" i="51" s="1"/>
  <c r="Q1105" i="51"/>
  <c r="K1795" i="51" s="1"/>
  <c r="A1105" i="51"/>
  <c r="AF1104" i="51"/>
  <c r="Z1794" i="51" s="1"/>
  <c r="A1104" i="51"/>
  <c r="A1103" i="51"/>
  <c r="A1102" i="51"/>
  <c r="A1101" i="51"/>
  <c r="A1100" i="51"/>
  <c r="A1099" i="51"/>
  <c r="A1098" i="51"/>
  <c r="A1097" i="51"/>
  <c r="A1096" i="51"/>
  <c r="A1095" i="51"/>
  <c r="A1094" i="51"/>
  <c r="A1093" i="51"/>
  <c r="A1092" i="51"/>
  <c r="A1091" i="51"/>
  <c r="A1090" i="51"/>
  <c r="A1089" i="51"/>
  <c r="A1088" i="51"/>
  <c r="A1087" i="51"/>
  <c r="A1086" i="51"/>
  <c r="AF1083" i="51"/>
  <c r="Z1775" i="51" s="1"/>
  <c r="Q1083" i="51"/>
  <c r="K1775" i="51" s="1"/>
  <c r="A1083" i="51"/>
  <c r="AF1082" i="51"/>
  <c r="Z1774" i="51" s="1"/>
  <c r="Q1082" i="51"/>
  <c r="K1774" i="51" s="1"/>
  <c r="A1082" i="51"/>
  <c r="AF1081" i="51"/>
  <c r="Z1773" i="51" s="1"/>
  <c r="Q1081" i="51"/>
  <c r="K1773" i="51" s="1"/>
  <c r="A1081" i="51"/>
  <c r="AF1080" i="51"/>
  <c r="Z1772" i="51" s="1"/>
  <c r="A1080" i="51"/>
  <c r="A1079" i="51"/>
  <c r="A1078" i="51"/>
  <c r="A1077" i="51"/>
  <c r="A1076" i="51"/>
  <c r="A1075" i="51"/>
  <c r="A1074" i="51"/>
  <c r="A1073" i="51"/>
  <c r="A1072" i="51"/>
  <c r="A1071" i="51"/>
  <c r="A1070" i="51"/>
  <c r="A1069" i="51"/>
  <c r="A1068" i="51"/>
  <c r="A1062" i="51"/>
  <c r="A1061" i="51"/>
  <c r="A1060" i="51"/>
  <c r="AF1059" i="51"/>
  <c r="Z1753" i="51" s="1"/>
  <c r="Q1059" i="51"/>
  <c r="K1753" i="51" s="1"/>
  <c r="A1059" i="51"/>
  <c r="AF1058" i="51"/>
  <c r="Z1752" i="51" s="1"/>
  <c r="Q1058" i="51"/>
  <c r="K1752" i="51" s="1"/>
  <c r="A1058" i="51"/>
  <c r="AF1057" i="51"/>
  <c r="Z1751" i="51" s="1"/>
  <c r="Q1057" i="51"/>
  <c r="K1751" i="51" s="1"/>
  <c r="A1057" i="51"/>
  <c r="AF1056" i="51"/>
  <c r="Z1750" i="51" s="1"/>
  <c r="A1056" i="51"/>
  <c r="A1055" i="51"/>
  <c r="A1054" i="51"/>
  <c r="A1053" i="51"/>
  <c r="A1052" i="51"/>
  <c r="A1051" i="51"/>
  <c r="A1050" i="51"/>
  <c r="A1049" i="51"/>
  <c r="A1048" i="51"/>
  <c r="A1047" i="51"/>
  <c r="A1046" i="51"/>
  <c r="A1045" i="51"/>
  <c r="A1044" i="51"/>
  <c r="A1043" i="51"/>
  <c r="A1042" i="51"/>
  <c r="A1041" i="51"/>
  <c r="A1040" i="51"/>
  <c r="A1039" i="51"/>
  <c r="A1038" i="51"/>
  <c r="A1037" i="51"/>
  <c r="A1036" i="51"/>
  <c r="AF1035" i="51"/>
  <c r="Q1035" i="51"/>
  <c r="K1731" i="51" s="1"/>
  <c r="A1035" i="51"/>
  <c r="AF1034" i="51"/>
  <c r="Q1034" i="51"/>
  <c r="K1730" i="51" s="1"/>
  <c r="A1034" i="51"/>
  <c r="AF1033" i="51"/>
  <c r="Q1033" i="51"/>
  <c r="K1729" i="51" s="1"/>
  <c r="A1033" i="51"/>
  <c r="AF1032" i="51"/>
  <c r="A1032" i="51"/>
  <c r="A1031" i="51"/>
  <c r="A1030" i="51"/>
  <c r="A1029" i="51"/>
  <c r="A1028" i="51"/>
  <c r="A1027" i="51"/>
  <c r="A1026" i="51"/>
  <c r="A1025" i="51"/>
  <c r="A1024" i="51"/>
  <c r="A1023" i="51"/>
  <c r="A1022" i="51"/>
  <c r="A1021" i="51"/>
  <c r="A1020" i="51"/>
  <c r="A1019" i="51"/>
  <c r="A1018" i="51"/>
  <c r="A1017" i="51"/>
  <c r="A1016" i="51"/>
  <c r="A1015" i="51"/>
  <c r="A1014" i="51"/>
  <c r="AF1011" i="51"/>
  <c r="Q1011" i="51"/>
  <c r="K1709" i="51" s="1"/>
  <c r="A1011" i="51"/>
  <c r="AF1010" i="51"/>
  <c r="Q1010" i="51"/>
  <c r="K1708" i="51" s="1"/>
  <c r="A1010" i="51"/>
  <c r="AF1009" i="51"/>
  <c r="Q1009" i="51"/>
  <c r="K1707" i="51" s="1"/>
  <c r="A1009" i="51"/>
  <c r="AF1008" i="51"/>
  <c r="A1008" i="51"/>
  <c r="A1007" i="51"/>
  <c r="A1006" i="51"/>
  <c r="A1005" i="51"/>
  <c r="A1004" i="51"/>
  <c r="A1003" i="51"/>
  <c r="A1002" i="51"/>
  <c r="A1001" i="51"/>
  <c r="A1000" i="51"/>
  <c r="A999" i="51"/>
  <c r="A998" i="51"/>
  <c r="A997" i="51"/>
  <c r="A996" i="51"/>
  <c r="AF987" i="51"/>
  <c r="Q987" i="51"/>
  <c r="A987" i="51"/>
  <c r="AF986" i="51"/>
  <c r="Q986" i="51"/>
  <c r="A986" i="51"/>
  <c r="AF985" i="51"/>
  <c r="Q985" i="51"/>
  <c r="A985" i="51"/>
  <c r="AF984" i="51"/>
  <c r="Q984" i="51"/>
  <c r="A984" i="51"/>
  <c r="AF983" i="51"/>
  <c r="A983" i="51"/>
  <c r="A982" i="51"/>
  <c r="A981" i="51"/>
  <c r="A980" i="51"/>
  <c r="A979" i="51"/>
  <c r="A978" i="51"/>
  <c r="A977" i="51"/>
  <c r="A976" i="51"/>
  <c r="A975" i="51"/>
  <c r="A974" i="51"/>
  <c r="A973" i="51"/>
  <c r="A972" i="51"/>
  <c r="AF963" i="51"/>
  <c r="Q963" i="51"/>
  <c r="A963" i="51"/>
  <c r="AF962" i="51"/>
  <c r="Q962" i="51"/>
  <c r="A962" i="51"/>
  <c r="AF961" i="51"/>
  <c r="Q961" i="51"/>
  <c r="A961" i="51"/>
  <c r="AF960" i="51"/>
  <c r="Q960" i="51"/>
  <c r="A960" i="51"/>
  <c r="AF959" i="51"/>
  <c r="A959" i="51"/>
  <c r="A958" i="51"/>
  <c r="A957" i="51"/>
  <c r="A956" i="51"/>
  <c r="A955" i="51"/>
  <c r="A954" i="51"/>
  <c r="A953" i="51"/>
  <c r="A952" i="51"/>
  <c r="A951" i="51"/>
  <c r="A950" i="51"/>
  <c r="A949" i="51"/>
  <c r="A948" i="51"/>
  <c r="I921" i="51"/>
  <c r="A919" i="51"/>
  <c r="A918" i="51"/>
  <c r="A917" i="51"/>
  <c r="A916" i="51"/>
  <c r="A915" i="51"/>
  <c r="A914" i="51"/>
  <c r="A913" i="51"/>
  <c r="A912" i="51"/>
  <c r="A911" i="51"/>
  <c r="A910" i="51"/>
  <c r="A909" i="51"/>
  <c r="A908" i="51"/>
  <c r="A907" i="51"/>
  <c r="A906" i="51"/>
  <c r="A905" i="51"/>
  <c r="A898" i="51" s="1"/>
  <c r="A904" i="51"/>
  <c r="V861" i="51"/>
  <c r="V860" i="51" s="1"/>
  <c r="Y860" i="51"/>
  <c r="Q860" i="51"/>
  <c r="Q859" i="51"/>
  <c r="V818" i="51"/>
  <c r="V817" i="51" s="1"/>
  <c r="Y817" i="51"/>
  <c r="Q817" i="51"/>
  <c r="A803" i="51"/>
  <c r="AE802" i="51"/>
  <c r="O2172" i="51" s="1"/>
  <c r="V2172" i="51" s="1"/>
  <c r="Q802" i="51"/>
  <c r="O2149" i="51" s="1"/>
  <c r="V2149" i="51" s="1"/>
  <c r="A802" i="51"/>
  <c r="AE801" i="51"/>
  <c r="O2171" i="51" s="1"/>
  <c r="V2171" i="51" s="1"/>
  <c r="Q801" i="51"/>
  <c r="O2148" i="51" s="1"/>
  <c r="V2148" i="51" s="1"/>
  <c r="A801" i="51"/>
  <c r="AE800" i="51"/>
  <c r="O2170" i="51" s="1"/>
  <c r="V2170" i="51" s="1"/>
  <c r="Q800" i="51"/>
  <c r="O2147" i="51" s="1"/>
  <c r="V2147" i="51" s="1"/>
  <c r="A800" i="51"/>
  <c r="AE799" i="51"/>
  <c r="O2169" i="51" s="1"/>
  <c r="V2169" i="51" s="1"/>
  <c r="A799" i="51"/>
  <c r="A798" i="51"/>
  <c r="A797" i="51"/>
  <c r="A796" i="51"/>
  <c r="A795" i="51"/>
  <c r="A794" i="51"/>
  <c r="A793" i="51"/>
  <c r="A792" i="51"/>
  <c r="A791" i="51"/>
  <c r="A790" i="51"/>
  <c r="A789" i="51"/>
  <c r="A788" i="51"/>
  <c r="A787" i="51"/>
  <c r="A786" i="51"/>
  <c r="A785" i="51"/>
  <c r="A784" i="51"/>
  <c r="A783" i="51"/>
  <c r="A782" i="51"/>
  <c r="A781" i="51"/>
  <c r="A780" i="51"/>
  <c r="AE779" i="51"/>
  <c r="O2125" i="51" s="1"/>
  <c r="V2125" i="51" s="1"/>
  <c r="Q779" i="51"/>
  <c r="O2102" i="51" s="1"/>
  <c r="V2102" i="51" s="1"/>
  <c r="A779" i="51"/>
  <c r="AE778" i="51"/>
  <c r="O2124" i="51" s="1"/>
  <c r="V2124" i="51" s="1"/>
  <c r="Q778" i="51"/>
  <c r="O2101" i="51" s="1"/>
  <c r="V2101" i="51" s="1"/>
  <c r="A778" i="51"/>
  <c r="AE777" i="51"/>
  <c r="O2123" i="51" s="1"/>
  <c r="V2123" i="51" s="1"/>
  <c r="Q777" i="51"/>
  <c r="O2100" i="51" s="1"/>
  <c r="V2100" i="51" s="1"/>
  <c r="A777" i="51"/>
  <c r="AE776" i="51"/>
  <c r="O2122" i="51" s="1"/>
  <c r="V2122" i="51" s="1"/>
  <c r="A776" i="51"/>
  <c r="A775" i="51"/>
  <c r="A774" i="51"/>
  <c r="A773" i="51"/>
  <c r="A772" i="51"/>
  <c r="A771" i="51"/>
  <c r="A770" i="51"/>
  <c r="A769" i="51"/>
  <c r="A768" i="51"/>
  <c r="A767" i="51"/>
  <c r="A766" i="51"/>
  <c r="A765" i="51"/>
  <c r="A764" i="51"/>
  <c r="A763" i="51"/>
  <c r="A762" i="51"/>
  <c r="A761" i="51"/>
  <c r="A760" i="51"/>
  <c r="A759" i="51"/>
  <c r="A758" i="51"/>
  <c r="AE756" i="51"/>
  <c r="O2078" i="51" s="1"/>
  <c r="V2078" i="51" s="1"/>
  <c r="Q756" i="51"/>
  <c r="O2055" i="51" s="1"/>
  <c r="V2055" i="51" s="1"/>
  <c r="A756" i="51"/>
  <c r="AE755" i="51"/>
  <c r="O2077" i="51" s="1"/>
  <c r="V2077" i="51" s="1"/>
  <c r="Q755" i="51"/>
  <c r="O2054" i="51" s="1"/>
  <c r="V2054" i="51" s="1"/>
  <c r="A755" i="51"/>
  <c r="AE754" i="51"/>
  <c r="O2076" i="51" s="1"/>
  <c r="V2076" i="51" s="1"/>
  <c r="Q754" i="51"/>
  <c r="O2053" i="51" s="1"/>
  <c r="V2053" i="51" s="1"/>
  <c r="A754" i="51"/>
  <c r="AE753" i="51"/>
  <c r="O2075" i="51" s="1"/>
  <c r="V2075" i="51" s="1"/>
  <c r="A753" i="51"/>
  <c r="A752" i="51"/>
  <c r="A751" i="51"/>
  <c r="A750" i="51"/>
  <c r="A749" i="51"/>
  <c r="A748" i="51"/>
  <c r="A747" i="51"/>
  <c r="A746" i="51"/>
  <c r="A745" i="51"/>
  <c r="A744" i="51"/>
  <c r="A743" i="51"/>
  <c r="A742" i="51"/>
  <c r="A741" i="51"/>
  <c r="A735" i="51"/>
  <c r="A734" i="51"/>
  <c r="AE733" i="51"/>
  <c r="O2031" i="51" s="1"/>
  <c r="V2031" i="51" s="1"/>
  <c r="Q733" i="51"/>
  <c r="O2008" i="51" s="1"/>
  <c r="V2008" i="51" s="1"/>
  <c r="A733" i="51"/>
  <c r="AE732" i="51"/>
  <c r="O2030" i="51" s="1"/>
  <c r="V2030" i="51" s="1"/>
  <c r="Q732" i="51"/>
  <c r="O2007" i="51" s="1"/>
  <c r="V2007" i="51" s="1"/>
  <c r="A732" i="51"/>
  <c r="AE731" i="51"/>
  <c r="O2029" i="51" s="1"/>
  <c r="V2029" i="51" s="1"/>
  <c r="Q731" i="51"/>
  <c r="O2006" i="51" s="1"/>
  <c r="V2006" i="51" s="1"/>
  <c r="A731" i="51"/>
  <c r="AE730" i="51"/>
  <c r="O2028" i="51" s="1"/>
  <c r="V2028" i="51" s="1"/>
  <c r="A730" i="51"/>
  <c r="A729" i="51"/>
  <c r="A728" i="51"/>
  <c r="A727" i="51"/>
  <c r="A726" i="51"/>
  <c r="A725" i="51"/>
  <c r="A724" i="51"/>
  <c r="A723" i="51"/>
  <c r="A722" i="51"/>
  <c r="A721" i="51"/>
  <c r="A720" i="51"/>
  <c r="A719" i="51"/>
  <c r="A718" i="51"/>
  <c r="A717" i="51"/>
  <c r="A716" i="51"/>
  <c r="A715" i="51"/>
  <c r="A714" i="51"/>
  <c r="A713" i="51"/>
  <c r="A712" i="51"/>
  <c r="A711" i="51"/>
  <c r="AE710" i="51"/>
  <c r="O1984" i="51" s="1"/>
  <c r="V1984" i="51" s="1"/>
  <c r="Q710" i="51"/>
  <c r="O1961" i="51" s="1"/>
  <c r="V1961" i="51" s="1"/>
  <c r="A710" i="51"/>
  <c r="AE709" i="51"/>
  <c r="O1983" i="51" s="1"/>
  <c r="V1983" i="51" s="1"/>
  <c r="Q709" i="51"/>
  <c r="O1960" i="51" s="1"/>
  <c r="V1960" i="51" s="1"/>
  <c r="A709" i="51"/>
  <c r="AE708" i="51"/>
  <c r="O1982" i="51" s="1"/>
  <c r="V1982" i="51" s="1"/>
  <c r="Q708" i="51"/>
  <c r="O1959" i="51" s="1"/>
  <c r="V1959" i="51" s="1"/>
  <c r="A708" i="51"/>
  <c r="AE707" i="51"/>
  <c r="O1981" i="51" s="1"/>
  <c r="V1981" i="51" s="1"/>
  <c r="A707" i="51"/>
  <c r="A706" i="51"/>
  <c r="A705" i="51"/>
  <c r="A704" i="51"/>
  <c r="A703" i="51"/>
  <c r="A702" i="51"/>
  <c r="A701" i="51"/>
  <c r="A700" i="51"/>
  <c r="A699" i="51"/>
  <c r="A698" i="51"/>
  <c r="A697" i="51"/>
  <c r="A696" i="51"/>
  <c r="A695" i="51"/>
  <c r="A694" i="51"/>
  <c r="A693" i="51"/>
  <c r="A692" i="51"/>
  <c r="A691" i="51"/>
  <c r="A690" i="51"/>
  <c r="A689" i="51"/>
  <c r="AE687" i="51"/>
  <c r="O1937" i="51" s="1"/>
  <c r="V1937" i="51" s="1"/>
  <c r="Q687" i="51"/>
  <c r="O1914" i="51" s="1"/>
  <c r="V1914" i="51" s="1"/>
  <c r="A687" i="51"/>
  <c r="AE686" i="51"/>
  <c r="O1936" i="51" s="1"/>
  <c r="V1936" i="51" s="1"/>
  <c r="Q686" i="51"/>
  <c r="O1913" i="51" s="1"/>
  <c r="V1913" i="51" s="1"/>
  <c r="A686" i="51"/>
  <c r="AE685" i="51"/>
  <c r="O1935" i="51" s="1"/>
  <c r="V1935" i="51" s="1"/>
  <c r="Q685" i="51"/>
  <c r="O1912" i="51" s="1"/>
  <c r="V1912" i="51" s="1"/>
  <c r="A685" i="51"/>
  <c r="AE684" i="51"/>
  <c r="O1934" i="51" s="1"/>
  <c r="V1934" i="51" s="1"/>
  <c r="A684" i="51"/>
  <c r="A683" i="51"/>
  <c r="A682" i="51"/>
  <c r="A681" i="51"/>
  <c r="A680" i="51"/>
  <c r="A679" i="51"/>
  <c r="A678" i="51"/>
  <c r="A677" i="51"/>
  <c r="A676" i="51"/>
  <c r="A675" i="51"/>
  <c r="A674" i="51"/>
  <c r="A673" i="51"/>
  <c r="A672" i="51"/>
  <c r="AE664" i="51"/>
  <c r="Y1891" i="51" s="1"/>
  <c r="Q664" i="51"/>
  <c r="O1891" i="51" s="1"/>
  <c r="A664" i="51"/>
  <c r="AE663" i="51"/>
  <c r="Y1890" i="51" s="1"/>
  <c r="Q663" i="51"/>
  <c r="O1890" i="51" s="1"/>
  <c r="A663" i="51"/>
  <c r="AE662" i="51"/>
  <c r="Y1889" i="51" s="1"/>
  <c r="Q662" i="51"/>
  <c r="O1889" i="51" s="1"/>
  <c r="A662" i="51"/>
  <c r="AE661" i="51"/>
  <c r="Y1888" i="51" s="1"/>
  <c r="Q661" i="51"/>
  <c r="O1888" i="51" s="1"/>
  <c r="A661" i="51"/>
  <c r="AE660" i="51"/>
  <c r="Y1887" i="51" s="1"/>
  <c r="A660" i="51"/>
  <c r="A659" i="51"/>
  <c r="A658" i="51"/>
  <c r="A657" i="51"/>
  <c r="A656" i="51"/>
  <c r="A655" i="51"/>
  <c r="A654" i="51"/>
  <c r="A653" i="51"/>
  <c r="A652" i="51"/>
  <c r="A651" i="51"/>
  <c r="A650" i="51"/>
  <c r="A649" i="51"/>
  <c r="AE642" i="51"/>
  <c r="AE635" i="51" s="1"/>
  <c r="Y1863" i="51" s="1"/>
  <c r="AE641" i="51"/>
  <c r="Y1869" i="51" s="1"/>
  <c r="Q641" i="51"/>
  <c r="O1869" i="51" s="1"/>
  <c r="A641" i="51"/>
  <c r="AE640" i="51"/>
  <c r="Y1868" i="51" s="1"/>
  <c r="Q640" i="51"/>
  <c r="O1868" i="51" s="1"/>
  <c r="A640" i="51"/>
  <c r="AE639" i="51"/>
  <c r="Y1867" i="51" s="1"/>
  <c r="Q639" i="51"/>
  <c r="O1867" i="51" s="1"/>
  <c r="A639" i="51"/>
  <c r="AE638" i="51"/>
  <c r="Y1866" i="51" s="1"/>
  <c r="Q638" i="51"/>
  <c r="O1866" i="51" s="1"/>
  <c r="A638" i="51"/>
  <c r="AE637" i="51"/>
  <c r="Y1865" i="51" s="1"/>
  <c r="A637" i="51"/>
  <c r="A636" i="51"/>
  <c r="A635" i="51"/>
  <c r="A634" i="51"/>
  <c r="A633" i="51"/>
  <c r="A632" i="51"/>
  <c r="A631" i="51"/>
  <c r="A630" i="51"/>
  <c r="A629" i="51"/>
  <c r="A628" i="51"/>
  <c r="A627" i="51"/>
  <c r="A626" i="51"/>
  <c r="A614" i="51"/>
  <c r="A613" i="51"/>
  <c r="A612" i="51"/>
  <c r="A611" i="51"/>
  <c r="A594" i="51"/>
  <c r="A593" i="51"/>
  <c r="A592" i="51"/>
  <c r="A591" i="51"/>
  <c r="A590" i="51"/>
  <c r="A589" i="51"/>
  <c r="A588" i="51"/>
  <c r="A587" i="51"/>
  <c r="A586" i="51"/>
  <c r="A569" i="51"/>
  <c r="A568" i="51"/>
  <c r="A567" i="51"/>
  <c r="A566" i="51"/>
  <c r="A565" i="51"/>
  <c r="A517" i="51"/>
  <c r="A516" i="51"/>
  <c r="A515" i="51"/>
  <c r="A514" i="51"/>
  <c r="A497" i="51"/>
  <c r="A496" i="51"/>
  <c r="A495" i="51"/>
  <c r="A494" i="51"/>
  <c r="A493" i="51"/>
  <c r="A492" i="51"/>
  <c r="A491" i="51"/>
  <c r="A490" i="51"/>
  <c r="A489" i="51"/>
  <c r="I488" i="51"/>
  <c r="I513" i="51" s="1"/>
  <c r="I487" i="51"/>
  <c r="I512" i="51" s="1"/>
  <c r="I486" i="51"/>
  <c r="I511" i="51" s="1"/>
  <c r="I485" i="51"/>
  <c r="I510" i="51" s="1"/>
  <c r="I484" i="51"/>
  <c r="I509" i="51" s="1"/>
  <c r="I483" i="51"/>
  <c r="I508" i="51" s="1"/>
  <c r="I482" i="51"/>
  <c r="I507" i="51" s="1"/>
  <c r="I481" i="51"/>
  <c r="I506" i="51" s="1"/>
  <c r="I480" i="51"/>
  <c r="I505" i="51" s="1"/>
  <c r="I479" i="51"/>
  <c r="I504" i="51" s="1"/>
  <c r="I478" i="51"/>
  <c r="I503" i="51" s="1"/>
  <c r="I477" i="51"/>
  <c r="I502" i="51" s="1"/>
  <c r="I476" i="51"/>
  <c r="I501" i="51" s="1"/>
  <c r="I475" i="51"/>
  <c r="I500" i="51" s="1"/>
  <c r="I474" i="51"/>
  <c r="I499" i="51" s="1"/>
  <c r="I473" i="51"/>
  <c r="I498" i="51" s="1"/>
  <c r="A472" i="51"/>
  <c r="A471" i="51"/>
  <c r="A470" i="51"/>
  <c r="A469" i="51"/>
  <c r="A468" i="51"/>
  <c r="A463" i="51"/>
  <c r="A462" i="51"/>
  <c r="A461" i="51"/>
  <c r="A460" i="51"/>
  <c r="A459" i="51"/>
  <c r="A458" i="51"/>
  <c r="A457" i="51"/>
  <c r="A456" i="51"/>
  <c r="A455" i="51"/>
  <c r="A454" i="51"/>
  <c r="A453" i="51"/>
  <c r="A452" i="51"/>
  <c r="A451" i="51"/>
  <c r="A450" i="51"/>
  <c r="A449" i="51"/>
  <c r="A448" i="51"/>
  <c r="I442" i="51"/>
  <c r="I441" i="51"/>
  <c r="I440" i="51"/>
  <c r="I439" i="51"/>
  <c r="I438" i="51"/>
  <c r="I437" i="51"/>
  <c r="I436" i="51"/>
  <c r="I435" i="51"/>
  <c r="I434" i="51"/>
  <c r="I433" i="51"/>
  <c r="I432" i="51"/>
  <c r="I431" i="51"/>
  <c r="I430" i="51"/>
  <c r="I429" i="51"/>
  <c r="I428" i="51"/>
  <c r="I427" i="51"/>
  <c r="Y464" i="51"/>
  <c r="S418" i="51"/>
  <c r="T396" i="51"/>
  <c r="R384" i="51"/>
  <c r="R383" i="51"/>
  <c r="R382" i="51"/>
  <c r="R381" i="51"/>
  <c r="R380" i="51"/>
  <c r="R379" i="51"/>
  <c r="R378" i="51"/>
  <c r="R377" i="51"/>
  <c r="R376" i="51"/>
  <c r="R375" i="51"/>
  <c r="R374" i="51"/>
  <c r="R373" i="51"/>
  <c r="R372" i="51"/>
  <c r="R371" i="51"/>
  <c r="R370" i="51"/>
  <c r="R369" i="51"/>
  <c r="A368" i="51"/>
  <c r="A367" i="51"/>
  <c r="A366" i="51"/>
  <c r="A365" i="51"/>
  <c r="A364" i="51"/>
  <c r="A363" i="51"/>
  <c r="R362" i="51"/>
  <c r="R361" i="51"/>
  <c r="R360" i="51"/>
  <c r="R359" i="51"/>
  <c r="R358" i="51"/>
  <c r="R357" i="51"/>
  <c r="R356" i="51"/>
  <c r="R355" i="51"/>
  <c r="R354" i="51"/>
  <c r="R353" i="51"/>
  <c r="R352" i="51"/>
  <c r="R351" i="51"/>
  <c r="R350" i="51"/>
  <c r="R349" i="51"/>
  <c r="R348" i="51"/>
  <c r="R347" i="51"/>
  <c r="A346" i="51"/>
  <c r="A345" i="51"/>
  <c r="A344" i="51"/>
  <c r="A343" i="51"/>
  <c r="A342" i="51"/>
  <c r="A341" i="51"/>
  <c r="A302" i="51"/>
  <c r="A301" i="51"/>
  <c r="A300" i="51"/>
  <c r="A299" i="51"/>
  <c r="A298" i="51"/>
  <c r="A297" i="51"/>
  <c r="A280" i="51"/>
  <c r="A279" i="51"/>
  <c r="A278" i="51"/>
  <c r="A277" i="51"/>
  <c r="A276" i="51"/>
  <c r="A275" i="51"/>
  <c r="G252" i="51"/>
  <c r="G274" i="51" s="1"/>
  <c r="G251" i="51"/>
  <c r="A251" i="51" s="1"/>
  <c r="G250" i="51"/>
  <c r="A250" i="51" s="1"/>
  <c r="G249" i="51"/>
  <c r="G271" i="51" s="1"/>
  <c r="G337" i="51" s="1"/>
  <c r="G381" i="51" s="1"/>
  <c r="A381" i="51" s="1"/>
  <c r="G248" i="51"/>
  <c r="G270" i="51" s="1"/>
  <c r="G247" i="51"/>
  <c r="A247" i="51" s="1"/>
  <c r="G246" i="51"/>
  <c r="G268" i="51" s="1"/>
  <c r="G245" i="51"/>
  <c r="G267" i="51" s="1"/>
  <c r="G333" i="51" s="1"/>
  <c r="G377" i="51" s="1"/>
  <c r="A377" i="51" s="1"/>
  <c r="G244" i="51"/>
  <c r="G266" i="51" s="1"/>
  <c r="G243" i="51"/>
  <c r="A243" i="51" s="1"/>
  <c r="G242" i="51"/>
  <c r="A242" i="51" s="1"/>
  <c r="G241" i="51"/>
  <c r="G263" i="51" s="1"/>
  <c r="G329" i="51" s="1"/>
  <c r="G373" i="51" s="1"/>
  <c r="A373" i="51" s="1"/>
  <c r="G240" i="51"/>
  <c r="G262" i="51" s="1"/>
  <c r="G239" i="51"/>
  <c r="A239" i="51" s="1"/>
  <c r="G238" i="51"/>
  <c r="G260" i="51" s="1"/>
  <c r="G237" i="51"/>
  <c r="G259" i="51" s="1"/>
  <c r="G325" i="51" s="1"/>
  <c r="G369" i="51" s="1"/>
  <c r="A369" i="51" s="1"/>
  <c r="S229" i="51"/>
  <c r="R325" i="51" s="1"/>
  <c r="R326" i="51" s="1"/>
  <c r="R327" i="51" s="1"/>
  <c r="R328" i="51" s="1"/>
  <c r="R329" i="51" s="1"/>
  <c r="R330" i="51" s="1"/>
  <c r="R331" i="51" s="1"/>
  <c r="R332" i="51" s="1"/>
  <c r="R333" i="51" s="1"/>
  <c r="R334" i="51" s="1"/>
  <c r="R335" i="51" s="1"/>
  <c r="R336" i="51" s="1"/>
  <c r="R337" i="51" s="1"/>
  <c r="R338" i="51" s="1"/>
  <c r="R339" i="51" s="1"/>
  <c r="R340" i="51" s="1"/>
  <c r="R215" i="51"/>
  <c r="L215" i="51"/>
  <c r="A199" i="51"/>
  <c r="P186" i="51"/>
  <c r="L186" i="51"/>
  <c r="P185" i="51"/>
  <c r="L185" i="51"/>
  <c r="V194" i="51" s="1"/>
  <c r="P180" i="51"/>
  <c r="L180" i="51"/>
  <c r="P179" i="51"/>
  <c r="L179" i="51"/>
  <c r="V193" i="51" s="1"/>
  <c r="J151" i="51"/>
  <c r="G151" i="51"/>
  <c r="J150" i="51"/>
  <c r="G150" i="51"/>
  <c r="J149" i="51"/>
  <c r="G149" i="51"/>
  <c r="J148" i="51"/>
  <c r="G148" i="51"/>
  <c r="J147" i="51"/>
  <c r="G147" i="51"/>
  <c r="J146" i="51"/>
  <c r="G146" i="51"/>
  <c r="J145" i="51"/>
  <c r="G145" i="51"/>
  <c r="J144" i="51"/>
  <c r="G144" i="51"/>
  <c r="J143" i="51"/>
  <c r="G143" i="51"/>
  <c r="J142" i="51"/>
  <c r="G142" i="51"/>
  <c r="J141" i="51"/>
  <c r="A141" i="51" s="1"/>
  <c r="G141" i="51"/>
  <c r="J140" i="51"/>
  <c r="A140" i="51" s="1"/>
  <c r="G140" i="51"/>
  <c r="J139" i="51"/>
  <c r="G139" i="51"/>
  <c r="J138" i="51"/>
  <c r="A138" i="51" s="1"/>
  <c r="G138" i="51"/>
  <c r="J137" i="51"/>
  <c r="A137" i="51" s="1"/>
  <c r="G137" i="51"/>
  <c r="J136" i="51"/>
  <c r="A136" i="51" s="1"/>
  <c r="G136" i="51"/>
  <c r="U128" i="51"/>
  <c r="A108" i="51"/>
  <c r="A107" i="51"/>
  <c r="A106" i="51"/>
  <c r="A105" i="51"/>
  <c r="A104" i="51"/>
  <c r="A103" i="51"/>
  <c r="A102" i="51"/>
  <c r="A101" i="51"/>
  <c r="A100" i="51"/>
  <c r="A99" i="51"/>
  <c r="A98" i="51"/>
  <c r="A97" i="51"/>
  <c r="A96" i="51"/>
  <c r="A95" i="51"/>
  <c r="A94" i="51"/>
  <c r="AA93" i="51"/>
  <c r="AD108" i="51" s="1"/>
  <c r="R93" i="51"/>
  <c r="U106" i="51" s="1"/>
  <c r="A93" i="51"/>
  <c r="I924" i="47"/>
  <c r="Z1" i="47" s="1"/>
  <c r="Y1213" i="47"/>
  <c r="A908" i="47"/>
  <c r="A902" i="47" s="1"/>
  <c r="A909" i="47"/>
  <c r="A910" i="47"/>
  <c r="A911" i="47"/>
  <c r="A912" i="47"/>
  <c r="A913" i="47"/>
  <c r="A914" i="47"/>
  <c r="A915" i="47"/>
  <c r="A916" i="47"/>
  <c r="A917" i="47"/>
  <c r="A918" i="47"/>
  <c r="A919" i="47"/>
  <c r="A920" i="47"/>
  <c r="A921" i="47"/>
  <c r="A922" i="47"/>
  <c r="A907" i="47"/>
  <c r="Q860" i="47"/>
  <c r="Q859" i="47"/>
  <c r="V861" i="47"/>
  <c r="V860" i="47" s="1"/>
  <c r="Y860" i="47"/>
  <c r="A823" i="51" l="1"/>
  <c r="X215" i="51"/>
  <c r="X211" i="51"/>
  <c r="K822" i="51" s="1"/>
  <c r="A203" i="51"/>
  <c r="A807" i="51"/>
  <c r="A207" i="51"/>
  <c r="A195" i="51"/>
  <c r="AB1644" i="51"/>
  <c r="A1817" i="51"/>
  <c r="A1818" i="51"/>
  <c r="A1819" i="51"/>
  <c r="A1809" i="51"/>
  <c r="A1810" i="51"/>
  <c r="A1811" i="51"/>
  <c r="A1813" i="51"/>
  <c r="A1812" i="51"/>
  <c r="A1805" i="51"/>
  <c r="A1815" i="51"/>
  <c r="A214" i="51"/>
  <c r="A211" i="51"/>
  <c r="X1463" i="51"/>
  <c r="O1462" i="51"/>
  <c r="O1606" i="51"/>
  <c r="O1607" i="51" s="1"/>
  <c r="O1446" i="51"/>
  <c r="O1447" i="51" s="1"/>
  <c r="S1390" i="51"/>
  <c r="X1394" i="51"/>
  <c r="O1410" i="51"/>
  <c r="O1411" i="51" s="1"/>
  <c r="O1550" i="51"/>
  <c r="O1551" i="51" s="1"/>
  <c r="O1626" i="51"/>
  <c r="O1627" i="51" s="1"/>
  <c r="AB1648" i="51"/>
  <c r="S1538" i="51"/>
  <c r="S1539" i="51" s="1"/>
  <c r="A1760" i="51"/>
  <c r="A1762" i="51"/>
  <c r="A1763" i="51"/>
  <c r="A1764" i="51"/>
  <c r="A1765" i="51"/>
  <c r="A1766" i="51"/>
  <c r="A1768" i="51"/>
  <c r="A1770" i="51"/>
  <c r="A1771" i="51"/>
  <c r="A1772" i="51"/>
  <c r="A1773" i="51"/>
  <c r="A1739" i="51"/>
  <c r="A1747" i="51"/>
  <c r="A1716" i="51"/>
  <c r="A1717" i="51"/>
  <c r="A1718" i="51"/>
  <c r="A1719" i="51"/>
  <c r="A1720" i="51"/>
  <c r="A1724" i="51"/>
  <c r="A1774" i="51"/>
  <c r="A1694" i="51"/>
  <c r="A1702" i="51"/>
  <c r="A1876" i="51"/>
  <c r="A1854" i="51"/>
  <c r="A1856" i="51"/>
  <c r="AE1276" i="51"/>
  <c r="T1278" i="51" s="1"/>
  <c r="O1518" i="51"/>
  <c r="O1519" i="51" s="1"/>
  <c r="AB1539" i="51"/>
  <c r="A815" i="51"/>
  <c r="A896" i="51"/>
  <c r="O1374" i="51"/>
  <c r="O1375" i="51" s="1"/>
  <c r="X1433" i="51"/>
  <c r="S1456" i="51"/>
  <c r="S1457" i="51" s="1"/>
  <c r="AF1608" i="51"/>
  <c r="A1696" i="51"/>
  <c r="A1698" i="51"/>
  <c r="A1699" i="51"/>
  <c r="A1700" i="51"/>
  <c r="A1701" i="51"/>
  <c r="A1866" i="51"/>
  <c r="A1882" i="51"/>
  <c r="A1883" i="51"/>
  <c r="A1886" i="51"/>
  <c r="A1887" i="51"/>
  <c r="A1888" i="51"/>
  <c r="A1889" i="51"/>
  <c r="A1890" i="51"/>
  <c r="A1891" i="51"/>
  <c r="S1622" i="51"/>
  <c r="S1623" i="51" s="1"/>
  <c r="A1728" i="51"/>
  <c r="A1738" i="51"/>
  <c r="A1787" i="51"/>
  <c r="A1789" i="51"/>
  <c r="A1791" i="51"/>
  <c r="A1792" i="51"/>
  <c r="A1793" i="51"/>
  <c r="A1794" i="51"/>
  <c r="A1795" i="51"/>
  <c r="AE633" i="51"/>
  <c r="Y1861" i="51" s="1"/>
  <c r="Q632" i="51"/>
  <c r="O1860" i="51" s="1"/>
  <c r="AE630" i="51"/>
  <c r="Y1858" i="51" s="1"/>
  <c r="Q627" i="51"/>
  <c r="O1855" i="51" s="1"/>
  <c r="AE636" i="51"/>
  <c r="Y1864" i="51" s="1"/>
  <c r="AE628" i="51"/>
  <c r="Y1856" i="51" s="1"/>
  <c r="Q633" i="51"/>
  <c r="O1861" i="51" s="1"/>
  <c r="Q635" i="51"/>
  <c r="O1863" i="51" s="1"/>
  <c r="Q629" i="51"/>
  <c r="O1857" i="51" s="1"/>
  <c r="AE632" i="51"/>
  <c r="Y1860" i="51" s="1"/>
  <c r="Q637" i="51"/>
  <c r="O1865" i="51" s="1"/>
  <c r="AE626" i="51"/>
  <c r="Y1854" i="51" s="1"/>
  <c r="Q628" i="51"/>
  <c r="O1856" i="51" s="1"/>
  <c r="AE629" i="51"/>
  <c r="Y1857" i="51" s="1"/>
  <c r="Q631" i="51"/>
  <c r="O1859" i="51" s="1"/>
  <c r="AE634" i="51"/>
  <c r="Y1862" i="51" s="1"/>
  <c r="Q636" i="51"/>
  <c r="O1864" i="51" s="1"/>
  <c r="T179" i="51"/>
  <c r="L181" i="51" s="1"/>
  <c r="P193" i="51" s="1"/>
  <c r="T185" i="51"/>
  <c r="X185" i="51" s="1"/>
  <c r="A196" i="51"/>
  <c r="A200" i="51"/>
  <c r="A204" i="51"/>
  <c r="A208" i="51"/>
  <c r="A215" i="51"/>
  <c r="A808" i="51"/>
  <c r="A816" i="51"/>
  <c r="A819" i="51"/>
  <c r="AE1262" i="51"/>
  <c r="AK1262" i="51" s="1"/>
  <c r="S1422" i="51" s="1"/>
  <c r="S1423" i="51" s="1"/>
  <c r="S1448" i="51"/>
  <c r="S1449" i="51" s="1"/>
  <c r="O1538" i="51"/>
  <c r="O1539" i="51" s="1"/>
  <c r="O1564" i="51"/>
  <c r="O1565" i="51" s="1"/>
  <c r="A1725" i="51"/>
  <c r="A1726" i="51"/>
  <c r="A1727" i="51"/>
  <c r="A1743" i="51"/>
  <c r="A1744" i="51"/>
  <c r="A1745" i="51"/>
  <c r="A1746" i="51"/>
  <c r="A1858" i="51"/>
  <c r="A1859" i="51"/>
  <c r="A1861" i="51"/>
  <c r="A1862" i="51"/>
  <c r="A1863" i="51"/>
  <c r="A1865" i="51"/>
  <c r="A1884" i="51"/>
  <c r="A824" i="51"/>
  <c r="A197" i="51"/>
  <c r="A201" i="51"/>
  <c r="A205" i="51"/>
  <c r="A209" i="51"/>
  <c r="A212" i="51"/>
  <c r="K826" i="51"/>
  <c r="K869" i="51" s="1"/>
  <c r="A811" i="51"/>
  <c r="A822" i="51"/>
  <c r="A897" i="51"/>
  <c r="S1370" i="51"/>
  <c r="S1371" i="51" s="1"/>
  <c r="AF1390" i="51"/>
  <c r="AB1391" i="51"/>
  <c r="X1429" i="51"/>
  <c r="O1430" i="51"/>
  <c r="O1431" i="51" s="1"/>
  <c r="O1442" i="51"/>
  <c r="O1443" i="51" s="1"/>
  <c r="O1452" i="51"/>
  <c r="O1453" i="51" s="1"/>
  <c r="X1464" i="51"/>
  <c r="AF1466" i="51"/>
  <c r="AF1534" i="51"/>
  <c r="S1564" i="51"/>
  <c r="S1565" i="51" s="1"/>
  <c r="O1572" i="51"/>
  <c r="O1573" i="51" s="1"/>
  <c r="Q1588" i="51"/>
  <c r="Q1589" i="51" s="1"/>
  <c r="X1609" i="51"/>
  <c r="A1706" i="51"/>
  <c r="A1707" i="51"/>
  <c r="A1708" i="51"/>
  <c r="A1709" i="51"/>
  <c r="A1751" i="51"/>
  <c r="A1752" i="51"/>
  <c r="A1753" i="51"/>
  <c r="A1783" i="51"/>
  <c r="A1784" i="51"/>
  <c r="A1785" i="51"/>
  <c r="A1786" i="51"/>
  <c r="A1797" i="51"/>
  <c r="A1804" i="51"/>
  <c r="A1867" i="51"/>
  <c r="A1869" i="51"/>
  <c r="A1878" i="51"/>
  <c r="A1880" i="51"/>
  <c r="A1881" i="51"/>
  <c r="AF1572" i="51"/>
  <c r="Z1" i="51"/>
  <c r="A198" i="51"/>
  <c r="A202" i="51"/>
  <c r="A206" i="51"/>
  <c r="A210" i="51"/>
  <c r="A213" i="51"/>
  <c r="A804" i="51"/>
  <c r="A812" i="51"/>
  <c r="A899" i="51"/>
  <c r="AB1431" i="51"/>
  <c r="AB1432" i="51"/>
  <c r="AF1538" i="51"/>
  <c r="X1572" i="51"/>
  <c r="AF1607" i="51"/>
  <c r="S1608" i="51"/>
  <c r="S1609" i="51" s="1"/>
  <c r="Q1644" i="51"/>
  <c r="Q1645" i="51" s="1"/>
  <c r="G290" i="51"/>
  <c r="A268" i="51"/>
  <c r="G282" i="51"/>
  <c r="A260" i="51"/>
  <c r="U95" i="51"/>
  <c r="AD102" i="51"/>
  <c r="G264" i="51"/>
  <c r="G286" i="51" s="1"/>
  <c r="G269" i="51"/>
  <c r="A269" i="51" s="1"/>
  <c r="G293" i="51"/>
  <c r="A293" i="51" s="1"/>
  <c r="A329" i="51"/>
  <c r="G359" i="51"/>
  <c r="A359" i="51" s="1"/>
  <c r="U1406" i="51"/>
  <c r="U1407" i="51" s="1"/>
  <c r="X1426" i="51"/>
  <c r="AB1468" i="51"/>
  <c r="X1468" i="51"/>
  <c r="AF1469" i="51"/>
  <c r="U1468" i="51"/>
  <c r="U1469" i="51" s="1"/>
  <c r="AA94" i="51"/>
  <c r="AA95" i="51" s="1"/>
  <c r="AA96" i="51" s="1"/>
  <c r="AA97" i="51" s="1"/>
  <c r="AA98" i="51" s="1"/>
  <c r="AA99" i="51" s="1"/>
  <c r="AA100" i="51" s="1"/>
  <c r="AA101" i="51" s="1"/>
  <c r="AA102" i="51" s="1"/>
  <c r="AA103" i="51" s="1"/>
  <c r="AA104" i="51" s="1"/>
  <c r="AA105" i="51" s="1"/>
  <c r="AA106" i="51" s="1"/>
  <c r="AA107" i="51" s="1"/>
  <c r="AA108" i="51" s="1"/>
  <c r="AD98" i="51"/>
  <c r="AD105" i="51"/>
  <c r="U107" i="51"/>
  <c r="A238" i="51"/>
  <c r="A241" i="51"/>
  <c r="A246" i="51"/>
  <c r="A249" i="51"/>
  <c r="A267" i="51"/>
  <c r="A271" i="51"/>
  <c r="G281" i="51"/>
  <c r="A281" i="51" s="1"/>
  <c r="A333" i="51"/>
  <c r="G347" i="51"/>
  <c r="A347" i="51" s="1"/>
  <c r="O1390" i="51"/>
  <c r="AF1394" i="51"/>
  <c r="AB1395" i="51"/>
  <c r="AF1426" i="51"/>
  <c r="S1430" i="51"/>
  <c r="S1431" i="51" s="1"/>
  <c r="S1554" i="51"/>
  <c r="S1555" i="51" s="1"/>
  <c r="O1554" i="51"/>
  <c r="O1555" i="51" s="1"/>
  <c r="A1722" i="51"/>
  <c r="A1741" i="51"/>
  <c r="AD94" i="51"/>
  <c r="AD101" i="51"/>
  <c r="U103" i="51"/>
  <c r="G261" i="51"/>
  <c r="A261" i="51" s="1"/>
  <c r="G272" i="51"/>
  <c r="G294" i="51" s="1"/>
  <c r="G285" i="51"/>
  <c r="A285" i="51" s="1"/>
  <c r="A337" i="51"/>
  <c r="G351" i="51"/>
  <c r="A351" i="51" s="1"/>
  <c r="AE1263" i="51"/>
  <c r="AJ1263" i="51" s="1"/>
  <c r="Q1634" i="51" s="1"/>
  <c r="Q1635" i="51" s="1"/>
  <c r="AB1396" i="51"/>
  <c r="O1406" i="51"/>
  <c r="O1407" i="51" s="1"/>
  <c r="O1426" i="51"/>
  <c r="O1427" i="51" s="1"/>
  <c r="AB1427" i="51"/>
  <c r="X1430" i="51"/>
  <c r="O1444" i="51"/>
  <c r="O1445" i="51" s="1"/>
  <c r="O1460" i="51"/>
  <c r="O1461" i="51" s="1"/>
  <c r="AB1463" i="51"/>
  <c r="AF1463" i="51"/>
  <c r="X1462" i="51"/>
  <c r="AB1464" i="51"/>
  <c r="AF1465" i="51"/>
  <c r="U1464" i="51"/>
  <c r="U1465" i="51" s="1"/>
  <c r="X1465" i="51"/>
  <c r="AF1468" i="51"/>
  <c r="A1704" i="51"/>
  <c r="A1730" i="51"/>
  <c r="A1749" i="51"/>
  <c r="AD93" i="51"/>
  <c r="AD97" i="51"/>
  <c r="U99" i="51"/>
  <c r="AD106" i="51"/>
  <c r="N136" i="51"/>
  <c r="Q143" i="51" s="1"/>
  <c r="A237" i="51"/>
  <c r="A245" i="51"/>
  <c r="A259" i="51"/>
  <c r="A263" i="51"/>
  <c r="G289" i="51"/>
  <c r="A325" i="51"/>
  <c r="G355" i="51"/>
  <c r="A355" i="51" s="1"/>
  <c r="X1390" i="51"/>
  <c r="S1426" i="51"/>
  <c r="S1427" i="51" s="1"/>
  <c r="AB1428" i="51"/>
  <c r="AF1430" i="51"/>
  <c r="AF1462" i="51"/>
  <c r="AB1467" i="51"/>
  <c r="X1466" i="51"/>
  <c r="AF1467" i="51"/>
  <c r="X1469" i="51"/>
  <c r="AB1498" i="51"/>
  <c r="Q1498" i="51"/>
  <c r="AB1536" i="51"/>
  <c r="Q1536" i="51"/>
  <c r="Q1537" i="51" s="1"/>
  <c r="A1807" i="51"/>
  <c r="O1514" i="51"/>
  <c r="O1515" i="51" s="1"/>
  <c r="O1534" i="51"/>
  <c r="O1535" i="51" s="1"/>
  <c r="AB1535" i="51"/>
  <c r="Q1540" i="51"/>
  <c r="Q1541" i="51" s="1"/>
  <c r="S1572" i="51"/>
  <c r="S1573" i="51" s="1"/>
  <c r="AB1573" i="51"/>
  <c r="O1586" i="51"/>
  <c r="O1587" i="51" s="1"/>
  <c r="Q1596" i="51"/>
  <c r="Q1597" i="51" s="1"/>
  <c r="X1606" i="51"/>
  <c r="O1624" i="51"/>
  <c r="O1625" i="51" s="1"/>
  <c r="A1695" i="51"/>
  <c r="A1703" i="51"/>
  <c r="A1721" i="51"/>
  <c r="A1729" i="51"/>
  <c r="A1740" i="51"/>
  <c r="A1748" i="51"/>
  <c r="A1767" i="51"/>
  <c r="A1775" i="51"/>
  <c r="A1788" i="51"/>
  <c r="A1796" i="51"/>
  <c r="A1806" i="51"/>
  <c r="A1814" i="51"/>
  <c r="A1860" i="51"/>
  <c r="S1534" i="51"/>
  <c r="S1535" i="51" s="1"/>
  <c r="X1538" i="51"/>
  <c r="AB1540" i="51"/>
  <c r="U1572" i="51"/>
  <c r="U1573" i="51" s="1"/>
  <c r="AF1573" i="51"/>
  <c r="AB1643" i="51"/>
  <c r="A1697" i="51"/>
  <c r="A1705" i="51"/>
  <c r="A1723" i="51"/>
  <c r="A1731" i="51"/>
  <c r="A1742" i="51"/>
  <c r="A1750" i="51"/>
  <c r="A1761" i="51"/>
  <c r="A1769" i="51"/>
  <c r="A1782" i="51"/>
  <c r="A1790" i="51"/>
  <c r="A1808" i="51"/>
  <c r="A1816" i="51"/>
  <c r="A1855" i="51"/>
  <c r="A1857" i="51"/>
  <c r="A1864" i="51"/>
  <c r="A1877" i="51"/>
  <c r="A1885" i="51"/>
  <c r="X1534" i="51"/>
  <c r="A1868" i="51"/>
  <c r="A1879" i="51"/>
  <c r="AE665" i="51"/>
  <c r="AE688" i="51" s="1"/>
  <c r="AE1272" i="51"/>
  <c r="T1274" i="51" s="1"/>
  <c r="S1275" i="51" s="1"/>
  <c r="V1275" i="51" s="1"/>
  <c r="W1275" i="51" s="1"/>
  <c r="AJ1275" i="51" s="1"/>
  <c r="U1476" i="51" s="1"/>
  <c r="U1477" i="51" s="1"/>
  <c r="Q626" i="51"/>
  <c r="O1854" i="51" s="1"/>
  <c r="AE627" i="51"/>
  <c r="Y1855" i="51" s="1"/>
  <c r="Q630" i="51"/>
  <c r="O1858" i="51" s="1"/>
  <c r="AE631" i="51"/>
  <c r="Y1859" i="51" s="1"/>
  <c r="Q634" i="51"/>
  <c r="O1862" i="51" s="1"/>
  <c r="N137" i="51"/>
  <c r="N138" i="51" s="1"/>
  <c r="N139" i="51" s="1"/>
  <c r="N140" i="51" s="1"/>
  <c r="N141" i="51" s="1"/>
  <c r="N142" i="51" s="1"/>
  <c r="N143" i="51" s="1"/>
  <c r="N144" i="51" s="1"/>
  <c r="N145" i="51" s="1"/>
  <c r="N146" i="51" s="1"/>
  <c r="N147" i="51" s="1"/>
  <c r="N148" i="51" s="1"/>
  <c r="N149" i="51" s="1"/>
  <c r="N150" i="51" s="1"/>
  <c r="N151" i="51" s="1"/>
  <c r="F552" i="51"/>
  <c r="F530" i="51"/>
  <c r="A530" i="51" s="1"/>
  <c r="F455" i="51"/>
  <c r="F480" i="51" s="1"/>
  <c r="F434" i="51"/>
  <c r="A434" i="51" s="1"/>
  <c r="F554" i="51"/>
  <c r="F532" i="51"/>
  <c r="A532" i="51" s="1"/>
  <c r="F457" i="51"/>
  <c r="F482" i="51" s="1"/>
  <c r="F436" i="51"/>
  <c r="A436" i="51" s="1"/>
  <c r="F557" i="51"/>
  <c r="F535" i="51"/>
  <c r="A535" i="51" s="1"/>
  <c r="F460" i="51"/>
  <c r="F485" i="51" s="1"/>
  <c r="F439" i="51"/>
  <c r="A439" i="51" s="1"/>
  <c r="F558" i="51"/>
  <c r="F536" i="51"/>
  <c r="A536" i="51" s="1"/>
  <c r="F461" i="51"/>
  <c r="F486" i="51" s="1"/>
  <c r="F440" i="51"/>
  <c r="A440" i="51" s="1"/>
  <c r="F560" i="51"/>
  <c r="F538" i="51"/>
  <c r="A538" i="51" s="1"/>
  <c r="F463" i="51"/>
  <c r="F488" i="51" s="1"/>
  <c r="F442" i="51"/>
  <c r="A442" i="51" s="1"/>
  <c r="R237" i="51"/>
  <c r="R238" i="51" s="1"/>
  <c r="R239" i="51" s="1"/>
  <c r="R240" i="51" s="1"/>
  <c r="R241" i="51" s="1"/>
  <c r="R242" i="51" s="1"/>
  <c r="R243" i="51" s="1"/>
  <c r="R244" i="51" s="1"/>
  <c r="R245" i="51" s="1"/>
  <c r="R246" i="51" s="1"/>
  <c r="R247" i="51" s="1"/>
  <c r="R248" i="51" s="1"/>
  <c r="R249" i="51" s="1"/>
  <c r="R250" i="51" s="1"/>
  <c r="R251" i="51" s="1"/>
  <c r="R252" i="51" s="1"/>
  <c r="Y489" i="51"/>
  <c r="Y514" i="51" s="1"/>
  <c r="Y443" i="51"/>
  <c r="I524" i="51"/>
  <c r="I546" i="51"/>
  <c r="I571" i="51" s="1"/>
  <c r="I596" i="51" s="1"/>
  <c r="I528" i="51"/>
  <c r="I550" i="51"/>
  <c r="I575" i="51" s="1"/>
  <c r="I600" i="51" s="1"/>
  <c r="I532" i="51"/>
  <c r="I554" i="51"/>
  <c r="I579" i="51" s="1"/>
  <c r="I604" i="51" s="1"/>
  <c r="I536" i="51"/>
  <c r="I558" i="51"/>
  <c r="I583" i="51" s="1"/>
  <c r="I608" i="51" s="1"/>
  <c r="F556" i="51"/>
  <c r="F534" i="51"/>
  <c r="A534" i="51" s="1"/>
  <c r="F459" i="51"/>
  <c r="F484" i="51" s="1"/>
  <c r="F438" i="51"/>
  <c r="A438" i="51" s="1"/>
  <c r="F549" i="51"/>
  <c r="F527" i="51"/>
  <c r="A527" i="51" s="1"/>
  <c r="F452" i="51"/>
  <c r="F477" i="51" s="1"/>
  <c r="F431" i="51"/>
  <c r="A431" i="51" s="1"/>
  <c r="Q141" i="51"/>
  <c r="A143" i="51"/>
  <c r="A145" i="51"/>
  <c r="A146" i="51"/>
  <c r="Q148" i="51"/>
  <c r="A148" i="51"/>
  <c r="AD148" i="51"/>
  <c r="Q150" i="51"/>
  <c r="A150" i="51"/>
  <c r="AD150" i="51"/>
  <c r="K865" i="51"/>
  <c r="K845" i="51"/>
  <c r="G328" i="51"/>
  <c r="G284" i="51"/>
  <c r="A262" i="51"/>
  <c r="G332" i="51"/>
  <c r="G288" i="51"/>
  <c r="A266" i="51"/>
  <c r="G336" i="51"/>
  <c r="G292" i="51"/>
  <c r="A270" i="51"/>
  <c r="G340" i="51"/>
  <c r="G296" i="51"/>
  <c r="A274" i="51"/>
  <c r="G291" i="51"/>
  <c r="G326" i="51"/>
  <c r="G334" i="51"/>
  <c r="I525" i="51"/>
  <c r="I547" i="51"/>
  <c r="I572" i="51" s="1"/>
  <c r="I597" i="51" s="1"/>
  <c r="I529" i="51"/>
  <c r="I551" i="51"/>
  <c r="I576" i="51" s="1"/>
  <c r="I601" i="51" s="1"/>
  <c r="I533" i="51"/>
  <c r="I555" i="51"/>
  <c r="I580" i="51" s="1"/>
  <c r="I605" i="51" s="1"/>
  <c r="I537" i="51"/>
  <c r="I559" i="51"/>
  <c r="I584" i="51" s="1"/>
  <c r="I609" i="51" s="1"/>
  <c r="F551" i="51"/>
  <c r="F454" i="51"/>
  <c r="F479" i="51" s="1"/>
  <c r="F529" i="51"/>
  <c r="A529" i="51" s="1"/>
  <c r="F433" i="51"/>
  <c r="A433" i="51" s="1"/>
  <c r="F555" i="51"/>
  <c r="F458" i="51"/>
  <c r="F483" i="51" s="1"/>
  <c r="F533" i="51"/>
  <c r="A533" i="51" s="1"/>
  <c r="F437" i="51"/>
  <c r="A437" i="51" s="1"/>
  <c r="U96" i="51"/>
  <c r="U104" i="51"/>
  <c r="U108" i="51"/>
  <c r="F547" i="51"/>
  <c r="F450" i="51"/>
  <c r="F475" i="51" s="1"/>
  <c r="F525" i="51"/>
  <c r="A525" i="51" s="1"/>
  <c r="F429" i="51"/>
  <c r="A429" i="51" s="1"/>
  <c r="A142" i="51"/>
  <c r="A144" i="51"/>
  <c r="Q147" i="51"/>
  <c r="A147" i="51"/>
  <c r="AD147" i="51"/>
  <c r="Q149" i="51"/>
  <c r="A149" i="51"/>
  <c r="AD149" i="51"/>
  <c r="Q151" i="51"/>
  <c r="A151" i="51"/>
  <c r="AD151" i="51"/>
  <c r="U93" i="51"/>
  <c r="R94" i="51"/>
  <c r="R95" i="51" s="1"/>
  <c r="R96" i="51" s="1"/>
  <c r="R97" i="51" s="1"/>
  <c r="R98" i="51" s="1"/>
  <c r="R99" i="51" s="1"/>
  <c r="R100" i="51" s="1"/>
  <c r="R101" i="51" s="1"/>
  <c r="R102" i="51" s="1"/>
  <c r="R103" i="51" s="1"/>
  <c r="R104" i="51" s="1"/>
  <c r="R105" i="51" s="1"/>
  <c r="R106" i="51" s="1"/>
  <c r="R107" i="51" s="1"/>
  <c r="R108" i="51" s="1"/>
  <c r="AD95" i="51"/>
  <c r="U97" i="51"/>
  <c r="AD99" i="51"/>
  <c r="U101" i="51"/>
  <c r="AD103" i="51"/>
  <c r="U105" i="51"/>
  <c r="AD107" i="51"/>
  <c r="F545" i="51"/>
  <c r="F523" i="51"/>
  <c r="A523" i="51" s="1"/>
  <c r="F448" i="51"/>
  <c r="F473" i="51" s="1"/>
  <c r="F427" i="51"/>
  <c r="A427" i="51" s="1"/>
  <c r="U136" i="51"/>
  <c r="AD138" i="51" s="1"/>
  <c r="F546" i="51"/>
  <c r="F524" i="51"/>
  <c r="A524" i="51" s="1"/>
  <c r="F449" i="51"/>
  <c r="F474" i="51" s="1"/>
  <c r="F428" i="51"/>
  <c r="A428" i="51" s="1"/>
  <c r="A139" i="51"/>
  <c r="T186" i="51"/>
  <c r="Y194" i="51"/>
  <c r="A264" i="51"/>
  <c r="G265" i="51"/>
  <c r="A272" i="51"/>
  <c r="G273" i="51"/>
  <c r="I526" i="51"/>
  <c r="I548" i="51"/>
  <c r="I573" i="51" s="1"/>
  <c r="I598" i="51" s="1"/>
  <c r="I530" i="51"/>
  <c r="I552" i="51"/>
  <c r="I577" i="51" s="1"/>
  <c r="I602" i="51" s="1"/>
  <c r="I534" i="51"/>
  <c r="I556" i="51"/>
  <c r="I581" i="51" s="1"/>
  <c r="I606" i="51" s="1"/>
  <c r="I538" i="51"/>
  <c r="I560" i="51"/>
  <c r="I585" i="51" s="1"/>
  <c r="I610" i="51" s="1"/>
  <c r="F553" i="51"/>
  <c r="F531" i="51"/>
  <c r="A531" i="51" s="1"/>
  <c r="F456" i="51"/>
  <c r="F481" i="51" s="1"/>
  <c r="F435" i="51"/>
  <c r="A435" i="51" s="1"/>
  <c r="F559" i="51"/>
  <c r="F462" i="51"/>
  <c r="F487" i="51" s="1"/>
  <c r="F537" i="51"/>
  <c r="A537" i="51" s="1"/>
  <c r="F441" i="51"/>
  <c r="A441" i="51" s="1"/>
  <c r="U100" i="51"/>
  <c r="U94" i="51"/>
  <c r="AD96" i="51"/>
  <c r="U98" i="51"/>
  <c r="AD100" i="51"/>
  <c r="U102" i="51"/>
  <c r="AD104" i="51"/>
  <c r="F548" i="51"/>
  <c r="F526" i="51"/>
  <c r="A526" i="51" s="1"/>
  <c r="F451" i="51"/>
  <c r="F476" i="51" s="1"/>
  <c r="F430" i="51"/>
  <c r="A430" i="51" s="1"/>
  <c r="F550" i="51"/>
  <c r="F528" i="51"/>
  <c r="A528" i="51" s="1"/>
  <c r="F453" i="51"/>
  <c r="F478" i="51" s="1"/>
  <c r="F432" i="51"/>
  <c r="A432" i="51" s="1"/>
  <c r="X147" i="51"/>
  <c r="X148" i="51"/>
  <c r="X149" i="51"/>
  <c r="X150" i="51"/>
  <c r="X151" i="51"/>
  <c r="Y193" i="51"/>
  <c r="T180" i="51"/>
  <c r="R259" i="51"/>
  <c r="R260" i="51" s="1"/>
  <c r="R261" i="51" s="1"/>
  <c r="R262" i="51" s="1"/>
  <c r="R263" i="51" s="1"/>
  <c r="R264" i="51" s="1"/>
  <c r="R265" i="51" s="1"/>
  <c r="R266" i="51" s="1"/>
  <c r="R267" i="51" s="1"/>
  <c r="R268" i="51" s="1"/>
  <c r="R269" i="51" s="1"/>
  <c r="R270" i="51" s="1"/>
  <c r="R271" i="51" s="1"/>
  <c r="R272" i="51" s="1"/>
  <c r="R273" i="51" s="1"/>
  <c r="R274" i="51" s="1"/>
  <c r="G303" i="51"/>
  <c r="A303" i="51" s="1"/>
  <c r="A289" i="51"/>
  <c r="G311" i="51"/>
  <c r="A311" i="51" s="1"/>
  <c r="G338" i="51"/>
  <c r="I523" i="51"/>
  <c r="I545" i="51"/>
  <c r="I570" i="51" s="1"/>
  <c r="I595" i="51" s="1"/>
  <c r="I527" i="51"/>
  <c r="I549" i="51"/>
  <c r="I574" i="51" s="1"/>
  <c r="I599" i="51" s="1"/>
  <c r="I531" i="51"/>
  <c r="I553" i="51"/>
  <c r="I578" i="51" s="1"/>
  <c r="I603" i="51" s="1"/>
  <c r="I535" i="51"/>
  <c r="I557" i="51"/>
  <c r="I582" i="51" s="1"/>
  <c r="I607" i="51" s="1"/>
  <c r="A240" i="51"/>
  <c r="A244" i="51"/>
  <c r="A248" i="51"/>
  <c r="A252" i="51"/>
  <c r="Y561" i="51"/>
  <c r="A1671" i="51"/>
  <c r="A1668" i="51"/>
  <c r="A1666" i="51"/>
  <c r="A1663" i="51"/>
  <c r="A1660" i="51"/>
  <c r="A1656" i="51"/>
  <c r="A1652" i="51"/>
  <c r="A1669" i="51"/>
  <c r="A1664" i="51"/>
  <c r="A1662" i="51"/>
  <c r="A1658" i="51"/>
  <c r="A1654" i="51"/>
  <c r="A1672" i="51"/>
  <c r="A1655" i="51"/>
  <c r="A1667" i="51"/>
  <c r="A1661" i="51"/>
  <c r="A1653" i="51"/>
  <c r="A1670" i="51"/>
  <c r="A1665" i="51"/>
  <c r="A1659" i="51"/>
  <c r="A1651" i="51"/>
  <c r="A1657" i="51"/>
  <c r="A826" i="51"/>
  <c r="A821" i="51"/>
  <c r="A818" i="51"/>
  <c r="A814" i="51"/>
  <c r="A810" i="51"/>
  <c r="A806" i="51"/>
  <c r="A825" i="51"/>
  <c r="A820" i="51"/>
  <c r="A817" i="51"/>
  <c r="A813" i="51"/>
  <c r="A809" i="51"/>
  <c r="A805" i="51"/>
  <c r="O1173" i="51"/>
  <c r="R1751" i="51"/>
  <c r="Z2006" i="51" s="1"/>
  <c r="O1751" i="51"/>
  <c r="S2006" i="51" s="1"/>
  <c r="AG1752" i="51"/>
  <c r="Z2030" i="51" s="1"/>
  <c r="AD1752" i="51"/>
  <c r="S2030" i="51" s="1"/>
  <c r="O1161" i="51"/>
  <c r="V1333" i="51"/>
  <c r="AF1332" i="51"/>
  <c r="AA817" i="51"/>
  <c r="AA860" i="51"/>
  <c r="Q865" i="51" s="1"/>
  <c r="Q869" i="51" s="1"/>
  <c r="S1279" i="51"/>
  <c r="V1279" i="51" s="1"/>
  <c r="W1279" i="51" s="1"/>
  <c r="AJ1279" i="51" s="1"/>
  <c r="U1594" i="51" s="1"/>
  <c r="U1595" i="51" s="1"/>
  <c r="AB1393" i="51"/>
  <c r="AF1392" i="51"/>
  <c r="X1392" i="51"/>
  <c r="AF1393" i="51"/>
  <c r="X1393" i="51"/>
  <c r="AB1392" i="51"/>
  <c r="R1730" i="51"/>
  <c r="Z1960" i="51" s="1"/>
  <c r="O1730" i="51"/>
  <c r="S1960" i="51" s="1"/>
  <c r="AG1816" i="51"/>
  <c r="Z2169" i="51" s="1"/>
  <c r="AD1816" i="51"/>
  <c r="S2169" i="51" s="1"/>
  <c r="R1819" i="51"/>
  <c r="Z2149" i="51" s="1"/>
  <c r="O1819" i="51"/>
  <c r="S2149" i="51" s="1"/>
  <c r="AK1263" i="51"/>
  <c r="Q1558" i="51" s="1"/>
  <c r="Q1559" i="51" s="1"/>
  <c r="O1707" i="51"/>
  <c r="S1912" i="51" s="1"/>
  <c r="R1707" i="51"/>
  <c r="Z1912" i="51" s="1"/>
  <c r="Z1730" i="51"/>
  <c r="Z1708" i="51"/>
  <c r="AD1772" i="51"/>
  <c r="S2075" i="51" s="1"/>
  <c r="AG1772" i="51"/>
  <c r="Z2075" i="51" s="1"/>
  <c r="O1775" i="51"/>
  <c r="S2055" i="51" s="1"/>
  <c r="R1775" i="51"/>
  <c r="Z2055" i="51" s="1"/>
  <c r="AD1795" i="51"/>
  <c r="S2123" i="51" s="1"/>
  <c r="AG1795" i="51"/>
  <c r="Z2123" i="51" s="1"/>
  <c r="I1196" i="51"/>
  <c r="Z1729" i="51"/>
  <c r="Z1707" i="51"/>
  <c r="R1729" i="51"/>
  <c r="Z1959" i="51" s="1"/>
  <c r="O1729" i="51"/>
  <c r="S1959" i="51" s="1"/>
  <c r="AD1751" i="51"/>
  <c r="S2029" i="51" s="1"/>
  <c r="AG1751" i="51"/>
  <c r="Z2029" i="51" s="1"/>
  <c r="R1774" i="51"/>
  <c r="Z2054" i="51" s="1"/>
  <c r="O1774" i="51"/>
  <c r="S2054" i="51" s="1"/>
  <c r="AG1775" i="51"/>
  <c r="Z2078" i="51" s="1"/>
  <c r="AD1775" i="51"/>
  <c r="S2078" i="51" s="1"/>
  <c r="AG1794" i="51"/>
  <c r="Z2122" i="51" s="1"/>
  <c r="AD1794" i="51"/>
  <c r="S2122" i="51" s="1"/>
  <c r="R1797" i="51"/>
  <c r="Z2102" i="51" s="1"/>
  <c r="O1797" i="51"/>
  <c r="S2102" i="51" s="1"/>
  <c r="O1818" i="51"/>
  <c r="S2148" i="51" s="1"/>
  <c r="R1818" i="51"/>
  <c r="Z2148" i="51" s="1"/>
  <c r="AD1819" i="51"/>
  <c r="S2172" i="51" s="1"/>
  <c r="AG1819" i="51"/>
  <c r="Z2172" i="51" s="1"/>
  <c r="X1397" i="51"/>
  <c r="AF1429" i="51"/>
  <c r="AF1433" i="51"/>
  <c r="Z1728" i="51"/>
  <c r="Z1706" i="51"/>
  <c r="O1709" i="51"/>
  <c r="S1914" i="51" s="1"/>
  <c r="R1709" i="51"/>
  <c r="Z1914" i="51" s="1"/>
  <c r="AG1750" i="51"/>
  <c r="Z2028" i="51" s="1"/>
  <c r="AD1750" i="51"/>
  <c r="S2028" i="51" s="1"/>
  <c r="R1753" i="51"/>
  <c r="Z2008" i="51" s="1"/>
  <c r="O1753" i="51"/>
  <c r="S2008" i="51" s="1"/>
  <c r="O1773" i="51"/>
  <c r="S2053" i="51" s="1"/>
  <c r="R1773" i="51"/>
  <c r="Z2053" i="51" s="1"/>
  <c r="AD1774" i="51"/>
  <c r="S2077" i="51" s="1"/>
  <c r="AG1774" i="51"/>
  <c r="Z2077" i="51" s="1"/>
  <c r="O1796" i="51"/>
  <c r="S2101" i="51" s="1"/>
  <c r="R1796" i="51"/>
  <c r="Z2101" i="51" s="1"/>
  <c r="AD1797" i="51"/>
  <c r="S2125" i="51" s="1"/>
  <c r="AG1797" i="51"/>
  <c r="Z2125" i="51" s="1"/>
  <c r="R1817" i="51"/>
  <c r="Z2147" i="51" s="1"/>
  <c r="O1817" i="51"/>
  <c r="S2147" i="51" s="1"/>
  <c r="AG1818" i="51"/>
  <c r="Z2171" i="51" s="1"/>
  <c r="AD1818" i="51"/>
  <c r="S2171" i="51" s="1"/>
  <c r="O1372" i="51"/>
  <c r="O1373" i="51" s="1"/>
  <c r="S1372" i="51"/>
  <c r="S1373" i="51" s="1"/>
  <c r="U1372" i="51"/>
  <c r="U1373" i="51" s="1"/>
  <c r="S1376" i="51"/>
  <c r="S1377" i="51" s="1"/>
  <c r="O1376" i="51"/>
  <c r="O1377" i="51" s="1"/>
  <c r="U1376" i="51"/>
  <c r="U1377" i="51" s="1"/>
  <c r="O1380" i="51"/>
  <c r="O1381" i="51" s="1"/>
  <c r="S1380" i="51"/>
  <c r="S1381" i="51" s="1"/>
  <c r="U1380" i="51"/>
  <c r="U1381" i="51" s="1"/>
  <c r="S1384" i="51"/>
  <c r="S1385" i="51" s="1"/>
  <c r="O1384" i="51"/>
  <c r="O1385" i="51" s="1"/>
  <c r="U1384" i="51"/>
  <c r="U1385" i="51" s="1"/>
  <c r="O1388" i="51"/>
  <c r="O1389" i="51" s="1"/>
  <c r="S1388" i="51"/>
  <c r="S1389" i="51" s="1"/>
  <c r="U1388" i="51"/>
  <c r="U1389" i="51" s="1"/>
  <c r="R1708" i="51"/>
  <c r="Z1913" i="51" s="1"/>
  <c r="O1708" i="51"/>
  <c r="S1913" i="51" s="1"/>
  <c r="Z1709" i="51"/>
  <c r="Z1731" i="51"/>
  <c r="R1731" i="51"/>
  <c r="Z1961" i="51" s="1"/>
  <c r="O1731" i="51"/>
  <c r="S1961" i="51" s="1"/>
  <c r="O1752" i="51"/>
  <c r="S2007" i="51" s="1"/>
  <c r="R1752" i="51"/>
  <c r="Z2007" i="51" s="1"/>
  <c r="AD1753" i="51"/>
  <c r="S2031" i="51" s="1"/>
  <c r="AG1753" i="51"/>
  <c r="Z2031" i="51" s="1"/>
  <c r="AG1773" i="51"/>
  <c r="Z2076" i="51" s="1"/>
  <c r="AD1773" i="51"/>
  <c r="S2076" i="51" s="1"/>
  <c r="R1795" i="51"/>
  <c r="Z2100" i="51" s="1"/>
  <c r="O1795" i="51"/>
  <c r="S2100" i="51" s="1"/>
  <c r="AG1796" i="51"/>
  <c r="Z2124" i="51" s="1"/>
  <c r="AD1796" i="51"/>
  <c r="S2124" i="51" s="1"/>
  <c r="AD1817" i="51"/>
  <c r="S2170" i="51" s="1"/>
  <c r="AG1817" i="51"/>
  <c r="Z2170" i="51" s="1"/>
  <c r="X1396" i="51"/>
  <c r="AB1397" i="51"/>
  <c r="AF1396" i="51"/>
  <c r="U1396" i="51"/>
  <c r="U1397" i="51" s="1"/>
  <c r="O1408" i="51"/>
  <c r="O1409" i="51" s="1"/>
  <c r="S1408" i="51"/>
  <c r="S1409" i="51" s="1"/>
  <c r="U1408" i="51"/>
  <c r="U1409" i="51" s="1"/>
  <c r="S1412" i="51"/>
  <c r="S1413" i="51" s="1"/>
  <c r="O1412" i="51"/>
  <c r="O1413" i="51" s="1"/>
  <c r="U1412" i="51"/>
  <c r="U1413" i="51" s="1"/>
  <c r="O1416" i="51"/>
  <c r="O1417" i="51" s="1"/>
  <c r="S1416" i="51"/>
  <c r="S1417" i="51" s="1"/>
  <c r="U1416" i="51"/>
  <c r="U1417" i="51" s="1"/>
  <c r="S1420" i="51"/>
  <c r="S1421" i="51" s="1"/>
  <c r="O1420" i="51"/>
  <c r="O1421" i="51" s="1"/>
  <c r="U1420" i="51"/>
  <c r="U1421" i="51" s="1"/>
  <c r="O1424" i="51"/>
  <c r="O1425" i="51" s="1"/>
  <c r="S1424" i="51"/>
  <c r="S1425" i="51" s="1"/>
  <c r="U1424" i="51"/>
  <c r="U1425" i="51" s="1"/>
  <c r="AB1429" i="51"/>
  <c r="AF1428" i="51"/>
  <c r="S1428" i="51"/>
  <c r="S1429" i="51" s="1"/>
  <c r="X1428" i="51"/>
  <c r="O1428" i="51"/>
  <c r="O1429" i="51" s="1"/>
  <c r="U1428" i="51"/>
  <c r="U1429" i="51" s="1"/>
  <c r="X1432" i="51"/>
  <c r="O1432" i="51"/>
  <c r="O1433" i="51" s="1"/>
  <c r="AB1433" i="51"/>
  <c r="AF1432" i="51"/>
  <c r="S1432" i="51"/>
  <c r="S1433" i="51" s="1"/>
  <c r="U1432" i="51"/>
  <c r="U1433" i="51" s="1"/>
  <c r="U1370" i="51"/>
  <c r="U1371" i="51" s="1"/>
  <c r="Q1374" i="51"/>
  <c r="Q1375" i="51" s="1"/>
  <c r="Q1390" i="51"/>
  <c r="AB1390" i="51"/>
  <c r="X1391" i="51"/>
  <c r="U1394" i="51"/>
  <c r="U1395" i="51" s="1"/>
  <c r="AF1395" i="51"/>
  <c r="Q1410" i="51"/>
  <c r="Q1411" i="51" s="1"/>
  <c r="Q1426" i="51"/>
  <c r="Q1427" i="51" s="1"/>
  <c r="AB1426" i="51"/>
  <c r="X1427" i="51"/>
  <c r="U1430" i="51"/>
  <c r="U1431" i="51" s="1"/>
  <c r="AF1431" i="51"/>
  <c r="Q1442" i="51"/>
  <c r="Q1443" i="51" s="1"/>
  <c r="U1444" i="51"/>
  <c r="U1445" i="51" s="1"/>
  <c r="Q1446" i="51"/>
  <c r="Q1447" i="51" s="1"/>
  <c r="U1448" i="51"/>
  <c r="U1449" i="51" s="1"/>
  <c r="U1452" i="51"/>
  <c r="U1453" i="51" s="1"/>
  <c r="U1456" i="51"/>
  <c r="U1457" i="51" s="1"/>
  <c r="U1460" i="51"/>
  <c r="U1461" i="51" s="1"/>
  <c r="Q1462" i="51"/>
  <c r="AB1462" i="51"/>
  <c r="AB1465" i="51"/>
  <c r="AB1466" i="51"/>
  <c r="AB1469" i="51"/>
  <c r="O1478" i="51"/>
  <c r="O1479" i="51" s="1"/>
  <c r="S1480" i="51"/>
  <c r="S1481" i="51" s="1"/>
  <c r="O1482" i="51"/>
  <c r="O1483" i="51" s="1"/>
  <c r="S1484" i="51"/>
  <c r="S1485" i="51" s="1"/>
  <c r="S1488" i="51"/>
  <c r="S1489" i="51" s="1"/>
  <c r="S1492" i="51"/>
  <c r="S1493" i="51" s="1"/>
  <c r="S1496" i="51"/>
  <c r="S1497" i="51" s="1"/>
  <c r="X1503" i="51"/>
  <c r="AF1502" i="51"/>
  <c r="AF1503" i="51"/>
  <c r="X1502" i="51"/>
  <c r="U1502" i="51"/>
  <c r="U1503" i="51" s="1"/>
  <c r="AB1503" i="51"/>
  <c r="S1516" i="51"/>
  <c r="S1517" i="51" s="1"/>
  <c r="O1516" i="51"/>
  <c r="O1517" i="51" s="1"/>
  <c r="U1516" i="51"/>
  <c r="U1517" i="51" s="1"/>
  <c r="O1520" i="51"/>
  <c r="O1521" i="51" s="1"/>
  <c r="S1520" i="51"/>
  <c r="S1521" i="51" s="1"/>
  <c r="U1520" i="51"/>
  <c r="U1521" i="51" s="1"/>
  <c r="S1524" i="51"/>
  <c r="S1525" i="51" s="1"/>
  <c r="O1524" i="51"/>
  <c r="O1525" i="51" s="1"/>
  <c r="U1524" i="51"/>
  <c r="U1525" i="51" s="1"/>
  <c r="O1528" i="51"/>
  <c r="O1529" i="51" s="1"/>
  <c r="S1528" i="51"/>
  <c r="S1529" i="51" s="1"/>
  <c r="U1528" i="51"/>
  <c r="U1529" i="51" s="1"/>
  <c r="S1532" i="51"/>
  <c r="S1533" i="51" s="1"/>
  <c r="O1532" i="51"/>
  <c r="O1533" i="51" s="1"/>
  <c r="U1532" i="51"/>
  <c r="U1533" i="51" s="1"/>
  <c r="X1536" i="51"/>
  <c r="O1536" i="51"/>
  <c r="O1537" i="51" s="1"/>
  <c r="AB1537" i="51"/>
  <c r="AF1536" i="51"/>
  <c r="S1536" i="51"/>
  <c r="S1537" i="51" s="1"/>
  <c r="U1536" i="51"/>
  <c r="U1537" i="51" s="1"/>
  <c r="AB1541" i="51"/>
  <c r="AF1540" i="51"/>
  <c r="S1540" i="51"/>
  <c r="S1541" i="51" s="1"/>
  <c r="X1540" i="51"/>
  <c r="O1540" i="51"/>
  <c r="O1541" i="51" s="1"/>
  <c r="U1540" i="51"/>
  <c r="U1541" i="51" s="1"/>
  <c r="U1568" i="51"/>
  <c r="U1569" i="51" s="1"/>
  <c r="Q1568" i="51"/>
  <c r="Q1569" i="51" s="1"/>
  <c r="S1574" i="51"/>
  <c r="S1575" i="51" s="1"/>
  <c r="S1590" i="51"/>
  <c r="S1591" i="51" s="1"/>
  <c r="O1590" i="51"/>
  <c r="O1591" i="51" s="1"/>
  <c r="U1590" i="51"/>
  <c r="U1591" i="51" s="1"/>
  <c r="Q1478" i="51"/>
  <c r="Q1479" i="51" s="1"/>
  <c r="Q1482" i="51"/>
  <c r="Q1483" i="51" s="1"/>
  <c r="AF1501" i="51"/>
  <c r="X1500" i="51"/>
  <c r="X1501" i="51"/>
  <c r="AF1500" i="51"/>
  <c r="U1500" i="51"/>
  <c r="U1501" i="51" s="1"/>
  <c r="AB1501" i="51"/>
  <c r="O1560" i="51"/>
  <c r="O1561" i="51" s="1"/>
  <c r="X1574" i="51"/>
  <c r="O1574" i="51"/>
  <c r="O1575" i="51" s="1"/>
  <c r="AB1575" i="51"/>
  <c r="U1574" i="51"/>
  <c r="U1575" i="51" s="1"/>
  <c r="AF1574" i="51"/>
  <c r="Q1574" i="51"/>
  <c r="Q1575" i="51" s="1"/>
  <c r="AB1574" i="51"/>
  <c r="AF1575" i="51"/>
  <c r="O1576" i="51"/>
  <c r="O1577" i="51" s="1"/>
  <c r="Q1370" i="51"/>
  <c r="Q1371" i="51" s="1"/>
  <c r="U1374" i="51"/>
  <c r="U1375" i="51" s="1"/>
  <c r="U1390" i="51"/>
  <c r="U1391" i="51" s="1"/>
  <c r="AB1394" i="51"/>
  <c r="Q1406" i="51"/>
  <c r="Q1407" i="51" s="1"/>
  <c r="U1410" i="51"/>
  <c r="U1411" i="51" s="1"/>
  <c r="U1426" i="51"/>
  <c r="U1427" i="51" s="1"/>
  <c r="Q1430" i="51"/>
  <c r="Q1431" i="51" s="1"/>
  <c r="AB1430" i="51"/>
  <c r="U1442" i="51"/>
  <c r="U1443" i="51" s="1"/>
  <c r="Q1444" i="51"/>
  <c r="Q1445" i="51" s="1"/>
  <c r="U1446" i="51"/>
  <c r="U1447" i="51" s="1"/>
  <c r="Q1448" i="51"/>
  <c r="Q1449" i="51" s="1"/>
  <c r="Q1452" i="51"/>
  <c r="Q1453" i="51" s="1"/>
  <c r="Q1456" i="51"/>
  <c r="Q1457" i="51" s="1"/>
  <c r="Q1460" i="51"/>
  <c r="Q1461" i="51" s="1"/>
  <c r="U1462" i="51"/>
  <c r="U1463" i="51" s="1"/>
  <c r="U1466" i="51"/>
  <c r="U1467" i="51" s="1"/>
  <c r="S1478" i="51"/>
  <c r="S1479" i="51" s="1"/>
  <c r="O1480" i="51"/>
  <c r="O1481" i="51" s="1"/>
  <c r="S1482" i="51"/>
  <c r="S1483" i="51" s="1"/>
  <c r="O1484" i="51"/>
  <c r="O1485" i="51" s="1"/>
  <c r="O1488" i="51"/>
  <c r="O1489" i="51" s="1"/>
  <c r="O1492" i="51"/>
  <c r="O1493" i="51" s="1"/>
  <c r="O1496" i="51"/>
  <c r="O1497" i="51" s="1"/>
  <c r="X1499" i="51"/>
  <c r="AF1498" i="51"/>
  <c r="S1498" i="51"/>
  <c r="AF1499" i="51"/>
  <c r="X1498" i="51"/>
  <c r="O1498" i="51"/>
  <c r="U1498" i="51"/>
  <c r="U1499" i="51" s="1"/>
  <c r="AB1499" i="51"/>
  <c r="AB1500" i="51"/>
  <c r="AF1537" i="51"/>
  <c r="AF1541" i="51"/>
  <c r="S1552" i="51"/>
  <c r="S1553" i="51" s="1"/>
  <c r="O1552" i="51"/>
  <c r="O1553" i="51" s="1"/>
  <c r="U1552" i="51"/>
  <c r="U1553" i="51" s="1"/>
  <c r="O1556" i="51"/>
  <c r="O1557" i="51" s="1"/>
  <c r="S1556" i="51"/>
  <c r="S1557" i="51" s="1"/>
  <c r="U1556" i="51"/>
  <c r="U1557" i="51" s="1"/>
  <c r="S1560" i="51"/>
  <c r="S1561" i="51" s="1"/>
  <c r="O1568" i="51"/>
  <c r="O1569" i="51" s="1"/>
  <c r="AB1571" i="51"/>
  <c r="AF1570" i="51"/>
  <c r="S1570" i="51"/>
  <c r="S1571" i="51" s="1"/>
  <c r="AB1570" i="51"/>
  <c r="O1570" i="51"/>
  <c r="O1571" i="51" s="1"/>
  <c r="X1571" i="51"/>
  <c r="U1570" i="51"/>
  <c r="U1571" i="51" s="1"/>
  <c r="X1570" i="51"/>
  <c r="AF1571" i="51"/>
  <c r="S1576" i="51"/>
  <c r="S1577" i="51" s="1"/>
  <c r="U1600" i="51"/>
  <c r="U1601" i="51" s="1"/>
  <c r="Q1600" i="51"/>
  <c r="Q1601" i="51" s="1"/>
  <c r="O1600" i="51"/>
  <c r="O1601" i="51" s="1"/>
  <c r="S1600" i="51"/>
  <c r="S1601" i="51" s="1"/>
  <c r="U1478" i="51"/>
  <c r="U1479" i="51" s="1"/>
  <c r="Q1480" i="51"/>
  <c r="Q1481" i="51" s="1"/>
  <c r="U1482" i="51"/>
  <c r="U1483" i="51" s="1"/>
  <c r="Q1484" i="51"/>
  <c r="Q1485" i="51" s="1"/>
  <c r="Q1488" i="51"/>
  <c r="Q1489" i="51" s="1"/>
  <c r="Q1492" i="51"/>
  <c r="Q1493" i="51" s="1"/>
  <c r="Q1496" i="51"/>
  <c r="Q1497" i="51" s="1"/>
  <c r="AF1505" i="51"/>
  <c r="X1504" i="51"/>
  <c r="X1505" i="51"/>
  <c r="AF1504" i="51"/>
  <c r="U1504" i="51"/>
  <c r="U1505" i="51" s="1"/>
  <c r="AB1505" i="51"/>
  <c r="U1560" i="51"/>
  <c r="U1561" i="51" s="1"/>
  <c r="Q1560" i="51"/>
  <c r="Q1561" i="51" s="1"/>
  <c r="AF1577" i="51"/>
  <c r="U1576" i="51"/>
  <c r="U1577" i="51" s="1"/>
  <c r="AB1577" i="51"/>
  <c r="X1576" i="51"/>
  <c r="AF1576" i="51"/>
  <c r="Q1576" i="51"/>
  <c r="Q1577" i="51" s="1"/>
  <c r="AB1576" i="51"/>
  <c r="Q1514" i="51"/>
  <c r="Q1515" i="51" s="1"/>
  <c r="U1518" i="51"/>
  <c r="U1519" i="51" s="1"/>
  <c r="U1534" i="51"/>
  <c r="U1535" i="51" s="1"/>
  <c r="AF1535" i="51"/>
  <c r="Q1538" i="51"/>
  <c r="Q1539" i="51" s="1"/>
  <c r="AB1538" i="51"/>
  <c r="X1539" i="51"/>
  <c r="Q1550" i="51"/>
  <c r="Q1551" i="51" s="1"/>
  <c r="U1554" i="51"/>
  <c r="U1555" i="51" s="1"/>
  <c r="S1586" i="51"/>
  <c r="S1587" i="51" s="1"/>
  <c r="Q1586" i="51"/>
  <c r="Q1587" i="51" s="1"/>
  <c r="Q1592" i="51"/>
  <c r="Q1593" i="51" s="1"/>
  <c r="O1596" i="51"/>
  <c r="O1597" i="51" s="1"/>
  <c r="S1596" i="51"/>
  <c r="S1597" i="51" s="1"/>
  <c r="O1592" i="51"/>
  <c r="O1593" i="51" s="1"/>
  <c r="S1592" i="51"/>
  <c r="S1593" i="51" s="1"/>
  <c r="U1514" i="51"/>
  <c r="U1515" i="51" s="1"/>
  <c r="Q1518" i="51"/>
  <c r="Q1519" i="51" s="1"/>
  <c r="Q1534" i="51"/>
  <c r="Q1535" i="51" s="1"/>
  <c r="AB1534" i="51"/>
  <c r="U1538" i="51"/>
  <c r="U1539" i="51" s="1"/>
  <c r="U1550" i="51"/>
  <c r="U1551" i="51" s="1"/>
  <c r="Q1554" i="51"/>
  <c r="Q1555" i="51" s="1"/>
  <c r="O1588" i="51"/>
  <c r="O1589" i="51" s="1"/>
  <c r="S1588" i="51"/>
  <c r="S1589" i="51" s="1"/>
  <c r="U1592" i="51"/>
  <c r="U1593" i="51" s="1"/>
  <c r="Q1564" i="51"/>
  <c r="Q1565" i="51" s="1"/>
  <c r="Q1572" i="51"/>
  <c r="Q1573" i="51" s="1"/>
  <c r="AB1572" i="51"/>
  <c r="O1604" i="51"/>
  <c r="O1605" i="51" s="1"/>
  <c r="S1606" i="51"/>
  <c r="S1607" i="51" s="1"/>
  <c r="AF1606" i="51"/>
  <c r="X1607" i="51"/>
  <c r="O1608" i="51"/>
  <c r="O1609" i="51" s="1"/>
  <c r="X1608" i="51"/>
  <c r="AF1609" i="51"/>
  <c r="S1610" i="51"/>
  <c r="S1611" i="51" s="1"/>
  <c r="AF1610" i="51"/>
  <c r="X1611" i="51"/>
  <c r="O1612" i="51"/>
  <c r="O1613" i="51" s="1"/>
  <c r="X1612" i="51"/>
  <c r="AF1613" i="51"/>
  <c r="Q1622" i="51"/>
  <c r="Q1623" i="51" s="1"/>
  <c r="U1624" i="51"/>
  <c r="U1625" i="51" s="1"/>
  <c r="S1626" i="51"/>
  <c r="S1627" i="51" s="1"/>
  <c r="Q1626" i="51"/>
  <c r="Q1627" i="51" s="1"/>
  <c r="O1632" i="51"/>
  <c r="O1633" i="51" s="1"/>
  <c r="S1632" i="51"/>
  <c r="S1633" i="51" s="1"/>
  <c r="U1632" i="51"/>
  <c r="U1633" i="51" s="1"/>
  <c r="O1640" i="51"/>
  <c r="O1641" i="51" s="1"/>
  <c r="S1640" i="51"/>
  <c r="S1641" i="51" s="1"/>
  <c r="U1640" i="51"/>
  <c r="U1641" i="51" s="1"/>
  <c r="AB1646" i="51"/>
  <c r="AF1649" i="51"/>
  <c r="X1648" i="51"/>
  <c r="O1648" i="51"/>
  <c r="O1649" i="51" s="1"/>
  <c r="X1649" i="51"/>
  <c r="AF1648" i="51"/>
  <c r="S1648" i="51"/>
  <c r="S1649" i="51" s="1"/>
  <c r="U1648" i="51"/>
  <c r="U1649" i="51" s="1"/>
  <c r="Q1604" i="51"/>
  <c r="Q1605" i="51" s="1"/>
  <c r="U1606" i="51"/>
  <c r="U1607" i="51" s="1"/>
  <c r="AB1607" i="51"/>
  <c r="Q1608" i="51"/>
  <c r="Q1609" i="51" s="1"/>
  <c r="AB1608" i="51"/>
  <c r="U1610" i="51"/>
  <c r="U1611" i="51" s="1"/>
  <c r="AB1611" i="51"/>
  <c r="Q1612" i="51"/>
  <c r="Q1613" i="51" s="1"/>
  <c r="AB1612" i="51"/>
  <c r="X1643" i="51"/>
  <c r="AF1642" i="51"/>
  <c r="S1642" i="51"/>
  <c r="S1643" i="51" s="1"/>
  <c r="AF1643" i="51"/>
  <c r="X1642" i="51"/>
  <c r="O1642" i="51"/>
  <c r="O1643" i="51" s="1"/>
  <c r="U1642" i="51"/>
  <c r="U1643" i="51" s="1"/>
  <c r="AB1647" i="51"/>
  <c r="O1610" i="51"/>
  <c r="O1611" i="51" s="1"/>
  <c r="X1610" i="51"/>
  <c r="AF1611" i="51"/>
  <c r="S1612" i="51"/>
  <c r="S1613" i="51" s="1"/>
  <c r="AF1612" i="51"/>
  <c r="X1613" i="51"/>
  <c r="U1622" i="51"/>
  <c r="U1623" i="51" s="1"/>
  <c r="Q1624" i="51"/>
  <c r="Q1625" i="51" s="1"/>
  <c r="O1628" i="51"/>
  <c r="O1629" i="51" s="1"/>
  <c r="S1628" i="51"/>
  <c r="S1629" i="51" s="1"/>
  <c r="U1628" i="51"/>
  <c r="U1629" i="51" s="1"/>
  <c r="O1636" i="51"/>
  <c r="O1637" i="51" s="1"/>
  <c r="S1636" i="51"/>
  <c r="S1637" i="51" s="1"/>
  <c r="U1636" i="51"/>
  <c r="U1637" i="51" s="1"/>
  <c r="AB1642" i="51"/>
  <c r="AF1645" i="51"/>
  <c r="X1644" i="51"/>
  <c r="O1644" i="51"/>
  <c r="O1645" i="51" s="1"/>
  <c r="X1645" i="51"/>
  <c r="AF1644" i="51"/>
  <c r="S1644" i="51"/>
  <c r="S1645" i="51" s="1"/>
  <c r="U1644" i="51"/>
  <c r="U1645" i="51" s="1"/>
  <c r="AB1649" i="51"/>
  <c r="U1604" i="51"/>
  <c r="U1605" i="51" s="1"/>
  <c r="Q1606" i="51"/>
  <c r="Q1607" i="51" s="1"/>
  <c r="U1608" i="51"/>
  <c r="U1609" i="51" s="1"/>
  <c r="Q1610" i="51"/>
  <c r="Q1611" i="51" s="1"/>
  <c r="U1612" i="51"/>
  <c r="U1613" i="51" s="1"/>
  <c r="X1647" i="51"/>
  <c r="AF1646" i="51"/>
  <c r="S1646" i="51"/>
  <c r="S1647" i="51" s="1"/>
  <c r="AF1647" i="51"/>
  <c r="X1646" i="51"/>
  <c r="O1646" i="51"/>
  <c r="O1647" i="51" s="1"/>
  <c r="U1646" i="51"/>
  <c r="U1647" i="51" s="1"/>
  <c r="A899" i="47"/>
  <c r="A1663" i="47"/>
  <c r="A200" i="47"/>
  <c r="A1674" i="47"/>
  <c r="A1670" i="47"/>
  <c r="A1662" i="47"/>
  <c r="A1658" i="47"/>
  <c r="A204" i="47"/>
  <c r="A1675" i="47"/>
  <c r="A1667" i="47"/>
  <c r="A195" i="47"/>
  <c r="A813" i="47"/>
  <c r="A1666" i="47"/>
  <c r="A212" i="47"/>
  <c r="A196" i="47"/>
  <c r="A825" i="47"/>
  <c r="A1655" i="47"/>
  <c r="A1673" i="47"/>
  <c r="A1669" i="47"/>
  <c r="A1665" i="47"/>
  <c r="A1661" i="47"/>
  <c r="A1657" i="47"/>
  <c r="A812" i="47"/>
  <c r="A1671" i="47"/>
  <c r="A1659" i="47"/>
  <c r="A808" i="47"/>
  <c r="A208" i="47"/>
  <c r="A816" i="47"/>
  <c r="A821" i="47"/>
  <c r="A1676" i="47"/>
  <c r="A1672" i="47"/>
  <c r="A1668" i="47"/>
  <c r="A1664" i="47"/>
  <c r="A1660" i="47"/>
  <c r="A1656" i="47"/>
  <c r="A215" i="47"/>
  <c r="A211" i="47"/>
  <c r="A207" i="47"/>
  <c r="A203" i="47"/>
  <c r="A199" i="47"/>
  <c r="A804" i="47"/>
  <c r="A815" i="47"/>
  <c r="A811" i="47"/>
  <c r="A807" i="47"/>
  <c r="A824" i="47"/>
  <c r="A820" i="47"/>
  <c r="A900" i="47"/>
  <c r="A214" i="47"/>
  <c r="A210" i="47"/>
  <c r="A206" i="47"/>
  <c r="A202" i="47"/>
  <c r="A198" i="47"/>
  <c r="A818" i="47"/>
  <c r="A814" i="47"/>
  <c r="A810" i="47"/>
  <c r="A806" i="47"/>
  <c r="A823" i="47"/>
  <c r="A819" i="47"/>
  <c r="A901" i="47"/>
  <c r="A213" i="47"/>
  <c r="A209" i="47"/>
  <c r="A205" i="47"/>
  <c r="A201" i="47"/>
  <c r="A197" i="47"/>
  <c r="A817" i="47"/>
  <c r="A809" i="47"/>
  <c r="A805" i="47"/>
  <c r="A822" i="47"/>
  <c r="A826" i="47"/>
  <c r="O1164" i="47"/>
  <c r="O1176" i="47"/>
  <c r="AA860" i="47"/>
  <c r="Q865" i="47" s="1"/>
  <c r="Q869" i="47" s="1"/>
  <c r="A448" i="47"/>
  <c r="I429" i="47"/>
  <c r="I430" i="47"/>
  <c r="I431" i="47"/>
  <c r="I432" i="47"/>
  <c r="I433" i="47"/>
  <c r="I434" i="47"/>
  <c r="I435" i="47"/>
  <c r="I436" i="47"/>
  <c r="I437" i="47"/>
  <c r="I438" i="47"/>
  <c r="I439" i="47"/>
  <c r="I440" i="47"/>
  <c r="I441" i="47"/>
  <c r="I442" i="47"/>
  <c r="I428" i="47"/>
  <c r="I427" i="47"/>
  <c r="X141" i="51" l="1"/>
  <c r="W179" i="51"/>
  <c r="X137" i="51"/>
  <c r="X179" i="51"/>
  <c r="X145" i="51"/>
  <c r="X143" i="51"/>
  <c r="AD140" i="51"/>
  <c r="X146" i="51"/>
  <c r="X142" i="51"/>
  <c r="AD137" i="51"/>
  <c r="AD141" i="51"/>
  <c r="X144" i="51"/>
  <c r="X139" i="51"/>
  <c r="G335" i="51"/>
  <c r="G283" i="51"/>
  <c r="G305" i="51" s="1"/>
  <c r="A305" i="51" s="1"/>
  <c r="G327" i="51"/>
  <c r="Q655" i="51"/>
  <c r="O1882" i="51" s="1"/>
  <c r="G330" i="51"/>
  <c r="A330" i="51" s="1"/>
  <c r="L187" i="51"/>
  <c r="P194" i="51" s="1"/>
  <c r="U1458" i="51"/>
  <c r="U1459" i="51" s="1"/>
  <c r="U1404" i="51"/>
  <c r="U1405" i="51" s="1"/>
  <c r="U1490" i="51"/>
  <c r="U1491" i="51" s="1"/>
  <c r="U1422" i="51"/>
  <c r="U1423" i="51" s="1"/>
  <c r="U1378" i="51"/>
  <c r="U1379" i="51" s="1"/>
  <c r="Q1566" i="51"/>
  <c r="Q1567" i="51" s="1"/>
  <c r="U1450" i="51"/>
  <c r="U1451" i="51" s="1"/>
  <c r="Q1562" i="51"/>
  <c r="Q1563" i="51" s="1"/>
  <c r="K849" i="51"/>
  <c r="Q1422" i="51"/>
  <c r="Q1423" i="51" s="1"/>
  <c r="Q1638" i="51"/>
  <c r="Q1639" i="51" s="1"/>
  <c r="Q1418" i="51"/>
  <c r="Q1419" i="51" s="1"/>
  <c r="O1404" i="51"/>
  <c r="O1405" i="51" s="1"/>
  <c r="O1422" i="51"/>
  <c r="O1423" i="51" s="1"/>
  <c r="Q1404" i="51"/>
  <c r="Q1405" i="51" s="1"/>
  <c r="W185" i="51"/>
  <c r="Q650" i="51"/>
  <c r="O1877" i="51" s="1"/>
  <c r="Q654" i="51"/>
  <c r="O1881" i="51" s="1"/>
  <c r="S1638" i="51"/>
  <c r="S1639" i="51" s="1"/>
  <c r="Q1526" i="51"/>
  <c r="Q1527" i="51" s="1"/>
  <c r="S1414" i="51"/>
  <c r="S1415" i="51" s="1"/>
  <c r="AE653" i="51"/>
  <c r="Y1880" i="51" s="1"/>
  <c r="AE654" i="51"/>
  <c r="Y1881" i="51" s="1"/>
  <c r="AE677" i="51"/>
  <c r="O1927" i="51" s="1"/>
  <c r="Q676" i="51"/>
  <c r="O1903" i="51" s="1"/>
  <c r="Q683" i="51"/>
  <c r="O1910" i="51" s="1"/>
  <c r="Q678" i="51"/>
  <c r="O1905" i="51" s="1"/>
  <c r="Q684" i="51"/>
  <c r="O1911" i="51" s="1"/>
  <c r="V1911" i="51" s="1"/>
  <c r="Q675" i="51"/>
  <c r="O1902" i="51" s="1"/>
  <c r="AE681" i="51"/>
  <c r="O1931" i="51" s="1"/>
  <c r="AE672" i="51"/>
  <c r="O1922" i="51" s="1"/>
  <c r="V1922" i="51" s="1"/>
  <c r="AE679" i="51"/>
  <c r="O1929" i="51" s="1"/>
  <c r="AE673" i="51"/>
  <c r="O1923" i="51" s="1"/>
  <c r="V1923" i="51" s="1"/>
  <c r="AE680" i="51"/>
  <c r="O1930" i="51" s="1"/>
  <c r="U1630" i="51"/>
  <c r="U1631" i="51" s="1"/>
  <c r="U1558" i="51"/>
  <c r="U1559" i="51" s="1"/>
  <c r="AE652" i="51"/>
  <c r="Y1879" i="51" s="1"/>
  <c r="Q138" i="51"/>
  <c r="AE650" i="51"/>
  <c r="Y1877" i="51" s="1"/>
  <c r="AE659" i="51"/>
  <c r="Y1886" i="51" s="1"/>
  <c r="Q660" i="51"/>
  <c r="O1887" i="51" s="1"/>
  <c r="Q137" i="51"/>
  <c r="AE655" i="51"/>
  <c r="Y1882" i="51" s="1"/>
  <c r="U1620" i="51"/>
  <c r="U1621" i="51" s="1"/>
  <c r="Q1584" i="51"/>
  <c r="Q1585" i="51" s="1"/>
  <c r="O1566" i="51"/>
  <c r="O1567" i="51" s="1"/>
  <c r="U1548" i="51"/>
  <c r="U1549" i="51" s="1"/>
  <c r="Q1414" i="51"/>
  <c r="Q1415" i="51" s="1"/>
  <c r="U1562" i="51"/>
  <c r="U1563" i="51" s="1"/>
  <c r="O1558" i="51"/>
  <c r="O1559" i="51" s="1"/>
  <c r="S1558" i="51"/>
  <c r="S1559" i="51" s="1"/>
  <c r="U1512" i="51"/>
  <c r="U1513" i="51" s="1"/>
  <c r="S1404" i="51"/>
  <c r="S1405" i="51" s="1"/>
  <c r="O1414" i="51"/>
  <c r="O1415" i="51" s="1"/>
  <c r="S1418" i="51"/>
  <c r="S1419" i="51" s="1"/>
  <c r="Q651" i="51"/>
  <c r="O1878" i="51" s="1"/>
  <c r="AE657" i="51"/>
  <c r="Y1884" i="51" s="1"/>
  <c r="AE649" i="51"/>
  <c r="Y1876" i="51" s="1"/>
  <c r="G315" i="51"/>
  <c r="A315" i="51" s="1"/>
  <c r="G307" i="51"/>
  <c r="A307" i="51" s="1"/>
  <c r="Q139" i="51"/>
  <c r="Q136" i="51"/>
  <c r="AJ1262" i="51"/>
  <c r="O1476" i="51" s="1"/>
  <c r="O1477" i="51" s="1"/>
  <c r="AE651" i="51"/>
  <c r="Y1878" i="51" s="1"/>
  <c r="U1522" i="51"/>
  <c r="U1523" i="51" s="1"/>
  <c r="Q652" i="51"/>
  <c r="O1879" i="51" s="1"/>
  <c r="Q142" i="51"/>
  <c r="Q145" i="51"/>
  <c r="Q140" i="51"/>
  <c r="S1634" i="51"/>
  <c r="S1635" i="51" s="1"/>
  <c r="U1598" i="51"/>
  <c r="U1599" i="51" s="1"/>
  <c r="Q1522" i="51"/>
  <c r="Q1523" i="51" s="1"/>
  <c r="S1562" i="51"/>
  <c r="S1563" i="51" s="1"/>
  <c r="S1584" i="51"/>
  <c r="S1585" i="51" s="1"/>
  <c r="O1418" i="51"/>
  <c r="O1419" i="51" s="1"/>
  <c r="AE656" i="51"/>
  <c r="Y1883" i="51" s="1"/>
  <c r="Q656" i="51"/>
  <c r="O1883" i="51" s="1"/>
  <c r="Q144" i="51"/>
  <c r="Q146" i="51"/>
  <c r="AE658" i="51"/>
  <c r="Y1885" i="51" s="1"/>
  <c r="Q658" i="51"/>
  <c r="O1885" i="51" s="1"/>
  <c r="A294" i="51"/>
  <c r="G316" i="51"/>
  <c r="A316" i="51" s="1"/>
  <c r="A286" i="51"/>
  <c r="G308" i="51"/>
  <c r="A308" i="51" s="1"/>
  <c r="A282" i="51"/>
  <c r="G304" i="51"/>
  <c r="A304" i="51" s="1"/>
  <c r="A290" i="51"/>
  <c r="G312" i="51"/>
  <c r="A312" i="51" s="1"/>
  <c r="Q1602" i="51"/>
  <c r="Q1603" i="51" s="1"/>
  <c r="Q1594" i="51"/>
  <c r="Q1595" i="51" s="1"/>
  <c r="O1598" i="51"/>
  <c r="O1599" i="51" s="1"/>
  <c r="O1584" i="51"/>
  <c r="O1585" i="51" s="1"/>
  <c r="Q1630" i="51"/>
  <c r="Q1631" i="51" s="1"/>
  <c r="S1512" i="51"/>
  <c r="S1513" i="51" s="1"/>
  <c r="U1634" i="51"/>
  <c r="U1635" i="51" s="1"/>
  <c r="U1602" i="51"/>
  <c r="U1603" i="51" s="1"/>
  <c r="S1598" i="51"/>
  <c r="S1599" i="51" s="1"/>
  <c r="Q1530" i="51"/>
  <c r="Q1531" i="51" s="1"/>
  <c r="U1494" i="51"/>
  <c r="U1495" i="51" s="1"/>
  <c r="U1486" i="51"/>
  <c r="U1487" i="51" s="1"/>
  <c r="S1548" i="51"/>
  <c r="S1549" i="51" s="1"/>
  <c r="U1382" i="51"/>
  <c r="U1383" i="51" s="1"/>
  <c r="O1512" i="51"/>
  <c r="O1513" i="51" s="1"/>
  <c r="U1386" i="51"/>
  <c r="U1387" i="51" s="1"/>
  <c r="AE683" i="51"/>
  <c r="O1933" i="51" s="1"/>
  <c r="AE675" i="51"/>
  <c r="O1925" i="51" s="1"/>
  <c r="Q679" i="51"/>
  <c r="O1906" i="51" s="1"/>
  <c r="Q680" i="51"/>
  <c r="O1907" i="51" s="1"/>
  <c r="Q672" i="51"/>
  <c r="O1899" i="51" s="1"/>
  <c r="V1899" i="51" s="1"/>
  <c r="Q659" i="51"/>
  <c r="O1886" i="51" s="1"/>
  <c r="Q649" i="51"/>
  <c r="O1876" i="51" s="1"/>
  <c r="Q653" i="51"/>
  <c r="O1880" i="51" s="1"/>
  <c r="Q657" i="51"/>
  <c r="O1884" i="51" s="1"/>
  <c r="Q1598" i="51"/>
  <c r="Q1599" i="51" s="1"/>
  <c r="U1638" i="51"/>
  <c r="U1639" i="51" s="1"/>
  <c r="O1630" i="51"/>
  <c r="O1631" i="51" s="1"/>
  <c r="S1594" i="51"/>
  <c r="S1595" i="51" s="1"/>
  <c r="O1638" i="51"/>
  <c r="O1639" i="51" s="1"/>
  <c r="S1630" i="51"/>
  <c r="S1631" i="51" s="1"/>
  <c r="Q1620" i="51"/>
  <c r="Q1621" i="51" s="1"/>
  <c r="O1634" i="51"/>
  <c r="O1635" i="51" s="1"/>
  <c r="S1602" i="51"/>
  <c r="S1603" i="51" s="1"/>
  <c r="U1530" i="51"/>
  <c r="U1531" i="51" s="1"/>
  <c r="U1526" i="51"/>
  <c r="U1527" i="51" s="1"/>
  <c r="U1584" i="51"/>
  <c r="U1585" i="51" s="1"/>
  <c r="U1566" i="51"/>
  <c r="U1567" i="51" s="1"/>
  <c r="O1548" i="51"/>
  <c r="O1549" i="51" s="1"/>
  <c r="U1454" i="51"/>
  <c r="U1455" i="51" s="1"/>
  <c r="U1418" i="51"/>
  <c r="U1419" i="51" s="1"/>
  <c r="O1562" i="51"/>
  <c r="O1563" i="51" s="1"/>
  <c r="U1440" i="51"/>
  <c r="U1441" i="51" s="1"/>
  <c r="U1414" i="51"/>
  <c r="U1415" i="51" s="1"/>
  <c r="U1368" i="51"/>
  <c r="U1369" i="51" s="1"/>
  <c r="Q682" i="51"/>
  <c r="O1909" i="51" s="1"/>
  <c r="Q674" i="51"/>
  <c r="O1901" i="51" s="1"/>
  <c r="V1901" i="51" s="1"/>
  <c r="AE676" i="51"/>
  <c r="O1926" i="51" s="1"/>
  <c r="AE711" i="51"/>
  <c r="Q681" i="51"/>
  <c r="O1908" i="51" s="1"/>
  <c r="AE678" i="51"/>
  <c r="O1928" i="51" s="1"/>
  <c r="Q673" i="51"/>
  <c r="O1900" i="51" s="1"/>
  <c r="V1900" i="51" s="1"/>
  <c r="AE674" i="51"/>
  <c r="O1924" i="51" s="1"/>
  <c r="V1924" i="51" s="1"/>
  <c r="AE682" i="51"/>
  <c r="O1932" i="51" s="1"/>
  <c r="Q677" i="51"/>
  <c r="O1904" i="51" s="1"/>
  <c r="AD1731" i="51"/>
  <c r="S1984" i="51" s="1"/>
  <c r="AG1731" i="51"/>
  <c r="Z1984" i="51" s="1"/>
  <c r="AG1728" i="51"/>
  <c r="Z1981" i="51" s="1"/>
  <c r="AD1728" i="51"/>
  <c r="S1981" i="51" s="1"/>
  <c r="Q822" i="51"/>
  <c r="Q826" i="51"/>
  <c r="V1334" i="51"/>
  <c r="AF1333" i="51"/>
  <c r="G360" i="51"/>
  <c r="A360" i="51" s="1"/>
  <c r="A338" i="51"/>
  <c r="G382" i="51"/>
  <c r="A382" i="51" s="1"/>
  <c r="J271" i="51"/>
  <c r="U271" i="51" s="1"/>
  <c r="N271" i="51"/>
  <c r="Z271" i="51" s="1"/>
  <c r="A548" i="51"/>
  <c r="F573" i="51"/>
  <c r="A481" i="51"/>
  <c r="F506" i="51"/>
  <c r="A506" i="51" s="1"/>
  <c r="A273" i="51"/>
  <c r="G339" i="51"/>
  <c r="G295" i="51"/>
  <c r="W186" i="51"/>
  <c r="L188" i="51"/>
  <c r="S194" i="51" s="1"/>
  <c r="X186" i="51"/>
  <c r="U137" i="51"/>
  <c r="U138" i="51" s="1"/>
  <c r="U139" i="51" s="1"/>
  <c r="U140" i="51" s="1"/>
  <c r="U141" i="51" s="1"/>
  <c r="U142" i="51" s="1"/>
  <c r="U143" i="51" s="1"/>
  <c r="U144" i="51" s="1"/>
  <c r="U145" i="51" s="1"/>
  <c r="U146" i="51" s="1"/>
  <c r="U147" i="51" s="1"/>
  <c r="U148" i="51" s="1"/>
  <c r="U149" i="51" s="1"/>
  <c r="U150" i="51" s="1"/>
  <c r="U151" i="51" s="1"/>
  <c r="X140" i="51"/>
  <c r="X138" i="51"/>
  <c r="AD136" i="51"/>
  <c r="A545" i="51"/>
  <c r="F570" i="51"/>
  <c r="N252" i="51"/>
  <c r="Z252" i="51" s="1"/>
  <c r="L538" i="51" s="1"/>
  <c r="P538" i="51" s="1"/>
  <c r="U538" i="51" s="1"/>
  <c r="Y538" i="51" s="1"/>
  <c r="AC538" i="51" s="1"/>
  <c r="J252" i="51"/>
  <c r="U252" i="51" s="1"/>
  <c r="L442" i="51" s="1"/>
  <c r="P442" i="51" s="1"/>
  <c r="U442" i="51" s="1"/>
  <c r="Y442" i="51" s="1"/>
  <c r="AC442" i="51" s="1"/>
  <c r="N336" i="51"/>
  <c r="Z336" i="51" s="1"/>
  <c r="J336" i="51"/>
  <c r="U336" i="51" s="1"/>
  <c r="A475" i="51"/>
  <c r="F500" i="51"/>
  <c r="A500" i="51" s="1"/>
  <c r="A555" i="51"/>
  <c r="F580" i="51"/>
  <c r="A551" i="51"/>
  <c r="F576" i="51"/>
  <c r="A291" i="51"/>
  <c r="G313" i="51"/>
  <c r="A313" i="51" s="1"/>
  <c r="G384" i="51"/>
  <c r="A384" i="51" s="1"/>
  <c r="A340" i="51"/>
  <c r="G362" i="51"/>
  <c r="A362" i="51" s="1"/>
  <c r="G306" i="51"/>
  <c r="A306" i="51" s="1"/>
  <c r="A284" i="51"/>
  <c r="J337" i="51"/>
  <c r="U337" i="51" s="1"/>
  <c r="N337" i="51"/>
  <c r="Z337" i="51" s="1"/>
  <c r="A549" i="51"/>
  <c r="F574" i="51"/>
  <c r="A484" i="51"/>
  <c r="F509" i="51"/>
  <c r="A509" i="51" s="1"/>
  <c r="AG1709" i="51"/>
  <c r="Z1937" i="51" s="1"/>
  <c r="AD1709" i="51"/>
  <c r="S1937" i="51" s="1"/>
  <c r="AG1707" i="51"/>
  <c r="Z1935" i="51" s="1"/>
  <c r="AD1707" i="51"/>
  <c r="S1935" i="51" s="1"/>
  <c r="AD1708" i="51"/>
  <c r="S1936" i="51" s="1"/>
  <c r="AG1708" i="51"/>
  <c r="Z1936" i="51" s="1"/>
  <c r="S1620" i="51"/>
  <c r="S1621" i="51" s="1"/>
  <c r="O1620" i="51"/>
  <c r="O1621" i="51" s="1"/>
  <c r="O1602" i="51"/>
  <c r="O1603" i="51" s="1"/>
  <c r="O1594" i="51"/>
  <c r="O1595" i="51" s="1"/>
  <c r="S1530" i="51"/>
  <c r="S1531" i="51" s="1"/>
  <c r="S1526" i="51"/>
  <c r="S1527" i="51" s="1"/>
  <c r="S1522" i="51"/>
  <c r="S1523" i="51" s="1"/>
  <c r="Q1512" i="51"/>
  <c r="Q1513" i="51" s="1"/>
  <c r="O1530" i="51"/>
  <c r="O1531" i="51" s="1"/>
  <c r="O1526" i="51"/>
  <c r="O1527" i="51" s="1"/>
  <c r="O1522" i="51"/>
  <c r="O1523" i="51" s="1"/>
  <c r="L1671" i="51"/>
  <c r="I1672" i="51" s="1"/>
  <c r="S2182" i="51" s="1"/>
  <c r="L1667" i="51"/>
  <c r="I1668" i="51" s="1"/>
  <c r="L2182" i="51" s="1"/>
  <c r="L1192" i="51"/>
  <c r="Y539" i="51"/>
  <c r="Y586" i="51"/>
  <c r="Y611" i="51" s="1"/>
  <c r="G352" i="51"/>
  <c r="A352" i="51" s="1"/>
  <c r="N274" i="51"/>
  <c r="Z274" i="51" s="1"/>
  <c r="J274" i="51"/>
  <c r="U274" i="51" s="1"/>
  <c r="N270" i="51"/>
  <c r="Z270" i="51" s="1"/>
  <c r="J270" i="51"/>
  <c r="U270" i="51" s="1"/>
  <c r="A478" i="51"/>
  <c r="F503" i="51"/>
  <c r="A503" i="51" s="1"/>
  <c r="A487" i="51"/>
  <c r="F512" i="51"/>
  <c r="A512" i="51" s="1"/>
  <c r="W869" i="51"/>
  <c r="A474" i="51"/>
  <c r="F499" i="51"/>
  <c r="A499" i="51" s="1"/>
  <c r="N338" i="51"/>
  <c r="Z338" i="51" s="1"/>
  <c r="J338" i="51"/>
  <c r="U338" i="51" s="1"/>
  <c r="A547" i="51"/>
  <c r="F572" i="51"/>
  <c r="AD139" i="51"/>
  <c r="G310" i="51"/>
  <c r="A310" i="51" s="1"/>
  <c r="A288" i="51"/>
  <c r="G372" i="51"/>
  <c r="A372" i="51" s="1"/>
  <c r="A328" i="51"/>
  <c r="G350" i="51"/>
  <c r="A350" i="51" s="1"/>
  <c r="N339" i="51"/>
  <c r="Z339" i="51" s="1"/>
  <c r="J339" i="51"/>
  <c r="U339" i="51" s="1"/>
  <c r="AD143" i="51"/>
  <c r="G379" i="51"/>
  <c r="A379" i="51" s="1"/>
  <c r="A335" i="51"/>
  <c r="G357" i="51"/>
  <c r="A357" i="51" s="1"/>
  <c r="A488" i="51"/>
  <c r="F513" i="51"/>
  <c r="A513" i="51" s="1"/>
  <c r="A486" i="51"/>
  <c r="F511" i="51"/>
  <c r="A511" i="51" s="1"/>
  <c r="A485" i="51"/>
  <c r="F510" i="51"/>
  <c r="A510" i="51" s="1"/>
  <c r="A482" i="51"/>
  <c r="F507" i="51"/>
  <c r="A507" i="51" s="1"/>
  <c r="A480" i="51"/>
  <c r="F505" i="51"/>
  <c r="A505" i="51" s="1"/>
  <c r="AD1729" i="51"/>
  <c r="S1982" i="51" s="1"/>
  <c r="AG1729" i="51"/>
  <c r="Z1982" i="51" s="1"/>
  <c r="I1197" i="51"/>
  <c r="AG1730" i="51"/>
  <c r="Z1983" i="51" s="1"/>
  <c r="AD1730" i="51"/>
  <c r="S1983" i="51" s="1"/>
  <c r="S1566" i="51"/>
  <c r="S1567" i="51" s="1"/>
  <c r="Q1548" i="51"/>
  <c r="Q1549" i="51" s="1"/>
  <c r="L1193" i="51"/>
  <c r="N273" i="51"/>
  <c r="Z273" i="51" s="1"/>
  <c r="J273" i="51"/>
  <c r="U273" i="51" s="1"/>
  <c r="A476" i="51"/>
  <c r="F501" i="51"/>
  <c r="A501" i="51" s="1"/>
  <c r="A559" i="51"/>
  <c r="F584" i="51"/>
  <c r="A553" i="51"/>
  <c r="F578" i="51"/>
  <c r="A265" i="51"/>
  <c r="G331" i="51"/>
  <c r="G287" i="51"/>
  <c r="A473" i="51"/>
  <c r="F498" i="51"/>
  <c r="A498" i="51" s="1"/>
  <c r="N340" i="51"/>
  <c r="Z340" i="51" s="1"/>
  <c r="J340" i="51"/>
  <c r="U340" i="51" s="1"/>
  <c r="N248" i="51"/>
  <c r="Z248" i="51" s="1"/>
  <c r="L534" i="51" s="1"/>
  <c r="P534" i="51" s="1"/>
  <c r="U534" i="51" s="1"/>
  <c r="Y534" i="51" s="1"/>
  <c r="AC534" i="51" s="1"/>
  <c r="J248" i="51"/>
  <c r="U248" i="51" s="1"/>
  <c r="L438" i="51" s="1"/>
  <c r="P438" i="51" s="1"/>
  <c r="U438" i="51" s="1"/>
  <c r="Y438" i="51" s="1"/>
  <c r="AC438" i="51" s="1"/>
  <c r="AD142" i="51"/>
  <c r="G356" i="51"/>
  <c r="A356" i="51" s="1"/>
  <c r="G378" i="51"/>
  <c r="A378" i="51" s="1"/>
  <c r="A334" i="51"/>
  <c r="G314" i="51"/>
  <c r="A314" i="51" s="1"/>
  <c r="A292" i="51"/>
  <c r="G376" i="51"/>
  <c r="A376" i="51" s="1"/>
  <c r="A332" i="51"/>
  <c r="G354" i="51"/>
  <c r="A354" i="51" s="1"/>
  <c r="J249" i="51"/>
  <c r="U249" i="51" s="1"/>
  <c r="L439" i="51" s="1"/>
  <c r="P439" i="51" s="1"/>
  <c r="U439" i="51" s="1"/>
  <c r="Y439" i="51" s="1"/>
  <c r="AC439" i="51" s="1"/>
  <c r="N249" i="51"/>
  <c r="Z249" i="51" s="1"/>
  <c r="L535" i="51" s="1"/>
  <c r="P535" i="51" s="1"/>
  <c r="U535" i="51" s="1"/>
  <c r="Y535" i="51" s="1"/>
  <c r="AC535" i="51" s="1"/>
  <c r="AD145" i="51"/>
  <c r="A477" i="51"/>
  <c r="F502" i="51"/>
  <c r="A502" i="51" s="1"/>
  <c r="A556" i="51"/>
  <c r="F581" i="51"/>
  <c r="G371" i="51"/>
  <c r="A371" i="51" s="1"/>
  <c r="A327" i="51"/>
  <c r="G349" i="51"/>
  <c r="A349" i="51" s="1"/>
  <c r="X1232" i="51"/>
  <c r="AA1232" i="51" s="1"/>
  <c r="X1220" i="51"/>
  <c r="AA1220" i="51" s="1"/>
  <c r="AD1706" i="51"/>
  <c r="S1934" i="51" s="1"/>
  <c r="AG1706" i="51"/>
  <c r="Z1934" i="51" s="1"/>
  <c r="K1622" i="51"/>
  <c r="K1586" i="51"/>
  <c r="K1550" i="51"/>
  <c r="K1514" i="51"/>
  <c r="K1478" i="51"/>
  <c r="K1442" i="51"/>
  <c r="K1406" i="51"/>
  <c r="K1370" i="51"/>
  <c r="W180" i="51"/>
  <c r="L182" i="51"/>
  <c r="S193" i="51" s="1"/>
  <c r="AB193" i="51" s="1"/>
  <c r="AE193" i="51" s="1"/>
  <c r="X180" i="51"/>
  <c r="N272" i="51"/>
  <c r="Z272" i="51" s="1"/>
  <c r="J272" i="51"/>
  <c r="U272" i="51" s="1"/>
  <c r="A550" i="51"/>
  <c r="F575" i="51"/>
  <c r="A546" i="51"/>
  <c r="F571" i="51"/>
  <c r="N250" i="51"/>
  <c r="Z250" i="51" s="1"/>
  <c r="L536" i="51" s="1"/>
  <c r="P536" i="51" s="1"/>
  <c r="U536" i="51" s="1"/>
  <c r="Y536" i="51" s="1"/>
  <c r="AC536" i="51" s="1"/>
  <c r="J250" i="51"/>
  <c r="U250" i="51" s="1"/>
  <c r="L440" i="51" s="1"/>
  <c r="P440" i="51" s="1"/>
  <c r="U440" i="51" s="1"/>
  <c r="Y440" i="51" s="1"/>
  <c r="AC440" i="51" s="1"/>
  <c r="AD144" i="51"/>
  <c r="A483" i="51"/>
  <c r="F508" i="51"/>
  <c r="A508" i="51" s="1"/>
  <c r="A479" i="51"/>
  <c r="F504" i="51"/>
  <c r="A504" i="51" s="1"/>
  <c r="G348" i="51"/>
  <c r="A348" i="51" s="1"/>
  <c r="G370" i="51"/>
  <c r="A370" i="51" s="1"/>
  <c r="A326" i="51"/>
  <c r="G318" i="51"/>
  <c r="A318" i="51" s="1"/>
  <c r="A296" i="51"/>
  <c r="G380" i="51"/>
  <c r="A380" i="51" s="1"/>
  <c r="A336" i="51"/>
  <c r="G358" i="51"/>
  <c r="A358" i="51" s="1"/>
  <c r="W865" i="51"/>
  <c r="N251" i="51"/>
  <c r="Z251" i="51" s="1"/>
  <c r="L537" i="51" s="1"/>
  <c r="P537" i="51" s="1"/>
  <c r="U537" i="51" s="1"/>
  <c r="Y537" i="51" s="1"/>
  <c r="AC537" i="51" s="1"/>
  <c r="J251" i="51"/>
  <c r="U251" i="51" s="1"/>
  <c r="L441" i="51" s="1"/>
  <c r="P441" i="51" s="1"/>
  <c r="U441" i="51" s="1"/>
  <c r="Y441" i="51" s="1"/>
  <c r="AC441" i="51" s="1"/>
  <c r="AD146" i="51"/>
  <c r="A560" i="51"/>
  <c r="F585" i="51"/>
  <c r="A558" i="51"/>
  <c r="F583" i="51"/>
  <c r="A557" i="51"/>
  <c r="F582" i="51"/>
  <c r="A554" i="51"/>
  <c r="F579" i="51"/>
  <c r="A552" i="51"/>
  <c r="F577" i="51"/>
  <c r="X136" i="51"/>
  <c r="AB194" i="51" l="1"/>
  <c r="AE194" i="51" s="1"/>
  <c r="N241" i="51" s="1"/>
  <c r="Z241" i="51" s="1"/>
  <c r="L527" i="51" s="1"/>
  <c r="P527" i="51" s="1"/>
  <c r="U527" i="51" s="1"/>
  <c r="Y527" i="51" s="1"/>
  <c r="A283" i="51"/>
  <c r="G374" i="51"/>
  <c r="A374" i="51" s="1"/>
  <c r="Q1458" i="51"/>
  <c r="Q1459" i="51" s="1"/>
  <c r="S1476" i="51"/>
  <c r="S1477" i="51" s="1"/>
  <c r="S1450" i="51"/>
  <c r="S1451" i="51" s="1"/>
  <c r="Q1486" i="51"/>
  <c r="Q1487" i="51" s="1"/>
  <c r="Q1386" i="51"/>
  <c r="Q1387" i="51" s="1"/>
  <c r="Q1490" i="51"/>
  <c r="Q1491" i="51" s="1"/>
  <c r="Q1368" i="51"/>
  <c r="Q1369" i="51" s="1"/>
  <c r="O1454" i="51"/>
  <c r="O1455" i="51" s="1"/>
  <c r="Q1382" i="51"/>
  <c r="Q1383" i="51" s="1"/>
  <c r="S1440" i="51"/>
  <c r="S1441" i="51" s="1"/>
  <c r="O1486" i="51"/>
  <c r="O1487" i="51" s="1"/>
  <c r="S1368" i="51"/>
  <c r="S1369" i="51" s="1"/>
  <c r="O1386" i="51"/>
  <c r="O1387" i="51" s="1"/>
  <c r="O1378" i="51"/>
  <c r="O1379" i="51" s="1"/>
  <c r="S1454" i="51"/>
  <c r="S1455" i="51" s="1"/>
  <c r="O1490" i="51"/>
  <c r="O1491" i="51" s="1"/>
  <c r="S1494" i="51"/>
  <c r="S1495" i="51" s="1"/>
  <c r="O1458" i="51"/>
  <c r="O1459" i="51" s="1"/>
  <c r="S1382" i="51"/>
  <c r="S1383" i="51" s="1"/>
  <c r="O1368" i="51"/>
  <c r="O1369" i="51" s="1"/>
  <c r="S1486" i="51"/>
  <c r="S1487" i="51" s="1"/>
  <c r="Q1494" i="51"/>
  <c r="Q1495" i="51" s="1"/>
  <c r="Q1454" i="51"/>
  <c r="Q1455" i="51" s="1"/>
  <c r="O1382" i="51"/>
  <c r="O1383" i="51" s="1"/>
  <c r="O1440" i="51"/>
  <c r="O1441" i="51" s="1"/>
  <c r="Q1378" i="51"/>
  <c r="Q1379" i="51" s="1"/>
  <c r="O1494" i="51"/>
  <c r="O1495" i="51" s="1"/>
  <c r="Q1440" i="51"/>
  <c r="Q1441" i="51" s="1"/>
  <c r="S1378" i="51"/>
  <c r="S1379" i="51" s="1"/>
  <c r="Q1476" i="51"/>
  <c r="Q1477" i="51" s="1"/>
  <c r="S1386" i="51"/>
  <c r="S1387" i="51" s="1"/>
  <c r="O1450" i="51"/>
  <c r="O1451" i="51" s="1"/>
  <c r="Q1450" i="51"/>
  <c r="Q1451" i="51" s="1"/>
  <c r="S1490" i="51"/>
  <c r="S1491" i="51" s="1"/>
  <c r="S1458" i="51"/>
  <c r="S1459" i="51" s="1"/>
  <c r="N244" i="51"/>
  <c r="Z244" i="51" s="1"/>
  <c r="L530" i="51" s="1"/>
  <c r="P530" i="51" s="1"/>
  <c r="U530" i="51" s="1"/>
  <c r="Y530" i="51" s="1"/>
  <c r="N268" i="51"/>
  <c r="Z268" i="51" s="1"/>
  <c r="N312" i="51" s="1"/>
  <c r="N326" i="51"/>
  <c r="Z326" i="51" s="1"/>
  <c r="N370" i="51" s="1"/>
  <c r="N327" i="51"/>
  <c r="Z327" i="51" s="1"/>
  <c r="N371" i="51" s="1"/>
  <c r="N330" i="51"/>
  <c r="Z330" i="51" s="1"/>
  <c r="N352" i="51" s="1"/>
  <c r="AA352" i="51" s="1"/>
  <c r="N264" i="51"/>
  <c r="Z264" i="51" s="1"/>
  <c r="N308" i="51" s="1"/>
  <c r="Q707" i="51"/>
  <c r="O1958" i="51" s="1"/>
  <c r="V1958" i="51" s="1"/>
  <c r="Q699" i="51"/>
  <c r="O1950" i="51" s="1"/>
  <c r="Q704" i="51"/>
  <c r="O1955" i="51" s="1"/>
  <c r="Q696" i="51"/>
  <c r="O1947" i="51" s="1"/>
  <c r="V1947" i="51" s="1"/>
  <c r="Q701" i="51"/>
  <c r="O1952" i="51" s="1"/>
  <c r="AE703" i="51"/>
  <c r="O1977" i="51" s="1"/>
  <c r="AE695" i="51"/>
  <c r="O1969" i="51" s="1"/>
  <c r="V1969" i="51" s="1"/>
  <c r="AE704" i="51"/>
  <c r="O1978" i="51" s="1"/>
  <c r="AE696" i="51"/>
  <c r="O1970" i="51" s="1"/>
  <c r="V1970" i="51" s="1"/>
  <c r="AE701" i="51"/>
  <c r="O1975" i="51" s="1"/>
  <c r="AE706" i="51"/>
  <c r="O1980" i="51" s="1"/>
  <c r="AE698" i="51"/>
  <c r="O1972" i="51" s="1"/>
  <c r="Q702" i="51"/>
  <c r="O1953" i="51" s="1"/>
  <c r="Q703" i="51"/>
  <c r="O1954" i="51" s="1"/>
  <c r="Q695" i="51"/>
  <c r="O1946" i="51" s="1"/>
  <c r="V1946" i="51" s="1"/>
  <c r="Q700" i="51"/>
  <c r="O1951" i="51" s="1"/>
  <c r="Q705" i="51"/>
  <c r="O1956" i="51" s="1"/>
  <c r="Q697" i="51"/>
  <c r="O1948" i="51" s="1"/>
  <c r="V1948" i="51" s="1"/>
  <c r="AE699" i="51"/>
  <c r="O1973" i="51" s="1"/>
  <c r="AE734" i="51"/>
  <c r="AE700" i="51"/>
  <c r="O1974" i="51" s="1"/>
  <c r="AE705" i="51"/>
  <c r="O1979" i="51" s="1"/>
  <c r="AE697" i="51"/>
  <c r="O1971" i="51" s="1"/>
  <c r="V1971" i="51" s="1"/>
  <c r="AE702" i="51"/>
  <c r="O1976" i="51" s="1"/>
  <c r="Q706" i="51"/>
  <c r="O1957" i="51" s="1"/>
  <c r="Q698" i="51"/>
  <c r="O1949" i="51" s="1"/>
  <c r="J241" i="51"/>
  <c r="U241" i="51" s="1"/>
  <c r="L431" i="51" s="1"/>
  <c r="P431" i="51" s="1"/>
  <c r="U431" i="51" s="1"/>
  <c r="Y431" i="51" s="1"/>
  <c r="J262" i="51"/>
  <c r="U262" i="51" s="1"/>
  <c r="J246" i="51"/>
  <c r="U246" i="51" s="1"/>
  <c r="L436" i="51" s="1"/>
  <c r="P436" i="51" s="1"/>
  <c r="U436" i="51" s="1"/>
  <c r="Y436" i="51" s="1"/>
  <c r="J266" i="51"/>
  <c r="U266" i="51" s="1"/>
  <c r="J239" i="51"/>
  <c r="U239" i="51" s="1"/>
  <c r="L429" i="51" s="1"/>
  <c r="P429" i="51" s="1"/>
  <c r="U429" i="51" s="1"/>
  <c r="Y429" i="51" s="1"/>
  <c r="J329" i="51"/>
  <c r="U329" i="51" s="1"/>
  <c r="J237" i="51"/>
  <c r="U237" i="51" s="1"/>
  <c r="L427" i="51" s="1"/>
  <c r="P427" i="51" s="1"/>
  <c r="U427" i="51" s="1"/>
  <c r="Y427" i="51" s="1"/>
  <c r="AC427" i="51" s="1"/>
  <c r="J267" i="51"/>
  <c r="U267" i="51" s="1"/>
  <c r="J240" i="51"/>
  <c r="U240" i="51" s="1"/>
  <c r="L430" i="51" s="1"/>
  <c r="P430" i="51" s="1"/>
  <c r="U430" i="51" s="1"/>
  <c r="Y430" i="51" s="1"/>
  <c r="J269" i="51"/>
  <c r="U269" i="51" s="1"/>
  <c r="J268" i="51"/>
  <c r="U268" i="51" s="1"/>
  <c r="J330" i="51"/>
  <c r="U330" i="51" s="1"/>
  <c r="J244" i="51"/>
  <c r="U244" i="51" s="1"/>
  <c r="L434" i="51" s="1"/>
  <c r="P434" i="51" s="1"/>
  <c r="U434" i="51" s="1"/>
  <c r="Y434" i="51" s="1"/>
  <c r="J242" i="51"/>
  <c r="U242" i="51" s="1"/>
  <c r="L432" i="51" s="1"/>
  <c r="P432" i="51" s="1"/>
  <c r="U432" i="51" s="1"/>
  <c r="Y432" i="51" s="1"/>
  <c r="J245" i="51"/>
  <c r="U245" i="51" s="1"/>
  <c r="L435" i="51" s="1"/>
  <c r="P435" i="51" s="1"/>
  <c r="U435" i="51" s="1"/>
  <c r="Y435" i="51" s="1"/>
  <c r="J238" i="51"/>
  <c r="U238" i="51" s="1"/>
  <c r="L428" i="51" s="1"/>
  <c r="P428" i="51" s="1"/>
  <c r="U428" i="51" s="1"/>
  <c r="Y428" i="51" s="1"/>
  <c r="J243" i="51"/>
  <c r="U243" i="51" s="1"/>
  <c r="L433" i="51" s="1"/>
  <c r="P433" i="51" s="1"/>
  <c r="U433" i="51" s="1"/>
  <c r="Y433" i="51" s="1"/>
  <c r="J247" i="51"/>
  <c r="U247" i="51" s="1"/>
  <c r="L437" i="51" s="1"/>
  <c r="P437" i="51" s="1"/>
  <c r="U437" i="51" s="1"/>
  <c r="Y437" i="51" s="1"/>
  <c r="J265" i="51"/>
  <c r="U265" i="51" s="1"/>
  <c r="J260" i="51"/>
  <c r="U260" i="51" s="1"/>
  <c r="J264" i="51"/>
  <c r="U264" i="51" s="1"/>
  <c r="J326" i="51"/>
  <c r="U326" i="51" s="1"/>
  <c r="J327" i="51"/>
  <c r="U327" i="51" s="1"/>
  <c r="J294" i="51"/>
  <c r="L461" i="51"/>
  <c r="P461" i="51" s="1"/>
  <c r="U461" i="51" s="1"/>
  <c r="Y461" i="51" s="1"/>
  <c r="AC461" i="51" s="1"/>
  <c r="J316" i="51"/>
  <c r="AF1478" i="51"/>
  <c r="X1478" i="51"/>
  <c r="AB1478" i="51"/>
  <c r="X1622" i="51"/>
  <c r="AF1622" i="51"/>
  <c r="AB1622" i="51"/>
  <c r="F606" i="51"/>
  <c r="A606" i="51" s="1"/>
  <c r="A581" i="51"/>
  <c r="F603" i="51"/>
  <c r="A603" i="51" s="1"/>
  <c r="A578" i="51"/>
  <c r="J317" i="51"/>
  <c r="L462" i="51"/>
  <c r="P462" i="51" s="1"/>
  <c r="U462" i="51" s="1"/>
  <c r="Y462" i="51" s="1"/>
  <c r="AC462" i="51" s="1"/>
  <c r="J295" i="51"/>
  <c r="F597" i="51"/>
  <c r="A597" i="51" s="1"/>
  <c r="A572" i="51"/>
  <c r="N245" i="51"/>
  <c r="Z245" i="51" s="1"/>
  <c r="L531" i="51" s="1"/>
  <c r="P531" i="51" s="1"/>
  <c r="U531" i="51" s="1"/>
  <c r="Y531" i="51" s="1"/>
  <c r="N239" i="51"/>
  <c r="Z239" i="51" s="1"/>
  <c r="L525" i="51" s="1"/>
  <c r="P525" i="51" s="1"/>
  <c r="U525" i="51" s="1"/>
  <c r="Y525" i="51" s="1"/>
  <c r="N266" i="51"/>
  <c r="Z266" i="51" s="1"/>
  <c r="N318" i="51"/>
  <c r="L560" i="51"/>
  <c r="P560" i="51" s="1"/>
  <c r="U560" i="51" s="1"/>
  <c r="Y560" i="51" s="1"/>
  <c r="AC560" i="51" s="1"/>
  <c r="N296" i="51"/>
  <c r="N246" i="51"/>
  <c r="Z246" i="51" s="1"/>
  <c r="L532" i="51" s="1"/>
  <c r="P532" i="51" s="1"/>
  <c r="U532" i="51" s="1"/>
  <c r="Y532" i="51" s="1"/>
  <c r="F605" i="51"/>
  <c r="A605" i="51" s="1"/>
  <c r="A580" i="51"/>
  <c r="J325" i="51"/>
  <c r="U325" i="51" s="1"/>
  <c r="N325" i="51"/>
  <c r="Z325" i="51" s="1"/>
  <c r="A295" i="51"/>
  <c r="G317" i="51"/>
  <c r="A317" i="51" s="1"/>
  <c r="N262" i="51"/>
  <c r="Z262" i="51" s="1"/>
  <c r="L460" i="51"/>
  <c r="P460" i="51" s="1"/>
  <c r="U460" i="51" s="1"/>
  <c r="Y460" i="51" s="1"/>
  <c r="AC460" i="51" s="1"/>
  <c r="J315" i="51"/>
  <c r="J293" i="51"/>
  <c r="Q849" i="51"/>
  <c r="W849" i="51" s="1"/>
  <c r="W826" i="51"/>
  <c r="H2182" i="51" s="1"/>
  <c r="O2182" i="51" s="1"/>
  <c r="N316" i="51"/>
  <c r="N294" i="51"/>
  <c r="L558" i="51"/>
  <c r="P558" i="51" s="1"/>
  <c r="U558" i="51" s="1"/>
  <c r="Y558" i="51" s="1"/>
  <c r="AC558" i="51" s="1"/>
  <c r="AF1370" i="51"/>
  <c r="X1370" i="51"/>
  <c r="AB1370" i="51"/>
  <c r="AF1514" i="51"/>
  <c r="X1514" i="51"/>
  <c r="AB1514" i="51"/>
  <c r="J384" i="51"/>
  <c r="V384" i="51" s="1"/>
  <c r="J362" i="51"/>
  <c r="V362" i="51" s="1"/>
  <c r="A287" i="51"/>
  <c r="G309" i="51"/>
  <c r="A309" i="51" s="1"/>
  <c r="N260" i="51"/>
  <c r="Z260" i="51" s="1"/>
  <c r="N265" i="51"/>
  <c r="Z265" i="51" s="1"/>
  <c r="N295" i="51"/>
  <c r="L559" i="51"/>
  <c r="P559" i="51" s="1"/>
  <c r="U559" i="51" s="1"/>
  <c r="Y559" i="51" s="1"/>
  <c r="AC559" i="51" s="1"/>
  <c r="N317" i="51"/>
  <c r="L1197" i="51"/>
  <c r="N247" i="51"/>
  <c r="Z247" i="51" s="1"/>
  <c r="L533" i="51" s="1"/>
  <c r="P533" i="51" s="1"/>
  <c r="U533" i="51" s="1"/>
  <c r="Y533" i="51" s="1"/>
  <c r="L459" i="51"/>
  <c r="P459" i="51" s="1"/>
  <c r="U459" i="51" s="1"/>
  <c r="Y459" i="51" s="1"/>
  <c r="AC459" i="51" s="1"/>
  <c r="J292" i="51"/>
  <c r="J314" i="51"/>
  <c r="N381" i="51"/>
  <c r="AA381" i="51" s="1"/>
  <c r="N359" i="51"/>
  <c r="AA359" i="51" s="1"/>
  <c r="N243" i="51"/>
  <c r="Z243" i="51" s="1"/>
  <c r="L529" i="51" s="1"/>
  <c r="P529" i="51" s="1"/>
  <c r="U529" i="51" s="1"/>
  <c r="Y529" i="51" s="1"/>
  <c r="N261" i="51"/>
  <c r="Z261" i="51" s="1"/>
  <c r="J261" i="51"/>
  <c r="U261" i="51" s="1"/>
  <c r="G383" i="51"/>
  <c r="A383" i="51" s="1"/>
  <c r="A339" i="51"/>
  <c r="G361" i="51"/>
  <c r="A361" i="51" s="1"/>
  <c r="F598" i="51"/>
  <c r="A598" i="51" s="1"/>
  <c r="A573" i="51"/>
  <c r="N267" i="51"/>
  <c r="Z267" i="51" s="1"/>
  <c r="K1623" i="51"/>
  <c r="K1587" i="51"/>
  <c r="K1515" i="51"/>
  <c r="K1479" i="51"/>
  <c r="K1551" i="51"/>
  <c r="K1443" i="51"/>
  <c r="K1407" i="51"/>
  <c r="K1371" i="51"/>
  <c r="Q845" i="51"/>
  <c r="W845" i="51" s="1"/>
  <c r="W822" i="51"/>
  <c r="H2181" i="51" s="1"/>
  <c r="F604" i="51"/>
  <c r="A604" i="51" s="1"/>
  <c r="A579" i="51"/>
  <c r="F608" i="51"/>
  <c r="A608" i="51" s="1"/>
  <c r="A583" i="51"/>
  <c r="J259" i="51"/>
  <c r="U259" i="51" s="1"/>
  <c r="N259" i="51"/>
  <c r="Z259" i="51" s="1"/>
  <c r="F596" i="51"/>
  <c r="A596" i="51" s="1"/>
  <c r="A571" i="51"/>
  <c r="F600" i="51"/>
  <c r="A600" i="51" s="1"/>
  <c r="A575" i="51"/>
  <c r="X1406" i="51"/>
  <c r="AF1406" i="51"/>
  <c r="AB1406" i="51"/>
  <c r="AF1550" i="51"/>
  <c r="X1550" i="51"/>
  <c r="AB1550" i="51"/>
  <c r="N237" i="51"/>
  <c r="Z237" i="51" s="1"/>
  <c r="L523" i="51" s="1"/>
  <c r="P523" i="51" s="1"/>
  <c r="U523" i="51" s="1"/>
  <c r="Y523" i="51" s="1"/>
  <c r="AC523" i="51" s="1"/>
  <c r="N334" i="51"/>
  <c r="Z334" i="51" s="1"/>
  <c r="J334" i="51"/>
  <c r="U334" i="51" s="1"/>
  <c r="N331" i="51"/>
  <c r="Z331" i="51" s="1"/>
  <c r="J331" i="51"/>
  <c r="U331" i="51" s="1"/>
  <c r="N362" i="51"/>
  <c r="AA362" i="51" s="1"/>
  <c r="N384" i="51"/>
  <c r="AA384" i="51" s="1"/>
  <c r="G375" i="51"/>
  <c r="A375" i="51" s="1"/>
  <c r="A331" i="51"/>
  <c r="G353" i="51"/>
  <c r="A353" i="51" s="1"/>
  <c r="F609" i="51"/>
  <c r="A609" i="51" s="1"/>
  <c r="A584" i="51"/>
  <c r="N238" i="51"/>
  <c r="Z238" i="51" s="1"/>
  <c r="L524" i="51" s="1"/>
  <c r="P524" i="51" s="1"/>
  <c r="U524" i="51" s="1"/>
  <c r="Y524" i="51" s="1"/>
  <c r="AC524" i="51" s="1"/>
  <c r="J361" i="51"/>
  <c r="V361" i="51" s="1"/>
  <c r="J383" i="51"/>
  <c r="V383" i="51" s="1"/>
  <c r="J382" i="51"/>
  <c r="V382" i="51" s="1"/>
  <c r="J360" i="51"/>
  <c r="V360" i="51" s="1"/>
  <c r="N329" i="51"/>
  <c r="Z329" i="51" s="1"/>
  <c r="N314" i="51"/>
  <c r="L556" i="51"/>
  <c r="P556" i="51" s="1"/>
  <c r="U556" i="51" s="1"/>
  <c r="Y556" i="51" s="1"/>
  <c r="AC556" i="51" s="1"/>
  <c r="N292" i="51"/>
  <c r="L1196" i="51"/>
  <c r="N242" i="51"/>
  <c r="Z242" i="51" s="1"/>
  <c r="L528" i="51" s="1"/>
  <c r="P528" i="51" s="1"/>
  <c r="U528" i="51" s="1"/>
  <c r="Y528" i="51" s="1"/>
  <c r="J381" i="51"/>
  <c r="V381" i="51" s="1"/>
  <c r="J359" i="51"/>
  <c r="V359" i="51" s="1"/>
  <c r="F601" i="51"/>
  <c r="A601" i="51" s="1"/>
  <c r="A576" i="51"/>
  <c r="J380" i="51"/>
  <c r="V380" i="51" s="1"/>
  <c r="J358" i="51"/>
  <c r="V358" i="51" s="1"/>
  <c r="F595" i="51"/>
  <c r="A595" i="51" s="1"/>
  <c r="A570" i="51"/>
  <c r="J263" i="51"/>
  <c r="U263" i="51" s="1"/>
  <c r="N263" i="51"/>
  <c r="Z263" i="51" s="1"/>
  <c r="AF1334" i="51"/>
  <c r="V1335" i="51"/>
  <c r="F602" i="51"/>
  <c r="A602" i="51" s="1"/>
  <c r="A577" i="51"/>
  <c r="F607" i="51"/>
  <c r="A607" i="51" s="1"/>
  <c r="A582" i="51"/>
  <c r="F610" i="51"/>
  <c r="A610" i="51" s="1"/>
  <c r="A585" i="51"/>
  <c r="N335" i="51"/>
  <c r="Z335" i="51" s="1"/>
  <c r="J335" i="51"/>
  <c r="U335" i="51" s="1"/>
  <c r="J333" i="51"/>
  <c r="U333" i="51" s="1"/>
  <c r="N333" i="51"/>
  <c r="Z333" i="51" s="1"/>
  <c r="AF1442" i="51"/>
  <c r="X1442" i="51"/>
  <c r="AB1442" i="51"/>
  <c r="AB1586" i="51"/>
  <c r="X1586" i="51"/>
  <c r="AF1586" i="51"/>
  <c r="N269" i="51"/>
  <c r="Z269" i="51" s="1"/>
  <c r="N332" i="51"/>
  <c r="Z332" i="51" s="1"/>
  <c r="J332" i="51"/>
  <c r="U332" i="51" s="1"/>
  <c r="N383" i="51"/>
  <c r="AA383" i="51" s="1"/>
  <c r="N361" i="51"/>
  <c r="AA361" i="51" s="1"/>
  <c r="N328" i="51"/>
  <c r="Z328" i="51" s="1"/>
  <c r="J328" i="51"/>
  <c r="U328" i="51" s="1"/>
  <c r="N240" i="51"/>
  <c r="Z240" i="51" s="1"/>
  <c r="L526" i="51" s="1"/>
  <c r="P526" i="51" s="1"/>
  <c r="U526" i="51" s="1"/>
  <c r="Y526" i="51" s="1"/>
  <c r="N382" i="51"/>
  <c r="AA382" i="51" s="1"/>
  <c r="N360" i="51"/>
  <c r="AA360" i="51" s="1"/>
  <c r="L463" i="51"/>
  <c r="P463" i="51" s="1"/>
  <c r="U463" i="51" s="1"/>
  <c r="Y463" i="51" s="1"/>
  <c r="AC463" i="51" s="1"/>
  <c r="J296" i="51"/>
  <c r="J318" i="51"/>
  <c r="F599" i="51"/>
  <c r="A599" i="51" s="1"/>
  <c r="A574" i="51"/>
  <c r="N358" i="51"/>
  <c r="AA358" i="51" s="1"/>
  <c r="N380" i="51"/>
  <c r="AA380" i="51" s="1"/>
  <c r="N293" i="51"/>
  <c r="N315" i="51"/>
  <c r="L557" i="51"/>
  <c r="P557" i="51" s="1"/>
  <c r="U557" i="51" s="1"/>
  <c r="Y557" i="51" s="1"/>
  <c r="AC557" i="51" s="1"/>
  <c r="N348" i="51" l="1"/>
  <c r="AA348" i="51" s="1"/>
  <c r="L554" i="51"/>
  <c r="P554" i="51" s="1"/>
  <c r="U554" i="51" s="1"/>
  <c r="Y554" i="51" s="1"/>
  <c r="N374" i="51"/>
  <c r="AA374" i="51" s="1"/>
  <c r="N290" i="51"/>
  <c r="AA312" i="51" s="1"/>
  <c r="L604" i="51" s="1"/>
  <c r="P604" i="51" s="1"/>
  <c r="U604" i="51" s="1"/>
  <c r="Y604" i="51" s="1"/>
  <c r="L550" i="51"/>
  <c r="P550" i="51" s="1"/>
  <c r="U550" i="51" s="1"/>
  <c r="Y550" i="51" s="1"/>
  <c r="N286" i="51"/>
  <c r="AA286" i="51" s="1"/>
  <c r="L575" i="51" s="1"/>
  <c r="P575" i="51" s="1"/>
  <c r="U575" i="51" s="1"/>
  <c r="Y575" i="51" s="1"/>
  <c r="N349" i="51"/>
  <c r="AA349" i="51" s="1"/>
  <c r="Q730" i="51"/>
  <c r="O2005" i="51" s="1"/>
  <c r="V2005" i="51" s="1"/>
  <c r="Q722" i="51"/>
  <c r="O1997" i="51" s="1"/>
  <c r="Q727" i="51"/>
  <c r="O2002" i="51" s="1"/>
  <c r="Q719" i="51"/>
  <c r="O1994" i="51" s="1"/>
  <c r="V1994" i="51" s="1"/>
  <c r="AE725" i="51"/>
  <c r="O2023" i="51" s="1"/>
  <c r="Q729" i="51"/>
  <c r="O2004" i="51" s="1"/>
  <c r="Q721" i="51"/>
  <c r="O1996" i="51" s="1"/>
  <c r="AE727" i="51"/>
  <c r="O2025" i="51" s="1"/>
  <c r="AE719" i="51"/>
  <c r="O2017" i="51" s="1"/>
  <c r="V2017" i="51" s="1"/>
  <c r="AE724" i="51"/>
  <c r="O2022" i="51" s="1"/>
  <c r="AE757" i="51"/>
  <c r="AE726" i="51"/>
  <c r="O2024" i="51" s="1"/>
  <c r="AE718" i="51"/>
  <c r="O2016" i="51" s="1"/>
  <c r="V2016" i="51" s="1"/>
  <c r="Q724" i="51"/>
  <c r="O1999" i="51" s="1"/>
  <c r="Q720" i="51"/>
  <c r="O1995" i="51" s="1"/>
  <c r="V1995" i="51" s="1"/>
  <c r="Q726" i="51"/>
  <c r="O2001" i="51" s="1"/>
  <c r="Q718" i="51"/>
  <c r="O1993" i="51" s="1"/>
  <c r="V1993" i="51" s="1"/>
  <c r="Q723" i="51"/>
  <c r="O1998" i="51" s="1"/>
  <c r="AE729" i="51"/>
  <c r="O2027" i="51" s="1"/>
  <c r="AE721" i="51"/>
  <c r="O2019" i="51" s="1"/>
  <c r="Q725" i="51"/>
  <c r="O2000" i="51" s="1"/>
  <c r="AE723" i="51"/>
  <c r="O2021" i="51" s="1"/>
  <c r="AE728" i="51"/>
  <c r="O2026" i="51" s="1"/>
  <c r="AE720" i="51"/>
  <c r="O2018" i="51" s="1"/>
  <c r="V2018" i="51" s="1"/>
  <c r="Q728" i="51"/>
  <c r="O2003" i="51" s="1"/>
  <c r="AE722" i="51"/>
  <c r="O2020" i="51" s="1"/>
  <c r="AC526" i="51"/>
  <c r="AC433" i="51"/>
  <c r="AC430" i="51"/>
  <c r="AC429" i="51"/>
  <c r="J377" i="51"/>
  <c r="J355" i="51"/>
  <c r="V355" i="51" s="1"/>
  <c r="L452" i="51"/>
  <c r="P452" i="51" s="1"/>
  <c r="U452" i="51" s="1"/>
  <c r="Y452" i="51" s="1"/>
  <c r="J307" i="51"/>
  <c r="J285" i="51"/>
  <c r="AA292" i="51"/>
  <c r="L581" i="51" s="1"/>
  <c r="P581" i="51" s="1"/>
  <c r="U581" i="51" s="1"/>
  <c r="Y581" i="51" s="1"/>
  <c r="AC581" i="51" s="1"/>
  <c r="AA314" i="51"/>
  <c r="L606" i="51" s="1"/>
  <c r="P606" i="51" s="1"/>
  <c r="U606" i="51" s="1"/>
  <c r="Y606" i="51" s="1"/>
  <c r="AC606" i="51" s="1"/>
  <c r="J372" i="51"/>
  <c r="J350" i="51"/>
  <c r="V350" i="51" s="1"/>
  <c r="J376" i="51"/>
  <c r="J354" i="51"/>
  <c r="V354" i="51" s="1"/>
  <c r="J357" i="51"/>
  <c r="V357" i="51" s="1"/>
  <c r="J379" i="51"/>
  <c r="AF1335" i="51"/>
  <c r="V1336" i="51"/>
  <c r="AC528" i="51"/>
  <c r="N375" i="51"/>
  <c r="N353" i="51"/>
  <c r="AA353" i="51" s="1"/>
  <c r="N281" i="51"/>
  <c r="N303" i="51"/>
  <c r="L545" i="51"/>
  <c r="P545" i="51" s="1"/>
  <c r="U545" i="51" s="1"/>
  <c r="Y545" i="51" s="1"/>
  <c r="AC545" i="51" s="1"/>
  <c r="AB1371" i="51"/>
  <c r="AF1371" i="51"/>
  <c r="X1371" i="51"/>
  <c r="X1479" i="51"/>
  <c r="AF1479" i="51"/>
  <c r="AB1479" i="51"/>
  <c r="N289" i="51"/>
  <c r="N311" i="51"/>
  <c r="L553" i="51"/>
  <c r="P553" i="51" s="1"/>
  <c r="U553" i="51" s="1"/>
  <c r="Y553" i="51" s="1"/>
  <c r="AC529" i="51"/>
  <c r="V314" i="51"/>
  <c r="L509" i="51" s="1"/>
  <c r="P509" i="51" s="1"/>
  <c r="U509" i="51" s="1"/>
  <c r="Y509" i="51" s="1"/>
  <c r="AC509" i="51" s="1"/>
  <c r="V292" i="51"/>
  <c r="L484" i="51" s="1"/>
  <c r="P484" i="51" s="1"/>
  <c r="U484" i="51" s="1"/>
  <c r="Y484" i="51" s="1"/>
  <c r="AC484" i="51" s="1"/>
  <c r="N287" i="51"/>
  <c r="L551" i="51"/>
  <c r="P551" i="51" s="1"/>
  <c r="U551" i="51" s="1"/>
  <c r="Y551" i="51" s="1"/>
  <c r="N309" i="51"/>
  <c r="N369" i="51"/>
  <c r="N347" i="51"/>
  <c r="AA347" i="51" s="1"/>
  <c r="AC532" i="51"/>
  <c r="V316" i="51"/>
  <c r="L511" i="51" s="1"/>
  <c r="P511" i="51" s="1"/>
  <c r="U511" i="51" s="1"/>
  <c r="Y511" i="51" s="1"/>
  <c r="AC511" i="51" s="1"/>
  <c r="V294" i="51"/>
  <c r="L486" i="51" s="1"/>
  <c r="P486" i="51" s="1"/>
  <c r="U486" i="51" s="1"/>
  <c r="Y486" i="51" s="1"/>
  <c r="AC486" i="51" s="1"/>
  <c r="J282" i="51"/>
  <c r="L449" i="51"/>
  <c r="P449" i="51" s="1"/>
  <c r="U449" i="51" s="1"/>
  <c r="Y449" i="51" s="1"/>
  <c r="J304" i="51"/>
  <c r="AC428" i="51"/>
  <c r="J374" i="51"/>
  <c r="J352" i="51"/>
  <c r="V352" i="51" s="1"/>
  <c r="L456" i="51"/>
  <c r="P456" i="51" s="1"/>
  <c r="U456" i="51" s="1"/>
  <c r="Y456" i="51" s="1"/>
  <c r="J311" i="51"/>
  <c r="J289" i="51"/>
  <c r="L455" i="51"/>
  <c r="P455" i="51" s="1"/>
  <c r="U455" i="51" s="1"/>
  <c r="Y455" i="51" s="1"/>
  <c r="J288" i="51"/>
  <c r="J310" i="51"/>
  <c r="N291" i="51"/>
  <c r="L555" i="51"/>
  <c r="P555" i="51" s="1"/>
  <c r="U555" i="51" s="1"/>
  <c r="Y555" i="51" s="1"/>
  <c r="N313" i="51"/>
  <c r="AA315" i="51"/>
  <c r="L607" i="51" s="1"/>
  <c r="P607" i="51" s="1"/>
  <c r="U607" i="51" s="1"/>
  <c r="Y607" i="51" s="1"/>
  <c r="AC607" i="51" s="1"/>
  <c r="AA293" i="51"/>
  <c r="L582" i="51" s="1"/>
  <c r="P582" i="51" s="1"/>
  <c r="U582" i="51" s="1"/>
  <c r="Y582" i="51" s="1"/>
  <c r="AC582" i="51" s="1"/>
  <c r="N350" i="51"/>
  <c r="AA350" i="51" s="1"/>
  <c r="N372" i="51"/>
  <c r="N354" i="51"/>
  <c r="AA354" i="51" s="1"/>
  <c r="N376" i="51"/>
  <c r="N379" i="51"/>
  <c r="N357" i="51"/>
  <c r="AA357" i="51" s="1"/>
  <c r="K1624" i="51"/>
  <c r="K1588" i="51"/>
  <c r="K1516" i="51"/>
  <c r="K1480" i="51"/>
  <c r="K1552" i="51"/>
  <c r="K1444" i="51"/>
  <c r="K1408" i="51"/>
  <c r="K1372" i="51"/>
  <c r="J378" i="51"/>
  <c r="J356" i="51"/>
  <c r="V356" i="51" s="1"/>
  <c r="L448" i="51"/>
  <c r="P448" i="51" s="1"/>
  <c r="U448" i="51" s="1"/>
  <c r="Y448" i="51" s="1"/>
  <c r="AC448" i="51" s="1"/>
  <c r="J303" i="51"/>
  <c r="J281" i="51"/>
  <c r="AB1407" i="51"/>
  <c r="X1407" i="51"/>
  <c r="AF1407" i="51"/>
  <c r="AB1515" i="51"/>
  <c r="AF1515" i="51"/>
  <c r="X1515" i="51"/>
  <c r="N304" i="51"/>
  <c r="N282" i="51"/>
  <c r="L546" i="51"/>
  <c r="P546" i="51" s="1"/>
  <c r="U546" i="51" s="1"/>
  <c r="Y546" i="51" s="1"/>
  <c r="AA370" i="51"/>
  <c r="N306" i="51"/>
  <c r="L548" i="51"/>
  <c r="P548" i="51" s="1"/>
  <c r="U548" i="51" s="1"/>
  <c r="Y548" i="51" s="1"/>
  <c r="N284" i="51"/>
  <c r="J369" i="51"/>
  <c r="J347" i="51"/>
  <c r="V347" i="51" s="1"/>
  <c r="N310" i="51"/>
  <c r="L552" i="51"/>
  <c r="P552" i="51" s="1"/>
  <c r="U552" i="51" s="1"/>
  <c r="Y552" i="51" s="1"/>
  <c r="N288" i="51"/>
  <c r="J349" i="51"/>
  <c r="V349" i="51" s="1"/>
  <c r="J371" i="51"/>
  <c r="J309" i="51"/>
  <c r="L454" i="51"/>
  <c r="P454" i="51" s="1"/>
  <c r="U454" i="51" s="1"/>
  <c r="Y454" i="51" s="1"/>
  <c r="J287" i="51"/>
  <c r="AC435" i="51"/>
  <c r="J290" i="51"/>
  <c r="L457" i="51"/>
  <c r="P457" i="51" s="1"/>
  <c r="U457" i="51" s="1"/>
  <c r="Y457" i="51" s="1"/>
  <c r="J312" i="51"/>
  <c r="AC436" i="51"/>
  <c r="N377" i="51"/>
  <c r="N355" i="51"/>
  <c r="AA355" i="51" s="1"/>
  <c r="N285" i="51"/>
  <c r="N307" i="51"/>
  <c r="L549" i="51"/>
  <c r="P549" i="51" s="1"/>
  <c r="U549" i="51" s="1"/>
  <c r="Y549" i="51" s="1"/>
  <c r="N373" i="51"/>
  <c r="N351" i="51"/>
  <c r="AA351" i="51" s="1"/>
  <c r="N378" i="51"/>
  <c r="N356" i="51"/>
  <c r="AA356" i="51" s="1"/>
  <c r="AF1443" i="51"/>
  <c r="X1443" i="51"/>
  <c r="AB1443" i="51"/>
  <c r="AF1587" i="51"/>
  <c r="X1587" i="51"/>
  <c r="AB1587" i="51"/>
  <c r="J305" i="51"/>
  <c r="L450" i="51"/>
  <c r="P450" i="51" s="1"/>
  <c r="U450" i="51" s="1"/>
  <c r="Y450" i="51" s="1"/>
  <c r="J283" i="51"/>
  <c r="AC533" i="51"/>
  <c r="V293" i="51"/>
  <c r="L485" i="51" s="1"/>
  <c r="P485" i="51" s="1"/>
  <c r="U485" i="51" s="1"/>
  <c r="Y485" i="51" s="1"/>
  <c r="AC485" i="51" s="1"/>
  <c r="V315" i="51"/>
  <c r="L510" i="51" s="1"/>
  <c r="P510" i="51" s="1"/>
  <c r="U510" i="51" s="1"/>
  <c r="Y510" i="51" s="1"/>
  <c r="AC510" i="51" s="1"/>
  <c r="AA296" i="51"/>
  <c r="L585" i="51" s="1"/>
  <c r="P585" i="51" s="1"/>
  <c r="U585" i="51" s="1"/>
  <c r="Y585" i="51" s="1"/>
  <c r="AC585" i="51" s="1"/>
  <c r="AA318" i="51"/>
  <c r="L610" i="51" s="1"/>
  <c r="P610" i="51" s="1"/>
  <c r="U610" i="51" s="1"/>
  <c r="Y610" i="51" s="1"/>
  <c r="AC610" i="51" s="1"/>
  <c r="AC525" i="51"/>
  <c r="AC527" i="51"/>
  <c r="J370" i="51"/>
  <c r="J348" i="51"/>
  <c r="V348" i="51" s="1"/>
  <c r="AC437" i="51"/>
  <c r="AC432" i="51"/>
  <c r="J313" i="51"/>
  <c r="L458" i="51"/>
  <c r="P458" i="51" s="1"/>
  <c r="U458" i="51" s="1"/>
  <c r="Y458" i="51" s="1"/>
  <c r="J291" i="51"/>
  <c r="J373" i="51"/>
  <c r="J351" i="51"/>
  <c r="V351" i="51" s="1"/>
  <c r="L451" i="51"/>
  <c r="P451" i="51" s="1"/>
  <c r="U451" i="51" s="1"/>
  <c r="Y451" i="51" s="1"/>
  <c r="J284" i="51"/>
  <c r="J306" i="51"/>
  <c r="V318" i="51"/>
  <c r="L513" i="51" s="1"/>
  <c r="P513" i="51" s="1"/>
  <c r="U513" i="51" s="1"/>
  <c r="Y513" i="51" s="1"/>
  <c r="AC513" i="51" s="1"/>
  <c r="V296" i="51"/>
  <c r="L488" i="51" s="1"/>
  <c r="P488" i="51" s="1"/>
  <c r="U488" i="51" s="1"/>
  <c r="Y488" i="51" s="1"/>
  <c r="AC488" i="51" s="1"/>
  <c r="J353" i="51"/>
  <c r="V353" i="51" s="1"/>
  <c r="J375" i="51"/>
  <c r="AC530" i="51"/>
  <c r="AB1551" i="51"/>
  <c r="X1551" i="51"/>
  <c r="AF1551" i="51"/>
  <c r="AF1623" i="51"/>
  <c r="X1623" i="51"/>
  <c r="AB1623" i="51"/>
  <c r="N283" i="51"/>
  <c r="L547" i="51"/>
  <c r="P547" i="51" s="1"/>
  <c r="U547" i="51" s="1"/>
  <c r="Y547" i="51" s="1"/>
  <c r="N305" i="51"/>
  <c r="AA317" i="51"/>
  <c r="L609" i="51" s="1"/>
  <c r="P609" i="51" s="1"/>
  <c r="U609" i="51" s="1"/>
  <c r="Y609" i="51" s="1"/>
  <c r="AC609" i="51" s="1"/>
  <c r="AA295" i="51"/>
  <c r="L584" i="51" s="1"/>
  <c r="P584" i="51" s="1"/>
  <c r="U584" i="51" s="1"/>
  <c r="Y584" i="51" s="1"/>
  <c r="AC584" i="51" s="1"/>
  <c r="AA294" i="51"/>
  <c r="L583" i="51" s="1"/>
  <c r="P583" i="51" s="1"/>
  <c r="U583" i="51" s="1"/>
  <c r="Y583" i="51" s="1"/>
  <c r="AC583" i="51" s="1"/>
  <c r="AA316" i="51"/>
  <c r="L608" i="51" s="1"/>
  <c r="P608" i="51" s="1"/>
  <c r="U608" i="51" s="1"/>
  <c r="Y608" i="51" s="1"/>
  <c r="AC608" i="51" s="1"/>
  <c r="AC531" i="51"/>
  <c r="V295" i="51"/>
  <c r="L487" i="51" s="1"/>
  <c r="P487" i="51" s="1"/>
  <c r="U487" i="51" s="1"/>
  <c r="Y487" i="51" s="1"/>
  <c r="AC487" i="51" s="1"/>
  <c r="V317" i="51"/>
  <c r="L512" i="51" s="1"/>
  <c r="P512" i="51" s="1"/>
  <c r="U512" i="51" s="1"/>
  <c r="Y512" i="51" s="1"/>
  <c r="AC512" i="51" s="1"/>
  <c r="J286" i="51"/>
  <c r="L453" i="51"/>
  <c r="P453" i="51" s="1"/>
  <c r="U453" i="51" s="1"/>
  <c r="Y453" i="51" s="1"/>
  <c r="J308" i="51"/>
  <c r="AC434" i="51"/>
  <c r="AC431" i="51"/>
  <c r="R2200" i="47"/>
  <c r="AA290" i="51" l="1"/>
  <c r="L579" i="51" s="1"/>
  <c r="P579" i="51" s="1"/>
  <c r="U579" i="51" s="1"/>
  <c r="Y579" i="51" s="1"/>
  <c r="AA308" i="51"/>
  <c r="L600" i="51" s="1"/>
  <c r="P600" i="51" s="1"/>
  <c r="U600" i="51" s="1"/>
  <c r="Y600" i="51" s="1"/>
  <c r="AA371" i="51"/>
  <c r="AA377" i="51"/>
  <c r="AE749" i="51"/>
  <c r="O2071" i="51" s="1"/>
  <c r="AE741" i="51"/>
  <c r="O2063" i="51" s="1"/>
  <c r="V2063" i="51" s="1"/>
  <c r="AE746" i="51"/>
  <c r="O2068" i="51" s="1"/>
  <c r="AE780" i="51"/>
  <c r="Q746" i="51"/>
  <c r="O2045" i="51" s="1"/>
  <c r="Q751" i="51"/>
  <c r="O2050" i="51" s="1"/>
  <c r="Q743" i="51"/>
  <c r="O2042" i="51" s="1"/>
  <c r="V2042" i="51" s="1"/>
  <c r="Q747" i="51"/>
  <c r="O2046" i="51" s="1"/>
  <c r="Q748" i="51"/>
  <c r="O2047" i="51" s="1"/>
  <c r="Q753" i="51"/>
  <c r="O2052" i="51" s="1"/>
  <c r="V2052" i="51" s="1"/>
  <c r="Q745" i="51"/>
  <c r="O2044" i="51" s="1"/>
  <c r="AE751" i="51"/>
  <c r="O2073" i="51" s="1"/>
  <c r="AE743" i="51"/>
  <c r="O2065" i="51" s="1"/>
  <c r="V2065" i="51" s="1"/>
  <c r="AE748" i="51"/>
  <c r="O2070" i="51" s="1"/>
  <c r="AE745" i="51"/>
  <c r="O2067" i="51" s="1"/>
  <c r="AE750" i="51"/>
  <c r="O2072" i="51" s="1"/>
  <c r="AE742" i="51"/>
  <c r="O2064" i="51" s="1"/>
  <c r="V2064" i="51" s="1"/>
  <c r="Q750" i="51"/>
  <c r="O2049" i="51" s="1"/>
  <c r="Q742" i="51"/>
  <c r="O2041" i="51" s="1"/>
  <c r="V2041" i="51" s="1"/>
  <c r="Q749" i="51"/>
  <c r="O2048" i="51" s="1"/>
  <c r="AE752" i="51"/>
  <c r="O2074" i="51" s="1"/>
  <c r="Q752" i="51"/>
  <c r="O2051" i="51" s="1"/>
  <c r="AE747" i="51"/>
  <c r="O2069" i="51" s="1"/>
  <c r="AE744" i="51"/>
  <c r="O2066" i="51" s="1"/>
  <c r="Q744" i="51"/>
  <c r="O2043" i="51" s="1"/>
  <c r="Q741" i="51"/>
  <c r="O2040" i="51" s="1"/>
  <c r="V2040" i="51" s="1"/>
  <c r="AC449" i="51"/>
  <c r="AA378" i="51"/>
  <c r="V372" i="51"/>
  <c r="AC451" i="51"/>
  <c r="AC546" i="51"/>
  <c r="AC551" i="51"/>
  <c r="AC547" i="51"/>
  <c r="V378" i="51"/>
  <c r="AA376" i="51"/>
  <c r="AC458" i="51"/>
  <c r="AA282" i="51"/>
  <c r="L571" i="51" s="1"/>
  <c r="P571" i="51" s="1"/>
  <c r="U571" i="51" s="1"/>
  <c r="Y571" i="51" s="1"/>
  <c r="AA304" i="51"/>
  <c r="L596" i="51" s="1"/>
  <c r="P596" i="51" s="1"/>
  <c r="U596" i="51" s="1"/>
  <c r="Y596" i="51" s="1"/>
  <c r="AF1624" i="51"/>
  <c r="X1624" i="51"/>
  <c r="AB1624" i="51"/>
  <c r="AC555" i="51"/>
  <c r="AC455" i="51"/>
  <c r="AF1336" i="51"/>
  <c r="V1337" i="51"/>
  <c r="AC453" i="51"/>
  <c r="V370" i="51"/>
  <c r="V283" i="51"/>
  <c r="L475" i="51" s="1"/>
  <c r="P475" i="51" s="1"/>
  <c r="U475" i="51" s="1"/>
  <c r="Y475" i="51" s="1"/>
  <c r="V305" i="51"/>
  <c r="L500" i="51" s="1"/>
  <c r="P500" i="51" s="1"/>
  <c r="U500" i="51" s="1"/>
  <c r="Y500" i="51" s="1"/>
  <c r="AA373" i="51"/>
  <c r="AA307" i="51"/>
  <c r="L599" i="51" s="1"/>
  <c r="P599" i="51" s="1"/>
  <c r="U599" i="51" s="1"/>
  <c r="Y599" i="51" s="1"/>
  <c r="AA285" i="51"/>
  <c r="L574" i="51" s="1"/>
  <c r="P574" i="51" s="1"/>
  <c r="U574" i="51" s="1"/>
  <c r="Y574" i="51" s="1"/>
  <c r="AC457" i="51"/>
  <c r="AC454" i="51"/>
  <c r="AA288" i="51"/>
  <c r="L577" i="51" s="1"/>
  <c r="P577" i="51" s="1"/>
  <c r="U577" i="51" s="1"/>
  <c r="Y577" i="51" s="1"/>
  <c r="AA310" i="51"/>
  <c r="L602" i="51" s="1"/>
  <c r="P602" i="51" s="1"/>
  <c r="U602" i="51" s="1"/>
  <c r="Y602" i="51" s="1"/>
  <c r="V369" i="51"/>
  <c r="X1372" i="51"/>
  <c r="AB1372" i="51"/>
  <c r="AF1372" i="51"/>
  <c r="AB1480" i="51"/>
  <c r="AF1480" i="51"/>
  <c r="X1480" i="51"/>
  <c r="AA313" i="51"/>
  <c r="L605" i="51" s="1"/>
  <c r="P605" i="51" s="1"/>
  <c r="U605" i="51" s="1"/>
  <c r="Y605" i="51" s="1"/>
  <c r="AA291" i="51"/>
  <c r="L580" i="51" s="1"/>
  <c r="P580" i="51" s="1"/>
  <c r="U580" i="51" s="1"/>
  <c r="Y580" i="51" s="1"/>
  <c r="V289" i="51"/>
  <c r="L481" i="51" s="1"/>
  <c r="P481" i="51" s="1"/>
  <c r="U481" i="51" s="1"/>
  <c r="Y481" i="51" s="1"/>
  <c r="V311" i="51"/>
  <c r="L506" i="51" s="1"/>
  <c r="P506" i="51" s="1"/>
  <c r="U506" i="51" s="1"/>
  <c r="Y506" i="51" s="1"/>
  <c r="V374" i="51"/>
  <c r="V304" i="51"/>
  <c r="L499" i="51" s="1"/>
  <c r="P499" i="51" s="1"/>
  <c r="U499" i="51" s="1"/>
  <c r="Y499" i="51" s="1"/>
  <c r="V282" i="51"/>
  <c r="L474" i="51" s="1"/>
  <c r="P474" i="51" s="1"/>
  <c r="U474" i="51" s="1"/>
  <c r="Y474" i="51" s="1"/>
  <c r="AA309" i="51"/>
  <c r="L601" i="51" s="1"/>
  <c r="P601" i="51" s="1"/>
  <c r="U601" i="51" s="1"/>
  <c r="Y601" i="51" s="1"/>
  <c r="AA287" i="51"/>
  <c r="L576" i="51" s="1"/>
  <c r="P576" i="51" s="1"/>
  <c r="U576" i="51" s="1"/>
  <c r="Y576" i="51" s="1"/>
  <c r="AC553" i="51"/>
  <c r="K1625" i="51"/>
  <c r="K1553" i="51"/>
  <c r="K1517" i="51"/>
  <c r="K1589" i="51"/>
  <c r="K1481" i="51"/>
  <c r="K1445" i="51"/>
  <c r="K1409" i="51"/>
  <c r="K1373" i="51"/>
  <c r="V376" i="51"/>
  <c r="AA303" i="51"/>
  <c r="L595" i="51" s="1"/>
  <c r="P595" i="51" s="1"/>
  <c r="U595" i="51" s="1"/>
  <c r="Y595" i="51" s="1"/>
  <c r="AC595" i="51" s="1"/>
  <c r="AA281" i="51"/>
  <c r="L570" i="51" s="1"/>
  <c r="P570" i="51" s="1"/>
  <c r="U570" i="51" s="1"/>
  <c r="Y570" i="51" s="1"/>
  <c r="AC570" i="51" s="1"/>
  <c r="AC452" i="51"/>
  <c r="V308" i="51"/>
  <c r="L503" i="51" s="1"/>
  <c r="P503" i="51" s="1"/>
  <c r="U503" i="51" s="1"/>
  <c r="Y503" i="51" s="1"/>
  <c r="V286" i="51"/>
  <c r="L478" i="51" s="1"/>
  <c r="P478" i="51" s="1"/>
  <c r="U478" i="51" s="1"/>
  <c r="Y478" i="51" s="1"/>
  <c r="AA305" i="51"/>
  <c r="L597" i="51" s="1"/>
  <c r="P597" i="51" s="1"/>
  <c r="U597" i="51" s="1"/>
  <c r="Y597" i="51" s="1"/>
  <c r="AA283" i="51"/>
  <c r="L572" i="51" s="1"/>
  <c r="P572" i="51" s="1"/>
  <c r="U572" i="51" s="1"/>
  <c r="Y572" i="51" s="1"/>
  <c r="V375" i="51"/>
  <c r="V373" i="51"/>
  <c r="AC450" i="51"/>
  <c r="V312" i="51"/>
  <c r="L507" i="51" s="1"/>
  <c r="P507" i="51" s="1"/>
  <c r="U507" i="51" s="1"/>
  <c r="Y507" i="51" s="1"/>
  <c r="V290" i="51"/>
  <c r="L482" i="51" s="1"/>
  <c r="P482" i="51" s="1"/>
  <c r="U482" i="51" s="1"/>
  <c r="Y482" i="51" s="1"/>
  <c r="AC552" i="51"/>
  <c r="AA284" i="51"/>
  <c r="L573" i="51" s="1"/>
  <c r="P573" i="51" s="1"/>
  <c r="U573" i="51" s="1"/>
  <c r="Y573" i="51" s="1"/>
  <c r="AA306" i="51"/>
  <c r="L598" i="51" s="1"/>
  <c r="P598" i="51" s="1"/>
  <c r="U598" i="51" s="1"/>
  <c r="Y598" i="51" s="1"/>
  <c r="AC550" i="51"/>
  <c r="AB1408" i="51"/>
  <c r="AF1408" i="51"/>
  <c r="X1408" i="51"/>
  <c r="AB1516" i="51"/>
  <c r="X1516" i="51"/>
  <c r="AF1516" i="51"/>
  <c r="AA379" i="51"/>
  <c r="AA369" i="51"/>
  <c r="AA375" i="51"/>
  <c r="V379" i="51"/>
  <c r="V285" i="51"/>
  <c r="L477" i="51" s="1"/>
  <c r="P477" i="51" s="1"/>
  <c r="U477" i="51" s="1"/>
  <c r="Y477" i="51" s="1"/>
  <c r="V307" i="51"/>
  <c r="L502" i="51" s="1"/>
  <c r="P502" i="51" s="1"/>
  <c r="U502" i="51" s="1"/>
  <c r="Y502" i="51" s="1"/>
  <c r="V377" i="51"/>
  <c r="V287" i="51"/>
  <c r="L479" i="51" s="1"/>
  <c r="P479" i="51" s="1"/>
  <c r="U479" i="51" s="1"/>
  <c r="Y479" i="51" s="1"/>
  <c r="V309" i="51"/>
  <c r="L504" i="51" s="1"/>
  <c r="P504" i="51" s="1"/>
  <c r="U504" i="51" s="1"/>
  <c r="Y504" i="51" s="1"/>
  <c r="V281" i="51"/>
  <c r="L473" i="51" s="1"/>
  <c r="P473" i="51" s="1"/>
  <c r="U473" i="51" s="1"/>
  <c r="Y473" i="51" s="1"/>
  <c r="AC473" i="51" s="1"/>
  <c r="V303" i="51"/>
  <c r="L498" i="51" s="1"/>
  <c r="P498" i="51" s="1"/>
  <c r="U498" i="51" s="1"/>
  <c r="Y498" i="51" s="1"/>
  <c r="AC498" i="51" s="1"/>
  <c r="AB1552" i="51"/>
  <c r="AF1552" i="51"/>
  <c r="X1552" i="51"/>
  <c r="AC554" i="51"/>
  <c r="V306" i="51"/>
  <c r="L501" i="51" s="1"/>
  <c r="P501" i="51" s="1"/>
  <c r="U501" i="51" s="1"/>
  <c r="Y501" i="51" s="1"/>
  <c r="V284" i="51"/>
  <c r="L476" i="51" s="1"/>
  <c r="P476" i="51" s="1"/>
  <c r="U476" i="51" s="1"/>
  <c r="Y476" i="51" s="1"/>
  <c r="V291" i="51"/>
  <c r="L483" i="51" s="1"/>
  <c r="P483" i="51" s="1"/>
  <c r="U483" i="51" s="1"/>
  <c r="Y483" i="51" s="1"/>
  <c r="V313" i="51"/>
  <c r="L508" i="51" s="1"/>
  <c r="P508" i="51" s="1"/>
  <c r="U508" i="51" s="1"/>
  <c r="Y508" i="51" s="1"/>
  <c r="AC549" i="51"/>
  <c r="V371" i="51"/>
  <c r="AC548" i="51"/>
  <c r="X1444" i="51"/>
  <c r="AF1444" i="51"/>
  <c r="AB1444" i="51"/>
  <c r="AB1588" i="51"/>
  <c r="AF1588" i="51"/>
  <c r="X1588" i="51"/>
  <c r="AA372" i="51"/>
  <c r="V310" i="51"/>
  <c r="L505" i="51" s="1"/>
  <c r="P505" i="51" s="1"/>
  <c r="U505" i="51" s="1"/>
  <c r="Y505" i="51" s="1"/>
  <c r="V288" i="51"/>
  <c r="L480" i="51" s="1"/>
  <c r="P480" i="51" s="1"/>
  <c r="U480" i="51" s="1"/>
  <c r="Y480" i="51" s="1"/>
  <c r="AC456" i="51"/>
  <c r="AA311" i="51"/>
  <c r="L603" i="51" s="1"/>
  <c r="P603" i="51" s="1"/>
  <c r="U603" i="51" s="1"/>
  <c r="Y603" i="51" s="1"/>
  <c r="AA289" i="51"/>
  <c r="L578" i="51" s="1"/>
  <c r="P578" i="51" s="1"/>
  <c r="U578" i="51" s="1"/>
  <c r="Y578" i="51" s="1"/>
  <c r="M8" i="50"/>
  <c r="U2196" i="51" s="1"/>
  <c r="L20" i="50"/>
  <c r="L17" i="50"/>
  <c r="L14" i="50"/>
  <c r="AF1198" i="50"/>
  <c r="Y1196" i="50"/>
  <c r="AB1197" i="50" s="1"/>
  <c r="AC501" i="51" l="1"/>
  <c r="AE771" i="51"/>
  <c r="O2117" i="51" s="1"/>
  <c r="Q775" i="51"/>
  <c r="O2098" i="51" s="1"/>
  <c r="Q767" i="51"/>
  <c r="O2090" i="51" s="1"/>
  <c r="AE773" i="51"/>
  <c r="O2119" i="51" s="1"/>
  <c r="AE765" i="51"/>
  <c r="O2111" i="51" s="1"/>
  <c r="V2111" i="51" s="1"/>
  <c r="AE770" i="51"/>
  <c r="O2116" i="51" s="1"/>
  <c r="Q770" i="51"/>
  <c r="O2093" i="51" s="1"/>
  <c r="AE772" i="51"/>
  <c r="O2118" i="51" s="1"/>
  <c r="AE764" i="51"/>
  <c r="O2110" i="51" s="1"/>
  <c r="V2110" i="51" s="1"/>
  <c r="Q772" i="51"/>
  <c r="O2095" i="51" s="1"/>
  <c r="Q764" i="51"/>
  <c r="O2087" i="51" s="1"/>
  <c r="V2087" i="51" s="1"/>
  <c r="Q769" i="51"/>
  <c r="O2092" i="51" s="1"/>
  <c r="AE775" i="51"/>
  <c r="O2121" i="51" s="1"/>
  <c r="AE767" i="51"/>
  <c r="O2113" i="51" s="1"/>
  <c r="Q771" i="51"/>
  <c r="O2094" i="51" s="1"/>
  <c r="AE803" i="51"/>
  <c r="AE769" i="51"/>
  <c r="O2115" i="51" s="1"/>
  <c r="AE774" i="51"/>
  <c r="O2120" i="51" s="1"/>
  <c r="AE766" i="51"/>
  <c r="O2112" i="51" s="1"/>
  <c r="V2112" i="51" s="1"/>
  <c r="Q774" i="51"/>
  <c r="O2097" i="51" s="1"/>
  <c r="Q766" i="51"/>
  <c r="O2089" i="51" s="1"/>
  <c r="V2089" i="51" s="1"/>
  <c r="AE768" i="51"/>
  <c r="O2114" i="51" s="1"/>
  <c r="Q776" i="51"/>
  <c r="O2099" i="51" s="1"/>
  <c r="V2099" i="51" s="1"/>
  <c r="Q768" i="51"/>
  <c r="O2091" i="51" s="1"/>
  <c r="Q773" i="51"/>
  <c r="O2096" i="51" s="1"/>
  <c r="Q765" i="51"/>
  <c r="O2088" i="51" s="1"/>
  <c r="V2088" i="51" s="1"/>
  <c r="AC600" i="51"/>
  <c r="AC480" i="51"/>
  <c r="AC573" i="51"/>
  <c r="AC578" i="51"/>
  <c r="AC505" i="51"/>
  <c r="AC603" i="51"/>
  <c r="AC508" i="51"/>
  <c r="AC478" i="51"/>
  <c r="AF1445" i="51"/>
  <c r="X1445" i="51"/>
  <c r="AB1445" i="51"/>
  <c r="X1553" i="51"/>
  <c r="AF1553" i="51"/>
  <c r="AB1553" i="51"/>
  <c r="AC601" i="51"/>
  <c r="AC506" i="51"/>
  <c r="AC577" i="51"/>
  <c r="AC574" i="51"/>
  <c r="AC475" i="51"/>
  <c r="AC575" i="51"/>
  <c r="K1626" i="51"/>
  <c r="K1554" i="51"/>
  <c r="K1518" i="51"/>
  <c r="K1482" i="51"/>
  <c r="K1590" i="51"/>
  <c r="K1446" i="51"/>
  <c r="K1410" i="51"/>
  <c r="K1374" i="51"/>
  <c r="AC604" i="51"/>
  <c r="AC483" i="51"/>
  <c r="AC502" i="51"/>
  <c r="AC482" i="51"/>
  <c r="AC503" i="51"/>
  <c r="AB1481" i="51"/>
  <c r="AF1481" i="51"/>
  <c r="X1481" i="51"/>
  <c r="X1625" i="51"/>
  <c r="AF1625" i="51"/>
  <c r="AB1625" i="51"/>
  <c r="AC474" i="51"/>
  <c r="AC481" i="51"/>
  <c r="AC599" i="51"/>
  <c r="AC476" i="51"/>
  <c r="AC504" i="51"/>
  <c r="AC477" i="51"/>
  <c r="AC598" i="51"/>
  <c r="AC507" i="51"/>
  <c r="AC572" i="51"/>
  <c r="AF1373" i="51"/>
  <c r="X1373" i="51"/>
  <c r="AB1373" i="51"/>
  <c r="X1589" i="51"/>
  <c r="AB1589" i="51"/>
  <c r="AF1589" i="51"/>
  <c r="AC499" i="51"/>
  <c r="AC580" i="51"/>
  <c r="AC596" i="51"/>
  <c r="Y2201" i="51"/>
  <c r="Y2197" i="51"/>
  <c r="Y2200" i="51"/>
  <c r="Y2196" i="51"/>
  <c r="Y2199" i="51"/>
  <c r="Y2198" i="51"/>
  <c r="AC479" i="51"/>
  <c r="AC597" i="51"/>
  <c r="X1409" i="51"/>
  <c r="AF1409" i="51"/>
  <c r="AB1409" i="51"/>
  <c r="X1517" i="51"/>
  <c r="AB1517" i="51"/>
  <c r="AF1517" i="51"/>
  <c r="AC576" i="51"/>
  <c r="AC605" i="51"/>
  <c r="AC602" i="51"/>
  <c r="AC579" i="51"/>
  <c r="AC500" i="51"/>
  <c r="AF1337" i="51"/>
  <c r="V1338" i="51"/>
  <c r="AC571" i="51"/>
  <c r="U2200" i="47"/>
  <c r="Y1197" i="50"/>
  <c r="AE797" i="51" l="1"/>
  <c r="O2167" i="51" s="1"/>
  <c r="Q798" i="51"/>
  <c r="O2145" i="51" s="1"/>
  <c r="Q789" i="51"/>
  <c r="O2136" i="51" s="1"/>
  <c r="V2136" i="51" s="1"/>
  <c r="Q790" i="51"/>
  <c r="O2137" i="51" s="1"/>
  <c r="Q795" i="51"/>
  <c r="O2142" i="51" s="1"/>
  <c r="Q787" i="51"/>
  <c r="O2134" i="51" s="1"/>
  <c r="V2134" i="51" s="1"/>
  <c r="AE789" i="51"/>
  <c r="O2159" i="51" s="1"/>
  <c r="V2159" i="51" s="1"/>
  <c r="Q796" i="51"/>
  <c r="O2143" i="51" s="1"/>
  <c r="AE794" i="51"/>
  <c r="O2164" i="51" s="1"/>
  <c r="AE795" i="51"/>
  <c r="O2165" i="51" s="1"/>
  <c r="AE787" i="51"/>
  <c r="O2157" i="51" s="1"/>
  <c r="V2157" i="51" s="1"/>
  <c r="AE792" i="51"/>
  <c r="O2162" i="51" s="1"/>
  <c r="AE796" i="51"/>
  <c r="O2166" i="51" s="1"/>
  <c r="Q788" i="51"/>
  <c r="O2135" i="51" s="1"/>
  <c r="V2135" i="51" s="1"/>
  <c r="AE798" i="51"/>
  <c r="O2168" i="51" s="1"/>
  <c r="Q793" i="51"/>
  <c r="O2140" i="51" s="1"/>
  <c r="Q794" i="51"/>
  <c r="O2141" i="51" s="1"/>
  <c r="AE965" i="51"/>
  <c r="Q791" i="51"/>
  <c r="O2138" i="51" s="1"/>
  <c r="AE793" i="51"/>
  <c r="O2163" i="51" s="1"/>
  <c r="Q797" i="51"/>
  <c r="O2144" i="51" s="1"/>
  <c r="AE790" i="51"/>
  <c r="O2160" i="51" s="1"/>
  <c r="AE791" i="51"/>
  <c r="O2161" i="51" s="1"/>
  <c r="Q799" i="51"/>
  <c r="O2146" i="51" s="1"/>
  <c r="V2146" i="51" s="1"/>
  <c r="AE788" i="51"/>
  <c r="O2158" i="51" s="1"/>
  <c r="V2158" i="51" s="1"/>
  <c r="Q792" i="51"/>
  <c r="O2139" i="51" s="1"/>
  <c r="AH1" i="51"/>
  <c r="A851" i="51" s="1"/>
  <c r="AB1590" i="51"/>
  <c r="AF1590" i="51"/>
  <c r="X1590" i="51"/>
  <c r="X1626" i="51"/>
  <c r="AF1626" i="51"/>
  <c r="AB1626" i="51"/>
  <c r="AF1374" i="51"/>
  <c r="X1374" i="51"/>
  <c r="AB1374" i="51"/>
  <c r="AB1482" i="51"/>
  <c r="AF1482" i="51"/>
  <c r="X1482" i="51"/>
  <c r="X1410" i="51"/>
  <c r="AF1410" i="51"/>
  <c r="AB1410" i="51"/>
  <c r="AF1518" i="51"/>
  <c r="X1518" i="51"/>
  <c r="AB1518" i="51"/>
  <c r="V1339" i="51"/>
  <c r="AF1338" i="51"/>
  <c r="K1627" i="51"/>
  <c r="K1591" i="51"/>
  <c r="K1519" i="51"/>
  <c r="K1483" i="51"/>
  <c r="K1555" i="51"/>
  <c r="K1447" i="51"/>
  <c r="K1411" i="51"/>
  <c r="K1375" i="51"/>
  <c r="X1446" i="51"/>
  <c r="AF1446" i="51"/>
  <c r="AB1446" i="51"/>
  <c r="AF1554" i="51"/>
  <c r="X1554" i="51"/>
  <c r="AB1554" i="51"/>
  <c r="J27" i="44"/>
  <c r="P1195" i="47"/>
  <c r="P1196" i="47" s="1"/>
  <c r="P1199" i="47" s="1"/>
  <c r="P1200" i="47" s="1"/>
  <c r="I1195" i="47"/>
  <c r="I1196" i="47" s="1"/>
  <c r="I1199" i="47" s="1"/>
  <c r="I1200" i="47" s="1"/>
  <c r="AH1690" i="47"/>
  <c r="AH1689" i="47"/>
  <c r="AH1667" i="47"/>
  <c r="AH1666" i="47"/>
  <c r="J30" i="44"/>
  <c r="A862" i="51" l="1"/>
  <c r="A856" i="51"/>
  <c r="A829" i="51"/>
  <c r="A835" i="51"/>
  <c r="O1289" i="51"/>
  <c r="A847" i="51"/>
  <c r="A836" i="51"/>
  <c r="A855" i="51"/>
  <c r="Q956" i="51"/>
  <c r="Q948" i="51"/>
  <c r="Q953" i="51"/>
  <c r="Q955" i="51"/>
  <c r="AF948" i="51"/>
  <c r="AF955" i="51"/>
  <c r="Q952" i="51"/>
  <c r="Q949" i="51"/>
  <c r="AF953" i="51"/>
  <c r="AF958" i="51"/>
  <c r="AF950" i="51"/>
  <c r="Q951" i="51"/>
  <c r="Q958" i="51"/>
  <c r="AF951" i="51"/>
  <c r="Q957" i="51"/>
  <c r="Q954" i="51"/>
  <c r="Q959" i="51"/>
  <c r="Q950" i="51"/>
  <c r="AE989" i="51"/>
  <c r="AF956" i="51"/>
  <c r="AF952" i="51"/>
  <c r="AF957" i="51"/>
  <c r="AF949" i="51"/>
  <c r="AF954" i="51"/>
  <c r="A848" i="51"/>
  <c r="A844" i="51"/>
  <c r="A858" i="51"/>
  <c r="A830" i="51"/>
  <c r="A853" i="51"/>
  <c r="A861" i="51"/>
  <c r="A850" i="51"/>
  <c r="A859" i="51"/>
  <c r="A827" i="51"/>
  <c r="A863" i="51"/>
  <c r="A839" i="51"/>
  <c r="A870" i="51"/>
  <c r="A866" i="51"/>
  <c r="A833" i="51"/>
  <c r="A843" i="51"/>
  <c r="A867" i="51"/>
  <c r="A834" i="51"/>
  <c r="A868" i="51"/>
  <c r="A857" i="51"/>
  <c r="A849" i="51"/>
  <c r="AF1331" i="51"/>
  <c r="K1513" i="51" s="1"/>
  <c r="A837" i="51"/>
  <c r="A832" i="51"/>
  <c r="A864" i="51"/>
  <c r="A841" i="51"/>
  <c r="A865" i="51"/>
  <c r="A842" i="51"/>
  <c r="A860" i="51"/>
  <c r="A831" i="51"/>
  <c r="A852" i="51"/>
  <c r="A838" i="51"/>
  <c r="A828" i="51"/>
  <c r="A854" i="51"/>
  <c r="A845" i="51"/>
  <c r="A840" i="51"/>
  <c r="A869" i="51"/>
  <c r="A846" i="51"/>
  <c r="AF1330" i="51"/>
  <c r="K1620" i="51" s="1"/>
  <c r="AB1555" i="51"/>
  <c r="X1555" i="51"/>
  <c r="AF1555" i="51"/>
  <c r="AB1627" i="51"/>
  <c r="AF1627" i="51"/>
  <c r="X1627" i="51"/>
  <c r="AB1375" i="51"/>
  <c r="X1375" i="51"/>
  <c r="AF1375" i="51"/>
  <c r="AF1483" i="51"/>
  <c r="AB1483" i="51"/>
  <c r="X1483" i="51"/>
  <c r="K1628" i="51"/>
  <c r="K1592" i="51"/>
  <c r="K1520" i="51"/>
  <c r="K1484" i="51"/>
  <c r="K1556" i="51"/>
  <c r="K1448" i="51"/>
  <c r="K1412" i="51"/>
  <c r="K1376" i="51"/>
  <c r="AB1411" i="51"/>
  <c r="AF1411" i="51"/>
  <c r="X1411" i="51"/>
  <c r="AB1519" i="51"/>
  <c r="AF1519" i="51"/>
  <c r="X1519" i="51"/>
  <c r="V1340" i="51"/>
  <c r="V1341" i="51" s="1"/>
  <c r="V1342" i="51" s="1"/>
  <c r="AF1339" i="51"/>
  <c r="AF1447" i="51"/>
  <c r="X1447" i="51"/>
  <c r="AB1447" i="51"/>
  <c r="X1591" i="51"/>
  <c r="AB1591" i="51"/>
  <c r="AF1591" i="51"/>
  <c r="K1441" i="51" l="1"/>
  <c r="K1477" i="51"/>
  <c r="AF1477" i="51" s="1"/>
  <c r="AF1341" i="51"/>
  <c r="K1379" i="51" s="1"/>
  <c r="AF1379" i="51" s="1"/>
  <c r="AF1340" i="51"/>
  <c r="K1549" i="51"/>
  <c r="AB1549" i="51" s="1"/>
  <c r="K1621" i="51"/>
  <c r="AF1621" i="51" s="1"/>
  <c r="Q983" i="51"/>
  <c r="Q975" i="51"/>
  <c r="Q980" i="51"/>
  <c r="Q972" i="51"/>
  <c r="Q982" i="51"/>
  <c r="AF975" i="51"/>
  <c r="AF980" i="51"/>
  <c r="AF972" i="51"/>
  <c r="AF977" i="51"/>
  <c r="AF982" i="51"/>
  <c r="Q978" i="51"/>
  <c r="Q981" i="51"/>
  <c r="Q979" i="51"/>
  <c r="AE1013" i="51"/>
  <c r="Q976" i="51"/>
  <c r="AF978" i="51"/>
  <c r="Q974" i="51"/>
  <c r="Q977" i="51"/>
  <c r="AF976" i="51"/>
  <c r="AF981" i="51"/>
  <c r="AF973" i="51"/>
  <c r="AF974" i="51"/>
  <c r="AF979" i="51"/>
  <c r="Q973" i="51"/>
  <c r="H964" i="51"/>
  <c r="W964" i="51"/>
  <c r="K1368" i="51"/>
  <c r="AB1368" i="51" s="1"/>
  <c r="K1369" i="51"/>
  <c r="X1369" i="51" s="1"/>
  <c r="K1585" i="51"/>
  <c r="X1585" i="51" s="1"/>
  <c r="K1476" i="51"/>
  <c r="AF1476" i="51" s="1"/>
  <c r="K1405" i="51"/>
  <c r="X1405" i="51" s="1"/>
  <c r="K1404" i="51"/>
  <c r="AB1404" i="51" s="1"/>
  <c r="K1584" i="51"/>
  <c r="X1584" i="51" s="1"/>
  <c r="K1440" i="51"/>
  <c r="AF1440" i="51" s="1"/>
  <c r="K1512" i="51"/>
  <c r="X1512" i="51" s="1"/>
  <c r="K1548" i="51"/>
  <c r="AB1548" i="51" s="1"/>
  <c r="AB1412" i="51"/>
  <c r="X1412" i="51"/>
  <c r="AF1412" i="51"/>
  <c r="AB1520" i="51"/>
  <c r="X1520" i="51"/>
  <c r="AF1520" i="51"/>
  <c r="AF1620" i="51"/>
  <c r="X1620" i="51"/>
  <c r="AB1620" i="51"/>
  <c r="X1513" i="51"/>
  <c r="AB1513" i="51"/>
  <c r="AF1513" i="51"/>
  <c r="AF1448" i="51"/>
  <c r="X1448" i="51"/>
  <c r="AB1448" i="51"/>
  <c r="AB1592" i="51"/>
  <c r="AF1592" i="51"/>
  <c r="X1592" i="51"/>
  <c r="X1441" i="51"/>
  <c r="AF1441" i="51"/>
  <c r="AB1441" i="51"/>
  <c r="K1629" i="51"/>
  <c r="K1593" i="51"/>
  <c r="K1521" i="51"/>
  <c r="K1485" i="51"/>
  <c r="K1449" i="51"/>
  <c r="K1557" i="51"/>
  <c r="K1413" i="51"/>
  <c r="K1377" i="51"/>
  <c r="AF1556" i="51"/>
  <c r="X1556" i="51"/>
  <c r="AB1556" i="51"/>
  <c r="AB1628" i="51"/>
  <c r="AF1628" i="51"/>
  <c r="X1628" i="51"/>
  <c r="AB1477" i="51"/>
  <c r="AF1342" i="51"/>
  <c r="V1343" i="51"/>
  <c r="AF1376" i="51"/>
  <c r="X1376" i="51"/>
  <c r="AB1376" i="51"/>
  <c r="AB1484" i="51"/>
  <c r="X1484" i="51"/>
  <c r="AF1484" i="51"/>
  <c r="C1372" i="47"/>
  <c r="C1374" i="47"/>
  <c r="C1376" i="47"/>
  <c r="C1378" i="47"/>
  <c r="C1380" i="47"/>
  <c r="C1382" i="47"/>
  <c r="C1384" i="47"/>
  <c r="C1386" i="47"/>
  <c r="C1388" i="47"/>
  <c r="C1390" i="47"/>
  <c r="C1392" i="47"/>
  <c r="C1394" i="47"/>
  <c r="C1396" i="47"/>
  <c r="C1398" i="47"/>
  <c r="C1400" i="47"/>
  <c r="C1408" i="47"/>
  <c r="C1410" i="47"/>
  <c r="C1412" i="47"/>
  <c r="C1414" i="47"/>
  <c r="C1416" i="47"/>
  <c r="C1418" i="47"/>
  <c r="C1420" i="47"/>
  <c r="C1422" i="47"/>
  <c r="C1424" i="47"/>
  <c r="C1426" i="47"/>
  <c r="C1428" i="47"/>
  <c r="C1430" i="47"/>
  <c r="C1432" i="47"/>
  <c r="C1434" i="47"/>
  <c r="C1436" i="47"/>
  <c r="C1444" i="47"/>
  <c r="C1446" i="47"/>
  <c r="C1448" i="47"/>
  <c r="C1450" i="47"/>
  <c r="C1452" i="47"/>
  <c r="C1454" i="47"/>
  <c r="C1456" i="47"/>
  <c r="C1458" i="47"/>
  <c r="C1460" i="47"/>
  <c r="C1462" i="47"/>
  <c r="C1464" i="47"/>
  <c r="C1466" i="47"/>
  <c r="C1468" i="47"/>
  <c r="C1470" i="47"/>
  <c r="C1472" i="47"/>
  <c r="C1480" i="47"/>
  <c r="C1482" i="47"/>
  <c r="C1484" i="47"/>
  <c r="C1486" i="47"/>
  <c r="C1488" i="47"/>
  <c r="C1490" i="47"/>
  <c r="C1492" i="47"/>
  <c r="C1494" i="47"/>
  <c r="C1496" i="47"/>
  <c r="C1498" i="47"/>
  <c r="C1500" i="47"/>
  <c r="C1502" i="47"/>
  <c r="C1504" i="47"/>
  <c r="C1506" i="47"/>
  <c r="C1508" i="47"/>
  <c r="C1516" i="47"/>
  <c r="C1518" i="47"/>
  <c r="C1520" i="47"/>
  <c r="C1522" i="47"/>
  <c r="C1524" i="47"/>
  <c r="C1526" i="47"/>
  <c r="C1528" i="47"/>
  <c r="C1530" i="47"/>
  <c r="C1532" i="47"/>
  <c r="C1534" i="47"/>
  <c r="C1536" i="47"/>
  <c r="C1538" i="47"/>
  <c r="C1540" i="47"/>
  <c r="C1542" i="47"/>
  <c r="C1544" i="47"/>
  <c r="C1552" i="47"/>
  <c r="C1554" i="47"/>
  <c r="C1556" i="47"/>
  <c r="C1558" i="47"/>
  <c r="C1560" i="47"/>
  <c r="C1562" i="47"/>
  <c r="C1564" i="47"/>
  <c r="C1566" i="47"/>
  <c r="C1568" i="47"/>
  <c r="C1570" i="47"/>
  <c r="C1572" i="47"/>
  <c r="C1574" i="47"/>
  <c r="C1576" i="47"/>
  <c r="C1578" i="47"/>
  <c r="C1580" i="47"/>
  <c r="C1588" i="47"/>
  <c r="C1590" i="47"/>
  <c r="C1592" i="47"/>
  <c r="C1594" i="47"/>
  <c r="C1596" i="47"/>
  <c r="C1598" i="47"/>
  <c r="C1600" i="47"/>
  <c r="C1602" i="47"/>
  <c r="C1604" i="47"/>
  <c r="C1606" i="47"/>
  <c r="C1608" i="47"/>
  <c r="C1610" i="47"/>
  <c r="C1612" i="47"/>
  <c r="C1614" i="47"/>
  <c r="C1616" i="47"/>
  <c r="C1624" i="47"/>
  <c r="C1626" i="47"/>
  <c r="C1628" i="47"/>
  <c r="C1630" i="47"/>
  <c r="C1632" i="47"/>
  <c r="C1634" i="47"/>
  <c r="C1636" i="47"/>
  <c r="C1638" i="47"/>
  <c r="C1640" i="47"/>
  <c r="C1642" i="47"/>
  <c r="C1644" i="47"/>
  <c r="C1646" i="47"/>
  <c r="C1648" i="47"/>
  <c r="C1650" i="47"/>
  <c r="C1652" i="47"/>
  <c r="O2200" i="47"/>
  <c r="A2155" i="47"/>
  <c r="A2108" i="47"/>
  <c r="A2014" i="47"/>
  <c r="A1967" i="47"/>
  <c r="A758" i="47"/>
  <c r="A590" i="47"/>
  <c r="A565" i="47"/>
  <c r="A493" i="47"/>
  <c r="A468" i="47"/>
  <c r="A2131" i="47"/>
  <c r="A2132" i="47"/>
  <c r="A2084" i="47"/>
  <c r="A2085" i="47"/>
  <c r="A1990" i="47"/>
  <c r="A1991" i="47"/>
  <c r="A1943" i="47"/>
  <c r="A1944" i="47"/>
  <c r="A1758" i="47"/>
  <c r="A1714" i="47"/>
  <c r="A1619" i="47"/>
  <c r="A1583" i="47"/>
  <c r="A1584" i="47"/>
  <c r="A1475" i="47"/>
  <c r="A1440" i="47"/>
  <c r="A1197" i="47"/>
  <c r="A1113" i="47"/>
  <c r="A1089" i="47"/>
  <c r="A1090" i="47"/>
  <c r="A1041" i="47"/>
  <c r="A1017" i="47"/>
  <c r="A781" i="47"/>
  <c r="A782" i="47"/>
  <c r="A759" i="47"/>
  <c r="A712" i="47"/>
  <c r="A713" i="47"/>
  <c r="A689" i="47"/>
  <c r="A690" i="47"/>
  <c r="A591" i="47"/>
  <c r="A566" i="47"/>
  <c r="A494" i="47"/>
  <c r="A469" i="47"/>
  <c r="A363" i="47"/>
  <c r="A341" i="47"/>
  <c r="A275" i="47"/>
  <c r="A276" i="47"/>
  <c r="A297" i="47"/>
  <c r="A298" i="47"/>
  <c r="X1477" i="51" l="1"/>
  <c r="AB1476" i="51"/>
  <c r="AF1405" i="51"/>
  <c r="AB1405" i="51"/>
  <c r="K1415" i="51"/>
  <c r="X1415" i="51" s="1"/>
  <c r="X1476" i="51"/>
  <c r="X1440" i="51"/>
  <c r="K1523" i="51"/>
  <c r="AB1523" i="51" s="1"/>
  <c r="AB1415" i="51"/>
  <c r="X1549" i="51"/>
  <c r="AB1585" i="51"/>
  <c r="AB1584" i="51"/>
  <c r="AF1585" i="51"/>
  <c r="AF1584" i="51"/>
  <c r="AF1549" i="51"/>
  <c r="X1379" i="51"/>
  <c r="X1621" i="51"/>
  <c r="AB1379" i="51"/>
  <c r="AB1440" i="51"/>
  <c r="K1630" i="51"/>
  <c r="K1486" i="51"/>
  <c r="K1522" i="51"/>
  <c r="K1450" i="51"/>
  <c r="K1594" i="51"/>
  <c r="K1414" i="51"/>
  <c r="K1558" i="51"/>
  <c r="K1378" i="51"/>
  <c r="K1595" i="51"/>
  <c r="K1559" i="51"/>
  <c r="K1487" i="51"/>
  <c r="K1451" i="51"/>
  <c r="K1631" i="51"/>
  <c r="AB1369" i="51"/>
  <c r="AB1621" i="51"/>
  <c r="AF1368" i="51"/>
  <c r="AF1523" i="51"/>
  <c r="W988" i="51"/>
  <c r="H988" i="51"/>
  <c r="R1220" i="51"/>
  <c r="R1232" i="51"/>
  <c r="AF1007" i="51"/>
  <c r="AF999" i="51"/>
  <c r="Q1003" i="51"/>
  <c r="K1701" i="51" s="1"/>
  <c r="AE1037" i="51"/>
  <c r="AF1001" i="51"/>
  <c r="AF1006" i="51"/>
  <c r="AF1002" i="51"/>
  <c r="Q1006" i="51"/>
  <c r="K1704" i="51" s="1"/>
  <c r="Q998" i="51"/>
  <c r="K1696" i="51" s="1"/>
  <c r="AF1000" i="51"/>
  <c r="Q1008" i="51"/>
  <c r="K1706" i="51" s="1"/>
  <c r="Q1000" i="51"/>
  <c r="K1698" i="51" s="1"/>
  <c r="Q1001" i="51"/>
  <c r="K1699" i="51" s="1"/>
  <c r="Q997" i="51"/>
  <c r="K1695" i="51" s="1"/>
  <c r="AF1003" i="51"/>
  <c r="Q1007" i="51"/>
  <c r="K1705" i="51" s="1"/>
  <c r="Q999" i="51"/>
  <c r="K1697" i="51" s="1"/>
  <c r="AF1005" i="51"/>
  <c r="AF997" i="51"/>
  <c r="AF998" i="51"/>
  <c r="Q1002" i="51"/>
  <c r="K1700" i="51" s="1"/>
  <c r="AF1004" i="51"/>
  <c r="AF996" i="51"/>
  <c r="Q1004" i="51"/>
  <c r="K1702" i="51" s="1"/>
  <c r="Q996" i="51"/>
  <c r="Q1005" i="51"/>
  <c r="K1703" i="51" s="1"/>
  <c r="R1173" i="51"/>
  <c r="U1173" i="51" s="1"/>
  <c r="R1161" i="51"/>
  <c r="U1161" i="51" s="1"/>
  <c r="X1368" i="51"/>
  <c r="AF1548" i="51"/>
  <c r="X1404" i="51"/>
  <c r="X1548" i="51"/>
  <c r="AF1512" i="51"/>
  <c r="AF1404" i="51"/>
  <c r="AF1369" i="51"/>
  <c r="AB1512" i="51"/>
  <c r="AF1343" i="51"/>
  <c r="V1344" i="51"/>
  <c r="AF1377" i="51"/>
  <c r="AB1377" i="51"/>
  <c r="X1377" i="51"/>
  <c r="AB1485" i="51"/>
  <c r="AF1485" i="51"/>
  <c r="X1485" i="51"/>
  <c r="K1632" i="51"/>
  <c r="K1560" i="51"/>
  <c r="K1596" i="51"/>
  <c r="K1524" i="51"/>
  <c r="K1488" i="51"/>
  <c r="K1452" i="51"/>
  <c r="K1416" i="51"/>
  <c r="K1380" i="51"/>
  <c r="X1413" i="51"/>
  <c r="AF1413" i="51"/>
  <c r="AB1413" i="51"/>
  <c r="X1521" i="51"/>
  <c r="AB1521" i="51"/>
  <c r="AF1521" i="51"/>
  <c r="AF1557" i="51"/>
  <c r="AB1557" i="51"/>
  <c r="X1557" i="51"/>
  <c r="AB1593" i="51"/>
  <c r="AF1593" i="51"/>
  <c r="X1593" i="51"/>
  <c r="X1449" i="51"/>
  <c r="AF1449" i="51"/>
  <c r="AB1449" i="51"/>
  <c r="AF1629" i="51"/>
  <c r="X1629" i="51"/>
  <c r="AB1629" i="51"/>
  <c r="Y2204" i="47"/>
  <c r="A1824" i="47"/>
  <c r="A1803" i="47"/>
  <c r="A1781" i="47"/>
  <c r="A1737" i="47"/>
  <c r="A1018" i="47"/>
  <c r="A1042" i="47"/>
  <c r="A1135" i="47"/>
  <c r="A1114" i="47"/>
  <c r="A1111" i="47"/>
  <c r="L186" i="47"/>
  <c r="L185" i="47"/>
  <c r="P186" i="47"/>
  <c r="P185" i="47"/>
  <c r="L180" i="47"/>
  <c r="Y193" i="47" s="1"/>
  <c r="P180" i="47"/>
  <c r="P179" i="47"/>
  <c r="AE642" i="47"/>
  <c r="S418" i="47"/>
  <c r="T396" i="47"/>
  <c r="S229" i="47"/>
  <c r="V818" i="47"/>
  <c r="U128" i="47"/>
  <c r="R215" i="47"/>
  <c r="L179" i="47"/>
  <c r="V193" i="47" s="1"/>
  <c r="N1213" i="47"/>
  <c r="N1214" i="47" s="1"/>
  <c r="AE2187" i="47"/>
  <c r="L2162" i="47"/>
  <c r="L2163" i="47"/>
  <c r="L2164" i="47"/>
  <c r="L2165" i="47"/>
  <c r="L2166" i="47"/>
  <c r="L2167" i="47"/>
  <c r="L2168" i="47"/>
  <c r="L2169" i="47"/>
  <c r="L2170" i="47"/>
  <c r="L2171" i="47"/>
  <c r="L2172" i="47"/>
  <c r="L2173" i="47"/>
  <c r="L2174" i="47"/>
  <c r="L2175" i="47"/>
  <c r="L2176" i="47"/>
  <c r="I2162" i="47"/>
  <c r="A2162" i="47" s="1"/>
  <c r="I2163" i="47"/>
  <c r="A2163" i="47" s="1"/>
  <c r="I2164" i="47"/>
  <c r="A2164" i="47" s="1"/>
  <c r="I2165" i="47"/>
  <c r="A2165" i="47" s="1"/>
  <c r="I2166" i="47"/>
  <c r="A2166" i="47" s="1"/>
  <c r="I2167" i="47"/>
  <c r="A2167" i="47" s="1"/>
  <c r="I2168" i="47"/>
  <c r="A2168" i="47" s="1"/>
  <c r="I2169" i="47"/>
  <c r="A2169" i="47" s="1"/>
  <c r="I2170" i="47"/>
  <c r="A2170" i="47" s="1"/>
  <c r="I2171" i="47"/>
  <c r="A2171" i="47" s="1"/>
  <c r="I2172" i="47"/>
  <c r="A2172" i="47" s="1"/>
  <c r="I2173" i="47"/>
  <c r="A2173" i="47" s="1"/>
  <c r="I2174" i="47"/>
  <c r="A2174" i="47" s="1"/>
  <c r="I2175" i="47"/>
  <c r="A2175" i="47" s="1"/>
  <c r="I2176" i="47"/>
  <c r="A2176" i="47" s="1"/>
  <c r="L2161" i="47"/>
  <c r="I2161" i="47"/>
  <c r="A2161" i="47" s="1"/>
  <c r="L2139" i="47"/>
  <c r="L2140" i="47"/>
  <c r="L2141" i="47"/>
  <c r="L2142" i="47"/>
  <c r="L2143" i="47"/>
  <c r="L2144" i="47"/>
  <c r="L2145" i="47"/>
  <c r="L2146" i="47"/>
  <c r="L2147" i="47"/>
  <c r="L2148" i="47"/>
  <c r="L2149" i="47"/>
  <c r="L2150" i="47"/>
  <c r="L2151" i="47"/>
  <c r="L2152" i="47"/>
  <c r="L2153" i="47"/>
  <c r="I2139" i="47"/>
  <c r="A2139" i="47" s="1"/>
  <c r="I2140" i="47"/>
  <c r="A2140" i="47" s="1"/>
  <c r="I2141" i="47"/>
  <c r="A2141" i="47" s="1"/>
  <c r="I2142" i="47"/>
  <c r="A2142" i="47" s="1"/>
  <c r="I2143" i="47"/>
  <c r="A2143" i="47" s="1"/>
  <c r="I2144" i="47"/>
  <c r="A2144" i="47" s="1"/>
  <c r="I2145" i="47"/>
  <c r="A2145" i="47" s="1"/>
  <c r="I2146" i="47"/>
  <c r="A2146" i="47" s="1"/>
  <c r="I2147" i="47"/>
  <c r="A2147" i="47" s="1"/>
  <c r="I2148" i="47"/>
  <c r="A2148" i="47" s="1"/>
  <c r="I2149" i="47"/>
  <c r="A2149" i="47" s="1"/>
  <c r="I2150" i="47"/>
  <c r="A2150" i="47" s="1"/>
  <c r="I2151" i="47"/>
  <c r="A2151" i="47" s="1"/>
  <c r="I2152" i="47"/>
  <c r="A2152" i="47" s="1"/>
  <c r="I2153" i="47"/>
  <c r="A2153" i="47" s="1"/>
  <c r="L2138" i="47"/>
  <c r="I2138" i="47"/>
  <c r="A2138" i="47" s="1"/>
  <c r="L2115" i="47"/>
  <c r="L2116" i="47"/>
  <c r="L2117" i="47"/>
  <c r="L2118" i="47"/>
  <c r="L2119" i="47"/>
  <c r="L2120" i="47"/>
  <c r="L2121" i="47"/>
  <c r="L2122" i="47"/>
  <c r="L2123" i="47"/>
  <c r="L2124" i="47"/>
  <c r="L2125" i="47"/>
  <c r="L2126" i="47"/>
  <c r="L2127" i="47"/>
  <c r="L2128" i="47"/>
  <c r="L2129" i="47"/>
  <c r="I2115" i="47"/>
  <c r="A2115" i="47" s="1"/>
  <c r="I2116" i="47"/>
  <c r="A2116" i="47" s="1"/>
  <c r="I2117" i="47"/>
  <c r="A2117" i="47" s="1"/>
  <c r="I2118" i="47"/>
  <c r="A2118" i="47" s="1"/>
  <c r="I2119" i="47"/>
  <c r="A2119" i="47" s="1"/>
  <c r="I2120" i="47"/>
  <c r="A2120" i="47" s="1"/>
  <c r="I2121" i="47"/>
  <c r="A2121" i="47" s="1"/>
  <c r="I2122" i="47"/>
  <c r="A2122" i="47" s="1"/>
  <c r="I2123" i="47"/>
  <c r="A2123" i="47" s="1"/>
  <c r="I2124" i="47"/>
  <c r="A2124" i="47" s="1"/>
  <c r="I2125" i="47"/>
  <c r="A2125" i="47" s="1"/>
  <c r="I2126" i="47"/>
  <c r="A2126" i="47" s="1"/>
  <c r="I2127" i="47"/>
  <c r="A2127" i="47" s="1"/>
  <c r="I2128" i="47"/>
  <c r="A2128" i="47" s="1"/>
  <c r="I2129" i="47"/>
  <c r="A2129" i="47" s="1"/>
  <c r="L2114" i="47"/>
  <c r="I2114" i="47"/>
  <c r="A2114" i="47" s="1"/>
  <c r="L2092" i="47"/>
  <c r="L2093" i="47"/>
  <c r="L2094" i="47"/>
  <c r="L2095" i="47"/>
  <c r="L2096" i="47"/>
  <c r="L2097" i="47"/>
  <c r="L2098" i="47"/>
  <c r="L2099" i="47"/>
  <c r="L2100" i="47"/>
  <c r="L2101" i="47"/>
  <c r="L2102" i="47"/>
  <c r="L2103" i="47"/>
  <c r="L2104" i="47"/>
  <c r="L2105" i="47"/>
  <c r="L2106" i="47"/>
  <c r="I2092" i="47"/>
  <c r="A2092" i="47" s="1"/>
  <c r="I2093" i="47"/>
  <c r="A2093" i="47" s="1"/>
  <c r="I2094" i="47"/>
  <c r="A2094" i="47" s="1"/>
  <c r="I2095" i="47"/>
  <c r="A2095" i="47" s="1"/>
  <c r="I2096" i="47"/>
  <c r="A2096" i="47" s="1"/>
  <c r="I2097" i="47"/>
  <c r="A2097" i="47" s="1"/>
  <c r="I2098" i="47"/>
  <c r="A2098" i="47" s="1"/>
  <c r="I2099" i="47"/>
  <c r="A2099" i="47" s="1"/>
  <c r="I2100" i="47"/>
  <c r="A2100" i="47" s="1"/>
  <c r="I2101" i="47"/>
  <c r="A2101" i="47" s="1"/>
  <c r="I2102" i="47"/>
  <c r="A2102" i="47" s="1"/>
  <c r="I2103" i="47"/>
  <c r="A2103" i="47" s="1"/>
  <c r="I2104" i="47"/>
  <c r="A2104" i="47" s="1"/>
  <c r="I2105" i="47"/>
  <c r="A2105" i="47" s="1"/>
  <c r="I2106" i="47"/>
  <c r="A2106" i="47" s="1"/>
  <c r="L2091" i="47"/>
  <c r="I2091" i="47"/>
  <c r="A2091" i="47" s="1"/>
  <c r="L2068" i="47"/>
  <c r="L2069" i="47"/>
  <c r="L2070" i="47"/>
  <c r="L2071" i="47"/>
  <c r="L2072" i="47"/>
  <c r="L2073" i="47"/>
  <c r="L2074" i="47"/>
  <c r="L2075" i="47"/>
  <c r="L2076" i="47"/>
  <c r="L2077" i="47"/>
  <c r="L2078" i="47"/>
  <c r="L2079" i="47"/>
  <c r="L2080" i="47"/>
  <c r="L2081" i="47"/>
  <c r="L2082" i="47"/>
  <c r="I2068" i="47"/>
  <c r="A2068" i="47" s="1"/>
  <c r="I2069" i="47"/>
  <c r="A2069" i="47" s="1"/>
  <c r="I2070" i="47"/>
  <c r="A2070" i="47" s="1"/>
  <c r="I2071" i="47"/>
  <c r="A2071" i="47" s="1"/>
  <c r="I2072" i="47"/>
  <c r="A2072" i="47" s="1"/>
  <c r="I2073" i="47"/>
  <c r="A2073" i="47" s="1"/>
  <c r="I2074" i="47"/>
  <c r="A2074" i="47" s="1"/>
  <c r="I2075" i="47"/>
  <c r="A2075" i="47" s="1"/>
  <c r="I2076" i="47"/>
  <c r="A2076" i="47" s="1"/>
  <c r="I2077" i="47"/>
  <c r="A2077" i="47" s="1"/>
  <c r="I2078" i="47"/>
  <c r="A2078" i="47" s="1"/>
  <c r="I2079" i="47"/>
  <c r="A2079" i="47" s="1"/>
  <c r="I2080" i="47"/>
  <c r="A2080" i="47" s="1"/>
  <c r="I2081" i="47"/>
  <c r="A2081" i="47" s="1"/>
  <c r="I2082" i="47"/>
  <c r="A2082" i="47" s="1"/>
  <c r="L2045" i="47"/>
  <c r="L2046" i="47"/>
  <c r="L2047" i="47"/>
  <c r="L2048" i="47"/>
  <c r="L2049" i="47"/>
  <c r="L2050" i="47"/>
  <c r="L2051" i="47"/>
  <c r="L2052" i="47"/>
  <c r="L2053" i="47"/>
  <c r="L2054" i="47"/>
  <c r="L2055" i="47"/>
  <c r="L2056" i="47"/>
  <c r="L2057" i="47"/>
  <c r="L2058" i="47"/>
  <c r="L2059" i="47"/>
  <c r="I2045" i="47"/>
  <c r="A2045" i="47" s="1"/>
  <c r="I2046" i="47"/>
  <c r="A2046" i="47" s="1"/>
  <c r="I2047" i="47"/>
  <c r="A2047" i="47" s="1"/>
  <c r="I2048" i="47"/>
  <c r="A2048" i="47" s="1"/>
  <c r="I2049" i="47"/>
  <c r="A2049" i="47" s="1"/>
  <c r="I2050" i="47"/>
  <c r="A2050" i="47" s="1"/>
  <c r="I2051" i="47"/>
  <c r="A2051" i="47" s="1"/>
  <c r="I2052" i="47"/>
  <c r="A2052" i="47" s="1"/>
  <c r="I2053" i="47"/>
  <c r="A2053" i="47" s="1"/>
  <c r="I2054" i="47"/>
  <c r="A2054" i="47" s="1"/>
  <c r="I2055" i="47"/>
  <c r="A2055" i="47" s="1"/>
  <c r="I2056" i="47"/>
  <c r="A2056" i="47" s="1"/>
  <c r="I2057" i="47"/>
  <c r="A2057" i="47" s="1"/>
  <c r="I2058" i="47"/>
  <c r="A2058" i="47" s="1"/>
  <c r="I2059" i="47"/>
  <c r="A2059" i="47" s="1"/>
  <c r="L2067" i="47"/>
  <c r="I2067" i="47"/>
  <c r="A2067" i="47" s="1"/>
  <c r="L2044" i="47"/>
  <c r="I2044" i="47"/>
  <c r="A2044" i="47" s="1"/>
  <c r="Y2177" i="47"/>
  <c r="A2177" i="47"/>
  <c r="A2160" i="47"/>
  <c r="A2159" i="47"/>
  <c r="A2158" i="47"/>
  <c r="A2157" i="47"/>
  <c r="A2156" i="47"/>
  <c r="Y2154" i="47"/>
  <c r="A2154" i="47"/>
  <c r="A2137" i="47"/>
  <c r="A2136" i="47"/>
  <c r="A2135" i="47"/>
  <c r="A2134" i="47"/>
  <c r="A2133" i="47"/>
  <c r="Y2130" i="47"/>
  <c r="A2130" i="47"/>
  <c r="A2113" i="47"/>
  <c r="A2112" i="47"/>
  <c r="A2111" i="47"/>
  <c r="A2110" i="47"/>
  <c r="A2109" i="47"/>
  <c r="Y2107" i="47"/>
  <c r="A2107" i="47"/>
  <c r="A2090" i="47"/>
  <c r="A2089" i="47"/>
  <c r="A2088" i="47"/>
  <c r="A2087" i="47"/>
  <c r="A2086" i="47"/>
  <c r="Y2083" i="47"/>
  <c r="Y2060" i="47"/>
  <c r="A2036" i="47"/>
  <c r="A2019" i="47"/>
  <c r="A2018" i="47"/>
  <c r="A2017" i="47"/>
  <c r="A2016" i="47"/>
  <c r="A2015" i="47"/>
  <c r="A2013" i="47"/>
  <c r="A1996" i="47"/>
  <c r="A1995" i="47"/>
  <c r="A1994" i="47"/>
  <c r="A1993" i="47"/>
  <c r="A1992" i="47"/>
  <c r="L2021" i="47"/>
  <c r="L2022" i="47"/>
  <c r="L2023" i="47"/>
  <c r="L2024" i="47"/>
  <c r="L2025" i="47"/>
  <c r="L2026" i="47"/>
  <c r="L2027" i="47"/>
  <c r="L2028" i="47"/>
  <c r="L2029" i="47"/>
  <c r="L2030" i="47"/>
  <c r="L2031" i="47"/>
  <c r="L2032" i="47"/>
  <c r="L2033" i="47"/>
  <c r="L2034" i="47"/>
  <c r="L2035" i="47"/>
  <c r="I2021" i="47"/>
  <c r="A2021" i="47" s="1"/>
  <c r="I2022" i="47"/>
  <c r="A2022" i="47" s="1"/>
  <c r="I2023" i="47"/>
  <c r="A2023" i="47" s="1"/>
  <c r="I2024" i="47"/>
  <c r="A2024" i="47" s="1"/>
  <c r="I2025" i="47"/>
  <c r="A2025" i="47" s="1"/>
  <c r="I2026" i="47"/>
  <c r="A2026" i="47" s="1"/>
  <c r="I2027" i="47"/>
  <c r="A2027" i="47" s="1"/>
  <c r="I2028" i="47"/>
  <c r="A2028" i="47" s="1"/>
  <c r="I2029" i="47"/>
  <c r="A2029" i="47" s="1"/>
  <c r="I2030" i="47"/>
  <c r="A2030" i="47" s="1"/>
  <c r="I2031" i="47"/>
  <c r="A2031" i="47" s="1"/>
  <c r="I2032" i="47"/>
  <c r="A2032" i="47" s="1"/>
  <c r="I2033" i="47"/>
  <c r="A2033" i="47" s="1"/>
  <c r="I2034" i="47"/>
  <c r="A2034" i="47" s="1"/>
  <c r="I2035" i="47"/>
  <c r="A2035" i="47" s="1"/>
  <c r="L2020" i="47"/>
  <c r="I2020" i="47"/>
  <c r="A2020" i="47" s="1"/>
  <c r="L1998" i="47"/>
  <c r="L1999" i="47"/>
  <c r="L2000" i="47"/>
  <c r="L2001" i="47"/>
  <c r="L2002" i="47"/>
  <c r="L2003" i="47"/>
  <c r="L2004" i="47"/>
  <c r="L2005" i="47"/>
  <c r="L2006" i="47"/>
  <c r="L2007" i="47"/>
  <c r="L2008" i="47"/>
  <c r="L2009" i="47"/>
  <c r="L2010" i="47"/>
  <c r="L2011" i="47"/>
  <c r="L2012" i="47"/>
  <c r="I1998" i="47"/>
  <c r="A1998" i="47" s="1"/>
  <c r="I1999" i="47"/>
  <c r="A1999" i="47" s="1"/>
  <c r="I2000" i="47"/>
  <c r="A2000" i="47" s="1"/>
  <c r="I2001" i="47"/>
  <c r="A2001" i="47" s="1"/>
  <c r="I2002" i="47"/>
  <c r="A2002" i="47" s="1"/>
  <c r="I2003" i="47"/>
  <c r="A2003" i="47" s="1"/>
  <c r="I2004" i="47"/>
  <c r="A2004" i="47" s="1"/>
  <c r="I2005" i="47"/>
  <c r="A2005" i="47" s="1"/>
  <c r="I2006" i="47"/>
  <c r="A2006" i="47" s="1"/>
  <c r="I2007" i="47"/>
  <c r="A2007" i="47" s="1"/>
  <c r="I2008" i="47"/>
  <c r="A2008" i="47" s="1"/>
  <c r="I2009" i="47"/>
  <c r="A2009" i="47" s="1"/>
  <c r="I2010" i="47"/>
  <c r="A2010" i="47" s="1"/>
  <c r="I2011" i="47"/>
  <c r="A2011" i="47" s="1"/>
  <c r="I2012" i="47"/>
  <c r="A2012" i="47" s="1"/>
  <c r="L1997" i="47"/>
  <c r="I1997" i="47"/>
  <c r="A1997" i="47" s="1"/>
  <c r="Y2036" i="47"/>
  <c r="Y2013" i="47"/>
  <c r="L1974" i="47"/>
  <c r="L1975" i="47"/>
  <c r="L1976" i="47"/>
  <c r="L1977" i="47"/>
  <c r="L1978" i="47"/>
  <c r="L1979" i="47"/>
  <c r="L1980" i="47"/>
  <c r="L1981" i="47"/>
  <c r="L1982" i="47"/>
  <c r="L1983" i="47"/>
  <c r="L1984" i="47"/>
  <c r="L1985" i="47"/>
  <c r="L1986" i="47"/>
  <c r="L1987" i="47"/>
  <c r="L1988" i="47"/>
  <c r="I1974" i="47"/>
  <c r="A1974" i="47" s="1"/>
  <c r="I1975" i="47"/>
  <c r="A1975" i="47" s="1"/>
  <c r="I1976" i="47"/>
  <c r="A1976" i="47" s="1"/>
  <c r="I1977" i="47"/>
  <c r="A1977" i="47" s="1"/>
  <c r="I1978" i="47"/>
  <c r="A1978" i="47" s="1"/>
  <c r="I1979" i="47"/>
  <c r="A1979" i="47" s="1"/>
  <c r="I1980" i="47"/>
  <c r="A1980" i="47" s="1"/>
  <c r="I1981" i="47"/>
  <c r="A1981" i="47" s="1"/>
  <c r="I1982" i="47"/>
  <c r="A1982" i="47" s="1"/>
  <c r="I1983" i="47"/>
  <c r="A1983" i="47" s="1"/>
  <c r="I1984" i="47"/>
  <c r="A1984" i="47" s="1"/>
  <c r="I1985" i="47"/>
  <c r="A1985" i="47" s="1"/>
  <c r="I1986" i="47"/>
  <c r="A1986" i="47" s="1"/>
  <c r="I1987" i="47"/>
  <c r="A1987" i="47" s="1"/>
  <c r="I1988" i="47"/>
  <c r="A1988" i="47" s="1"/>
  <c r="L1973" i="47"/>
  <c r="I1973" i="47"/>
  <c r="A1973" i="47" s="1"/>
  <c r="L1951" i="47"/>
  <c r="L1952" i="47"/>
  <c r="L1953" i="47"/>
  <c r="L1954" i="47"/>
  <c r="L1955" i="47"/>
  <c r="L1956" i="47"/>
  <c r="L1957" i="47"/>
  <c r="L1958" i="47"/>
  <c r="L1959" i="47"/>
  <c r="L1960" i="47"/>
  <c r="L1961" i="47"/>
  <c r="L1962" i="47"/>
  <c r="L1963" i="47"/>
  <c r="L1964" i="47"/>
  <c r="L1965" i="47"/>
  <c r="I1951" i="47"/>
  <c r="A1951" i="47" s="1"/>
  <c r="I1952" i="47"/>
  <c r="A1952" i="47" s="1"/>
  <c r="I1953" i="47"/>
  <c r="A1953" i="47" s="1"/>
  <c r="I1954" i="47"/>
  <c r="A1954" i="47" s="1"/>
  <c r="I1955" i="47"/>
  <c r="A1955" i="47" s="1"/>
  <c r="I1956" i="47"/>
  <c r="A1956" i="47" s="1"/>
  <c r="I1957" i="47"/>
  <c r="A1957" i="47" s="1"/>
  <c r="I1958" i="47"/>
  <c r="A1958" i="47" s="1"/>
  <c r="I1959" i="47"/>
  <c r="A1959" i="47" s="1"/>
  <c r="I1960" i="47"/>
  <c r="A1960" i="47" s="1"/>
  <c r="I1961" i="47"/>
  <c r="A1961" i="47" s="1"/>
  <c r="I1962" i="47"/>
  <c r="A1962" i="47" s="1"/>
  <c r="I1963" i="47"/>
  <c r="A1963" i="47" s="1"/>
  <c r="I1964" i="47"/>
  <c r="A1964" i="47" s="1"/>
  <c r="I1965" i="47"/>
  <c r="A1965" i="47" s="1"/>
  <c r="L1950" i="47"/>
  <c r="I1950" i="47"/>
  <c r="A1950" i="47" s="1"/>
  <c r="A1989" i="47"/>
  <c r="A1972" i="47"/>
  <c r="A1971" i="47"/>
  <c r="A1970" i="47"/>
  <c r="A1969" i="47"/>
  <c r="A1968" i="47"/>
  <c r="A1966" i="47"/>
  <c r="A1949" i="47"/>
  <c r="A1948" i="47"/>
  <c r="A1947" i="47"/>
  <c r="A1946" i="47"/>
  <c r="A1945" i="47"/>
  <c r="Y1989" i="47"/>
  <c r="Y1966" i="47"/>
  <c r="L1927" i="47"/>
  <c r="L1928" i="47"/>
  <c r="L1929" i="47"/>
  <c r="L1930" i="47"/>
  <c r="L1931" i="47"/>
  <c r="L1932" i="47"/>
  <c r="L1933" i="47"/>
  <c r="L1934" i="47"/>
  <c r="L1935" i="47"/>
  <c r="L1936" i="47"/>
  <c r="L1937" i="47"/>
  <c r="L1938" i="47"/>
  <c r="L1939" i="47"/>
  <c r="L1940" i="47"/>
  <c r="L1941" i="47"/>
  <c r="I1941" i="47"/>
  <c r="A1941" i="47" s="1"/>
  <c r="I1927" i="47"/>
  <c r="A1927" i="47" s="1"/>
  <c r="I1928" i="47"/>
  <c r="A1928" i="47" s="1"/>
  <c r="I1929" i="47"/>
  <c r="A1929" i="47" s="1"/>
  <c r="I1930" i="47"/>
  <c r="A1930" i="47" s="1"/>
  <c r="I1931" i="47"/>
  <c r="A1931" i="47" s="1"/>
  <c r="I1932" i="47"/>
  <c r="A1932" i="47" s="1"/>
  <c r="I1933" i="47"/>
  <c r="A1933" i="47" s="1"/>
  <c r="I1934" i="47"/>
  <c r="A1934" i="47" s="1"/>
  <c r="I1935" i="47"/>
  <c r="A1935" i="47" s="1"/>
  <c r="I1936" i="47"/>
  <c r="A1936" i="47" s="1"/>
  <c r="I1937" i="47"/>
  <c r="A1937" i="47" s="1"/>
  <c r="I1938" i="47"/>
  <c r="A1938" i="47" s="1"/>
  <c r="I1939" i="47"/>
  <c r="A1939" i="47" s="1"/>
  <c r="I1940" i="47"/>
  <c r="A1940" i="47" s="1"/>
  <c r="L1926" i="47"/>
  <c r="I1926" i="47"/>
  <c r="A1926" i="47" s="1"/>
  <c r="Y1942" i="47"/>
  <c r="Y1919" i="47"/>
  <c r="H1698" i="47"/>
  <c r="L1918" i="47"/>
  <c r="L1904" i="47"/>
  <c r="L1905" i="47"/>
  <c r="L1906" i="47"/>
  <c r="L1907" i="47"/>
  <c r="L1908" i="47"/>
  <c r="L1909" i="47"/>
  <c r="L1910" i="47"/>
  <c r="L1911" i="47"/>
  <c r="L1912" i="47"/>
  <c r="L1913" i="47"/>
  <c r="L1914" i="47"/>
  <c r="L1915" i="47"/>
  <c r="L1916" i="47"/>
  <c r="L1917" i="47"/>
  <c r="I1904" i="47"/>
  <c r="A1904" i="47" s="1"/>
  <c r="I1905" i="47"/>
  <c r="A1905" i="47" s="1"/>
  <c r="I1906" i="47"/>
  <c r="A1906" i="47" s="1"/>
  <c r="I1907" i="47"/>
  <c r="A1907" i="47" s="1"/>
  <c r="I1908" i="47"/>
  <c r="A1908" i="47" s="1"/>
  <c r="I1909" i="47"/>
  <c r="A1909" i="47" s="1"/>
  <c r="I1910" i="47"/>
  <c r="A1910" i="47" s="1"/>
  <c r="I1911" i="47"/>
  <c r="A1911" i="47" s="1"/>
  <c r="I1912" i="47"/>
  <c r="A1912" i="47" s="1"/>
  <c r="I1913" i="47"/>
  <c r="A1913" i="47" s="1"/>
  <c r="I1914" i="47"/>
  <c r="A1914" i="47" s="1"/>
  <c r="I1915" i="47"/>
  <c r="A1915" i="47" s="1"/>
  <c r="I1916" i="47"/>
  <c r="A1916" i="47" s="1"/>
  <c r="I1917" i="47"/>
  <c r="A1917" i="47" s="1"/>
  <c r="I1918" i="47"/>
  <c r="A1918" i="47" s="1"/>
  <c r="L1903" i="47"/>
  <c r="I1903" i="47"/>
  <c r="A1903" i="47" s="1"/>
  <c r="V1881" i="47"/>
  <c r="V1882" i="47"/>
  <c r="V1883" i="47"/>
  <c r="V1884" i="47"/>
  <c r="V1885" i="47"/>
  <c r="V1886" i="47"/>
  <c r="V1887" i="47"/>
  <c r="V1888" i="47"/>
  <c r="V1889" i="47"/>
  <c r="V1890" i="47"/>
  <c r="V1891" i="47"/>
  <c r="V1892" i="47"/>
  <c r="V1893" i="47"/>
  <c r="V1894" i="47"/>
  <c r="V1895" i="47"/>
  <c r="S1881" i="47"/>
  <c r="S1882" i="47"/>
  <c r="S1883" i="47"/>
  <c r="S1884" i="47"/>
  <c r="S1885" i="47"/>
  <c r="S1886" i="47"/>
  <c r="S1887" i="47"/>
  <c r="S1888" i="47"/>
  <c r="S1889" i="47"/>
  <c r="S1890" i="47"/>
  <c r="S1891" i="47"/>
  <c r="S1892" i="47"/>
  <c r="S1893" i="47"/>
  <c r="S1894" i="47"/>
  <c r="S1895" i="47"/>
  <c r="L1881" i="47"/>
  <c r="L1882" i="47"/>
  <c r="L1883" i="47"/>
  <c r="L1884" i="47"/>
  <c r="L1885" i="47"/>
  <c r="L1886" i="47"/>
  <c r="L1887" i="47"/>
  <c r="L1888" i="47"/>
  <c r="L1889" i="47"/>
  <c r="L1890" i="47"/>
  <c r="L1891" i="47"/>
  <c r="L1892" i="47"/>
  <c r="L1893" i="47"/>
  <c r="L1894" i="47"/>
  <c r="L1895" i="47"/>
  <c r="I1881" i="47"/>
  <c r="I1882" i="47"/>
  <c r="I1883" i="47"/>
  <c r="I1884" i="47"/>
  <c r="I1885" i="47"/>
  <c r="I1886" i="47"/>
  <c r="I1887" i="47"/>
  <c r="I1888" i="47"/>
  <c r="I1889" i="47"/>
  <c r="I1890" i="47"/>
  <c r="I1891" i="47"/>
  <c r="I1892" i="47"/>
  <c r="I1893" i="47"/>
  <c r="I1894" i="47"/>
  <c r="I1895" i="47"/>
  <c r="V1880" i="47"/>
  <c r="S1880" i="47"/>
  <c r="L1880" i="47"/>
  <c r="I1880" i="47"/>
  <c r="V1859" i="47"/>
  <c r="V1860" i="47"/>
  <c r="V1861" i="47"/>
  <c r="V1862" i="47"/>
  <c r="V1863" i="47"/>
  <c r="V1864" i="47"/>
  <c r="V1865" i="47"/>
  <c r="V1866" i="47"/>
  <c r="V1867" i="47"/>
  <c r="V1868" i="47"/>
  <c r="V1869" i="47"/>
  <c r="V1870" i="47"/>
  <c r="V1871" i="47"/>
  <c r="V1872" i="47"/>
  <c r="V1873" i="47"/>
  <c r="S1859" i="47"/>
  <c r="S1860" i="47"/>
  <c r="S1861" i="47"/>
  <c r="S1862" i="47"/>
  <c r="S1863" i="47"/>
  <c r="S1864" i="47"/>
  <c r="S1865" i="47"/>
  <c r="S1866" i="47"/>
  <c r="S1867" i="47"/>
  <c r="S1868" i="47"/>
  <c r="S1869" i="47"/>
  <c r="S1870" i="47"/>
  <c r="S1871" i="47"/>
  <c r="S1872" i="47"/>
  <c r="S1873" i="47"/>
  <c r="L1859" i="47"/>
  <c r="L1860" i="47"/>
  <c r="L1861" i="47"/>
  <c r="L1862" i="47"/>
  <c r="L1863" i="47"/>
  <c r="L1864" i="47"/>
  <c r="L1865" i="47"/>
  <c r="L1866" i="47"/>
  <c r="L1867" i="47"/>
  <c r="L1868" i="47"/>
  <c r="L1869" i="47"/>
  <c r="L1870" i="47"/>
  <c r="L1871" i="47"/>
  <c r="L1872" i="47"/>
  <c r="L1873" i="47"/>
  <c r="I1859" i="47"/>
  <c r="I1860" i="47"/>
  <c r="I1861" i="47"/>
  <c r="I1862" i="47"/>
  <c r="I1863" i="47"/>
  <c r="I1864" i="47"/>
  <c r="I1865" i="47"/>
  <c r="I1866" i="47"/>
  <c r="I1867" i="47"/>
  <c r="I1868" i="47"/>
  <c r="I1869" i="47"/>
  <c r="I1870" i="47"/>
  <c r="I1871" i="47"/>
  <c r="I1872" i="47"/>
  <c r="I1873" i="47"/>
  <c r="L1858" i="47"/>
  <c r="V1858" i="47"/>
  <c r="S1858" i="47"/>
  <c r="I1858" i="47"/>
  <c r="X1523" i="51" l="1"/>
  <c r="AF1415" i="51"/>
  <c r="AB1487" i="51"/>
  <c r="X1487" i="51"/>
  <c r="AF1487" i="51"/>
  <c r="AB1558" i="51"/>
  <c r="X1558" i="51"/>
  <c r="AF1558" i="51"/>
  <c r="AF1522" i="51"/>
  <c r="X1522" i="51"/>
  <c r="AB1522" i="51"/>
  <c r="X1559" i="51"/>
  <c r="AB1559" i="51"/>
  <c r="AF1559" i="51"/>
  <c r="AF1414" i="51"/>
  <c r="AB1414" i="51"/>
  <c r="X1414" i="51"/>
  <c r="AB1486" i="51"/>
  <c r="AF1486" i="51"/>
  <c r="X1486" i="51"/>
  <c r="V1345" i="51"/>
  <c r="AF1344" i="51"/>
  <c r="AF1631" i="51"/>
  <c r="X1631" i="51"/>
  <c r="AB1631" i="51"/>
  <c r="X1595" i="51"/>
  <c r="AF1595" i="51"/>
  <c r="AB1595" i="51"/>
  <c r="AF1594" i="51"/>
  <c r="AB1594" i="51"/>
  <c r="X1594" i="51"/>
  <c r="X1630" i="51"/>
  <c r="AB1630" i="51"/>
  <c r="AF1630" i="51"/>
  <c r="AF1451" i="51"/>
  <c r="X1451" i="51"/>
  <c r="AB1451" i="51"/>
  <c r="X1378" i="51"/>
  <c r="AB1378" i="51"/>
  <c r="AF1378" i="51"/>
  <c r="AB1450" i="51"/>
  <c r="X1450" i="51"/>
  <c r="AF1450" i="51"/>
  <c r="R1702" i="51"/>
  <c r="Z1907" i="51" s="1"/>
  <c r="O1702" i="51"/>
  <c r="S1907" i="51" s="1"/>
  <c r="O1705" i="51"/>
  <c r="S1910" i="51" s="1"/>
  <c r="R1705" i="51"/>
  <c r="Z1910" i="51" s="1"/>
  <c r="AD1173" i="51"/>
  <c r="X1173" i="51"/>
  <c r="Z1694" i="51"/>
  <c r="W1012" i="51"/>
  <c r="R1223" i="51" s="1"/>
  <c r="Z1717" i="51"/>
  <c r="Z1695" i="51"/>
  <c r="Z1701" i="51"/>
  <c r="Z1723" i="51"/>
  <c r="R1706" i="51"/>
  <c r="Z1911" i="51" s="1"/>
  <c r="O1706" i="51"/>
  <c r="S1911" i="51" s="1"/>
  <c r="Z1722" i="51"/>
  <c r="Z1700" i="51"/>
  <c r="O1701" i="51"/>
  <c r="S1906" i="51" s="1"/>
  <c r="R1701" i="51"/>
  <c r="Z1906" i="51" s="1"/>
  <c r="AD1161" i="51"/>
  <c r="X1161" i="51"/>
  <c r="Z1696" i="51"/>
  <c r="Z1718" i="51"/>
  <c r="O1698" i="51"/>
  <c r="S1903" i="51" s="1"/>
  <c r="R1698" i="51"/>
  <c r="Z1903" i="51" s="1"/>
  <c r="Q1031" i="51"/>
  <c r="K1727" i="51" s="1"/>
  <c r="Q1023" i="51"/>
  <c r="K1719" i="51" s="1"/>
  <c r="Q1028" i="51"/>
  <c r="K1724" i="51" s="1"/>
  <c r="Q1020" i="51"/>
  <c r="Q1025" i="51"/>
  <c r="K1721" i="51" s="1"/>
  <c r="Q1026" i="51"/>
  <c r="K1722" i="51" s="1"/>
  <c r="AF1027" i="51"/>
  <c r="AF1028" i="51"/>
  <c r="AF1020" i="51"/>
  <c r="AF1025" i="51"/>
  <c r="AF1030" i="51"/>
  <c r="AF1022" i="51"/>
  <c r="AF1023" i="51"/>
  <c r="Q1022" i="51"/>
  <c r="K1718" i="51" s="1"/>
  <c r="Q1027" i="51"/>
  <c r="K1723" i="51" s="1"/>
  <c r="Q1032" i="51"/>
  <c r="K1728" i="51" s="1"/>
  <c r="Q1024" i="51"/>
  <c r="K1720" i="51" s="1"/>
  <c r="Q1029" i="51"/>
  <c r="K1725" i="51" s="1"/>
  <c r="Q1021" i="51"/>
  <c r="K1717" i="51" s="1"/>
  <c r="AE1061" i="51"/>
  <c r="AF1024" i="51"/>
  <c r="AF1029" i="51"/>
  <c r="AF1021" i="51"/>
  <c r="AF1026" i="51"/>
  <c r="AF1031" i="51"/>
  <c r="Q1030" i="51"/>
  <c r="K1726" i="51" s="1"/>
  <c r="O1703" i="51"/>
  <c r="S1908" i="51" s="1"/>
  <c r="R1703" i="51"/>
  <c r="Z1908" i="51" s="1"/>
  <c r="Z1724" i="51"/>
  <c r="Z1702" i="51"/>
  <c r="Z1725" i="51"/>
  <c r="Z1703" i="51"/>
  <c r="R1695" i="51"/>
  <c r="Z1900" i="51" s="1"/>
  <c r="O1695" i="51"/>
  <c r="S1900" i="51" s="1"/>
  <c r="Z1720" i="51"/>
  <c r="Z1698" i="51"/>
  <c r="Z1704" i="51"/>
  <c r="Z1726" i="51"/>
  <c r="Z1697" i="51"/>
  <c r="Z1719" i="51"/>
  <c r="R1162" i="51"/>
  <c r="U1162" i="51" s="1"/>
  <c r="R1174" i="51"/>
  <c r="U1174" i="51" s="1"/>
  <c r="O1704" i="51"/>
  <c r="S1909" i="51" s="1"/>
  <c r="R1704" i="51"/>
  <c r="Z1909" i="51" s="1"/>
  <c r="K1694" i="51"/>
  <c r="H1012" i="51"/>
  <c r="R1164" i="51" s="1"/>
  <c r="R1700" i="51"/>
  <c r="Z1905" i="51" s="1"/>
  <c r="O1700" i="51"/>
  <c r="S1905" i="51" s="1"/>
  <c r="O1697" i="51"/>
  <c r="S1902" i="51" s="1"/>
  <c r="R1697" i="51"/>
  <c r="Z1902" i="51" s="1"/>
  <c r="O1699" i="51"/>
  <c r="S1904" i="51" s="1"/>
  <c r="R1699" i="51"/>
  <c r="Z1904" i="51" s="1"/>
  <c r="R1696" i="51"/>
  <c r="Z1901" i="51" s="1"/>
  <c r="O1696" i="51"/>
  <c r="S1901" i="51" s="1"/>
  <c r="Z1721" i="51"/>
  <c r="Z1699" i="51"/>
  <c r="Z1705" i="51"/>
  <c r="Z1727" i="51"/>
  <c r="R1221" i="51"/>
  <c r="R1233" i="51"/>
  <c r="AF1488" i="51"/>
  <c r="AB1488" i="51"/>
  <c r="X1488" i="51"/>
  <c r="AB1632" i="51"/>
  <c r="AF1632" i="51"/>
  <c r="X1632" i="51"/>
  <c r="AB1380" i="51"/>
  <c r="AF1380" i="51"/>
  <c r="X1380" i="51"/>
  <c r="AB1524" i="51"/>
  <c r="AF1524" i="51"/>
  <c r="X1524" i="51"/>
  <c r="AB1416" i="51"/>
  <c r="X1416" i="51"/>
  <c r="AF1416" i="51"/>
  <c r="AF1596" i="51"/>
  <c r="AB1596" i="51"/>
  <c r="X1596" i="51"/>
  <c r="AF1452" i="51"/>
  <c r="X1452" i="51"/>
  <c r="AB1452" i="51"/>
  <c r="AB1560" i="51"/>
  <c r="X1560" i="51"/>
  <c r="AF1560" i="51"/>
  <c r="K1633" i="51"/>
  <c r="K1597" i="51"/>
  <c r="K1525" i="51"/>
  <c r="K1489" i="51"/>
  <c r="K1453" i="51"/>
  <c r="K1417" i="51"/>
  <c r="K1381" i="51"/>
  <c r="K1561" i="51"/>
  <c r="Y2200" i="47"/>
  <c r="Y2205" i="47"/>
  <c r="Y2203" i="47"/>
  <c r="Y2202" i="47"/>
  <c r="Y2201" i="47"/>
  <c r="T185" i="47"/>
  <c r="T179" i="47"/>
  <c r="T186" i="47"/>
  <c r="V194" i="47"/>
  <c r="Y194" i="47"/>
  <c r="T180" i="47"/>
  <c r="L182" i="47" s="1"/>
  <c r="A1889" i="47"/>
  <c r="A1892" i="47"/>
  <c r="A1884" i="47"/>
  <c r="A1893" i="47"/>
  <c r="A1891" i="47"/>
  <c r="A1890" i="47"/>
  <c r="A1882" i="47"/>
  <c r="A1888" i="47"/>
  <c r="A1895" i="47"/>
  <c r="A1887" i="47"/>
  <c r="A1883" i="47"/>
  <c r="A1881" i="47"/>
  <c r="A1880" i="47"/>
  <c r="A1894" i="47"/>
  <c r="A1886" i="47"/>
  <c r="A1885" i="47"/>
  <c r="A1873" i="47"/>
  <c r="A1865" i="47"/>
  <c r="A1872" i="47"/>
  <c r="A1864" i="47"/>
  <c r="A1866" i="47"/>
  <c r="A1858" i="47"/>
  <c r="A1871" i="47"/>
  <c r="A1863" i="47"/>
  <c r="A1870" i="47"/>
  <c r="A1862" i="47"/>
  <c r="A1869" i="47"/>
  <c r="A1861" i="47"/>
  <c r="A1868" i="47"/>
  <c r="A1860" i="47"/>
  <c r="A1867" i="47"/>
  <c r="A1859" i="47"/>
  <c r="I1675" i="47"/>
  <c r="I1671" i="47"/>
  <c r="AF966" i="47"/>
  <c r="AF965" i="47"/>
  <c r="AF964" i="47"/>
  <c r="AF963" i="47"/>
  <c r="AF962" i="47"/>
  <c r="AF990" i="47"/>
  <c r="AF989" i="47"/>
  <c r="AF988" i="47"/>
  <c r="AF987" i="47"/>
  <c r="AF986" i="47"/>
  <c r="AF1014" i="47"/>
  <c r="AF1013" i="47"/>
  <c r="AF1012" i="47"/>
  <c r="AF1011" i="47"/>
  <c r="AF1038" i="47"/>
  <c r="AF1037" i="47"/>
  <c r="AF1036" i="47"/>
  <c r="AF1035" i="47"/>
  <c r="AF1062" i="47"/>
  <c r="AF1061" i="47"/>
  <c r="AF1060" i="47"/>
  <c r="AF1059" i="47"/>
  <c r="AF1086" i="47"/>
  <c r="AF1085" i="47"/>
  <c r="AF1084" i="47"/>
  <c r="AF1083" i="47"/>
  <c r="AF1110" i="47"/>
  <c r="AF1109" i="47"/>
  <c r="AF1108" i="47"/>
  <c r="AF1107" i="47"/>
  <c r="AF1134" i="47"/>
  <c r="AF1133" i="47"/>
  <c r="AF1132" i="47"/>
  <c r="AF1131" i="47"/>
  <c r="Q1134" i="47"/>
  <c r="Q1133" i="47"/>
  <c r="Q1132" i="47"/>
  <c r="Q1110" i="47"/>
  <c r="Q1109" i="47"/>
  <c r="Q1108" i="47"/>
  <c r="Q1086" i="47"/>
  <c r="Q1085" i="47"/>
  <c r="Q1084" i="47"/>
  <c r="Q1062" i="47"/>
  <c r="Q1061" i="47"/>
  <c r="Q1060" i="47"/>
  <c r="Q1038" i="47"/>
  <c r="Q1037" i="47"/>
  <c r="Q1036" i="47"/>
  <c r="Q1014" i="47"/>
  <c r="Q1013" i="47"/>
  <c r="Q1012" i="47"/>
  <c r="Q990" i="47"/>
  <c r="Q989" i="47"/>
  <c r="Q988" i="47"/>
  <c r="Q987" i="47"/>
  <c r="Q966" i="47"/>
  <c r="Q965" i="47"/>
  <c r="Q964" i="47"/>
  <c r="Q963" i="47"/>
  <c r="AE802" i="47"/>
  <c r="O2176" i="47" s="1"/>
  <c r="V2176" i="47" s="1"/>
  <c r="AE801" i="47"/>
  <c r="O2175" i="47" s="1"/>
  <c r="V2175" i="47" s="1"/>
  <c r="AE800" i="47"/>
  <c r="O2174" i="47" s="1"/>
  <c r="V2174" i="47" s="1"/>
  <c r="AE799" i="47"/>
  <c r="O2173" i="47" s="1"/>
  <c r="V2173" i="47" s="1"/>
  <c r="AE779" i="47"/>
  <c r="O2129" i="47" s="1"/>
  <c r="V2129" i="47" s="1"/>
  <c r="AE778" i="47"/>
  <c r="O2128" i="47" s="1"/>
  <c r="V2128" i="47" s="1"/>
  <c r="AE777" i="47"/>
  <c r="O2127" i="47" s="1"/>
  <c r="V2127" i="47" s="1"/>
  <c r="AE776" i="47"/>
  <c r="O2126" i="47" s="1"/>
  <c r="V2126" i="47" s="1"/>
  <c r="AE756" i="47"/>
  <c r="O2082" i="47" s="1"/>
  <c r="V2082" i="47" s="1"/>
  <c r="AE755" i="47"/>
  <c r="O2081" i="47" s="1"/>
  <c r="V2081" i="47" s="1"/>
  <c r="AE754" i="47"/>
  <c r="O2080" i="47" s="1"/>
  <c r="V2080" i="47" s="1"/>
  <c r="AE753" i="47"/>
  <c r="O2079" i="47" s="1"/>
  <c r="V2079" i="47" s="1"/>
  <c r="AE733" i="47"/>
  <c r="O2035" i="47" s="1"/>
  <c r="V2035" i="47" s="1"/>
  <c r="AE732" i="47"/>
  <c r="O2034" i="47" s="1"/>
  <c r="V2034" i="47" s="1"/>
  <c r="AE731" i="47"/>
  <c r="O2033" i="47" s="1"/>
  <c r="V2033" i="47" s="1"/>
  <c r="AE730" i="47"/>
  <c r="O2032" i="47" s="1"/>
  <c r="V2032" i="47" s="1"/>
  <c r="AE710" i="47"/>
  <c r="O1988" i="47" s="1"/>
  <c r="V1988" i="47" s="1"/>
  <c r="AE709" i="47"/>
  <c r="O1987" i="47" s="1"/>
  <c r="V1987" i="47" s="1"/>
  <c r="AE708" i="47"/>
  <c r="O1986" i="47" s="1"/>
  <c r="V1986" i="47" s="1"/>
  <c r="AE707" i="47"/>
  <c r="O1985" i="47" s="1"/>
  <c r="V1985" i="47" s="1"/>
  <c r="AE687" i="47"/>
  <c r="O1941" i="47" s="1"/>
  <c r="AE686" i="47"/>
  <c r="O1940" i="47" s="1"/>
  <c r="AE685" i="47"/>
  <c r="O1939" i="47" s="1"/>
  <c r="AE684" i="47"/>
  <c r="O1938" i="47" s="1"/>
  <c r="AE664" i="47"/>
  <c r="Y1895" i="47" s="1"/>
  <c r="AE663" i="47"/>
  <c r="Y1894" i="47" s="1"/>
  <c r="AE662" i="47"/>
  <c r="Y1893" i="47" s="1"/>
  <c r="AE661" i="47"/>
  <c r="Y1892" i="47" s="1"/>
  <c r="AE660" i="47"/>
  <c r="Y1891" i="47" s="1"/>
  <c r="Q802" i="47"/>
  <c r="O2153" i="47" s="1"/>
  <c r="V2153" i="47" s="1"/>
  <c r="Q801" i="47"/>
  <c r="O2152" i="47" s="1"/>
  <c r="V2152" i="47" s="1"/>
  <c r="Q800" i="47"/>
  <c r="O2151" i="47" s="1"/>
  <c r="V2151" i="47" s="1"/>
  <c r="Q779" i="47"/>
  <c r="O2106" i="47" s="1"/>
  <c r="V2106" i="47" s="1"/>
  <c r="Q778" i="47"/>
  <c r="O2105" i="47" s="1"/>
  <c r="V2105" i="47" s="1"/>
  <c r="Q777" i="47"/>
  <c r="O2104" i="47" s="1"/>
  <c r="V2104" i="47" s="1"/>
  <c r="Q756" i="47"/>
  <c r="O2059" i="47" s="1"/>
  <c r="V2059" i="47" s="1"/>
  <c r="Q755" i="47"/>
  <c r="O2058" i="47" s="1"/>
  <c r="V2058" i="47" s="1"/>
  <c r="Q754" i="47"/>
  <c r="O2057" i="47" s="1"/>
  <c r="V2057" i="47" s="1"/>
  <c r="Q733" i="47"/>
  <c r="O2012" i="47" s="1"/>
  <c r="V2012" i="47" s="1"/>
  <c r="Q732" i="47"/>
  <c r="O2011" i="47" s="1"/>
  <c r="V2011" i="47" s="1"/>
  <c r="Q731" i="47"/>
  <c r="O2010" i="47" s="1"/>
  <c r="V2010" i="47" s="1"/>
  <c r="Q710" i="47"/>
  <c r="O1965" i="47" s="1"/>
  <c r="V1965" i="47" s="1"/>
  <c r="Q709" i="47"/>
  <c r="O1964" i="47" s="1"/>
  <c r="V1964" i="47" s="1"/>
  <c r="Q708" i="47"/>
  <c r="O1963" i="47" s="1"/>
  <c r="V1963" i="47" s="1"/>
  <c r="Q687" i="47"/>
  <c r="Q686" i="47"/>
  <c r="Q685" i="47"/>
  <c r="Q664" i="47"/>
  <c r="O1895" i="47" s="1"/>
  <c r="Q663" i="47"/>
  <c r="O1894" i="47" s="1"/>
  <c r="Q662" i="47"/>
  <c r="O1893" i="47" s="1"/>
  <c r="Q661" i="47"/>
  <c r="O1892" i="47" s="1"/>
  <c r="AE641" i="47"/>
  <c r="Y1873" i="47" s="1"/>
  <c r="AE640" i="47"/>
  <c r="Y1872" i="47" s="1"/>
  <c r="AE639" i="47"/>
  <c r="Y1871" i="47" s="1"/>
  <c r="AE638" i="47"/>
  <c r="Y1870" i="47" s="1"/>
  <c r="AE637" i="47"/>
  <c r="Y1869" i="47" s="1"/>
  <c r="AE636" i="47"/>
  <c r="Y1868" i="47" s="1"/>
  <c r="AE635" i="47"/>
  <c r="Y1867" i="47" s="1"/>
  <c r="Q641" i="47"/>
  <c r="O1873" i="47" s="1"/>
  <c r="Q640" i="47"/>
  <c r="O1872" i="47" s="1"/>
  <c r="Q639" i="47"/>
  <c r="O1871" i="47" s="1"/>
  <c r="Q638" i="47"/>
  <c r="O1870" i="47" s="1"/>
  <c r="Q637" i="47"/>
  <c r="O1869" i="47" s="1"/>
  <c r="Q636" i="47"/>
  <c r="O1868" i="47" s="1"/>
  <c r="K1598" i="51" l="1"/>
  <c r="K1454" i="51"/>
  <c r="K1526" i="51"/>
  <c r="K1634" i="51"/>
  <c r="K1418" i="51"/>
  <c r="K1382" i="51"/>
  <c r="K1562" i="51"/>
  <c r="K1490" i="51"/>
  <c r="V1346" i="51"/>
  <c r="AF1345" i="51"/>
  <c r="V1905" i="51"/>
  <c r="V1902" i="51"/>
  <c r="V1906" i="51"/>
  <c r="AA1234" i="51"/>
  <c r="AA1233" i="51"/>
  <c r="AG1699" i="51"/>
  <c r="Z1927" i="51" s="1"/>
  <c r="AD1699" i="51"/>
  <c r="S1927" i="51" s="1"/>
  <c r="V1904" i="51"/>
  <c r="V1909" i="51"/>
  <c r="AG1719" i="51"/>
  <c r="Z1972" i="51" s="1"/>
  <c r="AD1719" i="51"/>
  <c r="S1972" i="51" s="1"/>
  <c r="AG1698" i="51"/>
  <c r="Z1926" i="51" s="1"/>
  <c r="AD1698" i="51"/>
  <c r="S1926" i="51" s="1"/>
  <c r="AG1703" i="51"/>
  <c r="Z1931" i="51" s="1"/>
  <c r="AD1703" i="51"/>
  <c r="S1931" i="51" s="1"/>
  <c r="V1908" i="51"/>
  <c r="AF1055" i="51"/>
  <c r="Z1749" i="51" s="1"/>
  <c r="AF1047" i="51"/>
  <c r="Z1741" i="51" s="1"/>
  <c r="Q1051" i="51"/>
  <c r="K1745" i="51" s="1"/>
  <c r="Q1056" i="51"/>
  <c r="K1750" i="51" s="1"/>
  <c r="Q1048" i="51"/>
  <c r="K1742" i="51" s="1"/>
  <c r="Q1049" i="51"/>
  <c r="K1743" i="51" s="1"/>
  <c r="AF1050" i="51"/>
  <c r="Z1744" i="51" s="1"/>
  <c r="AF1052" i="51"/>
  <c r="Z1746" i="51" s="1"/>
  <c r="Q1054" i="51"/>
  <c r="K1748" i="51" s="1"/>
  <c r="Q1046" i="51"/>
  <c r="K1740" i="51" s="1"/>
  <c r="AF1048" i="51"/>
  <c r="Z1742" i="51" s="1"/>
  <c r="AF1053" i="51"/>
  <c r="Z1747" i="51" s="1"/>
  <c r="AF1045" i="51"/>
  <c r="Z1739" i="51" s="1"/>
  <c r="AF1046" i="51"/>
  <c r="Z1740" i="51" s="1"/>
  <c r="Q1045" i="51"/>
  <c r="K1739" i="51" s="1"/>
  <c r="AF1049" i="51"/>
  <c r="Z1743" i="51" s="1"/>
  <c r="Q1053" i="51"/>
  <c r="K1747" i="51" s="1"/>
  <c r="AF1051" i="51"/>
  <c r="Z1745" i="51" s="1"/>
  <c r="Q1055" i="51"/>
  <c r="K1749" i="51" s="1"/>
  <c r="Q1047" i="51"/>
  <c r="K1741" i="51" s="1"/>
  <c r="Q1052" i="51"/>
  <c r="K1746" i="51" s="1"/>
  <c r="Q1044" i="51"/>
  <c r="AE1085" i="51"/>
  <c r="Q1050" i="51"/>
  <c r="K1744" i="51" s="1"/>
  <c r="AF1044" i="51"/>
  <c r="AF1054" i="51"/>
  <c r="Z1748" i="51" s="1"/>
  <c r="O1728" i="51"/>
  <c r="S1958" i="51" s="1"/>
  <c r="R1728" i="51"/>
  <c r="Z1958" i="51" s="1"/>
  <c r="K1716" i="51"/>
  <c r="H1036" i="51"/>
  <c r="R1166" i="51" s="1"/>
  <c r="U1166" i="51" s="1"/>
  <c r="V1903" i="51"/>
  <c r="AD1700" i="51"/>
  <c r="S1928" i="51" s="1"/>
  <c r="AG1700" i="51"/>
  <c r="Z1928" i="51" s="1"/>
  <c r="AG1723" i="51"/>
  <c r="Z1976" i="51" s="1"/>
  <c r="AD1723" i="51"/>
  <c r="S1976" i="51" s="1"/>
  <c r="AA1223" i="51"/>
  <c r="AA1224" i="51"/>
  <c r="V1910" i="51"/>
  <c r="AA1221" i="51"/>
  <c r="AA1222" i="51"/>
  <c r="AG1721" i="51"/>
  <c r="Z1974" i="51" s="1"/>
  <c r="AD1721" i="51"/>
  <c r="S1974" i="51" s="1"/>
  <c r="AG1697" i="51"/>
  <c r="Z1925" i="51" s="1"/>
  <c r="AD1697" i="51"/>
  <c r="S1925" i="51" s="1"/>
  <c r="AG1720" i="51"/>
  <c r="Z1973" i="51" s="1"/>
  <c r="AD1720" i="51"/>
  <c r="S1973" i="51" s="1"/>
  <c r="AD1725" i="51"/>
  <c r="S1978" i="51" s="1"/>
  <c r="AG1725" i="51"/>
  <c r="Z1978" i="51" s="1"/>
  <c r="R1717" i="51"/>
  <c r="Z1947" i="51" s="1"/>
  <c r="O1717" i="51"/>
  <c r="S1947" i="51" s="1"/>
  <c r="R1723" i="51"/>
  <c r="Z1953" i="51" s="1"/>
  <c r="O1723" i="51"/>
  <c r="S1953" i="51" s="1"/>
  <c r="R1724" i="51"/>
  <c r="Z1954" i="51" s="1"/>
  <c r="O1724" i="51"/>
  <c r="S1954" i="51" s="1"/>
  <c r="AG1722" i="51"/>
  <c r="Z1975" i="51" s="1"/>
  <c r="AD1722" i="51"/>
  <c r="S1975" i="51" s="1"/>
  <c r="AD1701" i="51"/>
  <c r="S1929" i="51" s="1"/>
  <c r="AG1701" i="51"/>
  <c r="Z1929" i="51" s="1"/>
  <c r="AD1694" i="51"/>
  <c r="S1922" i="51" s="1"/>
  <c r="AG1694" i="51"/>
  <c r="Z1922" i="51" s="1"/>
  <c r="AG1727" i="51"/>
  <c r="Z1980" i="51" s="1"/>
  <c r="AD1727" i="51"/>
  <c r="S1980" i="51" s="1"/>
  <c r="S1192" i="51"/>
  <c r="W1192" i="51" s="1"/>
  <c r="U1164" i="51"/>
  <c r="X1174" i="51"/>
  <c r="AD1175" i="51"/>
  <c r="AD1174" i="51"/>
  <c r="AG1726" i="51"/>
  <c r="Z1979" i="51" s="1"/>
  <c r="AD1726" i="51"/>
  <c r="S1979" i="51" s="1"/>
  <c r="AD1702" i="51"/>
  <c r="S1930" i="51" s="1"/>
  <c r="AG1702" i="51"/>
  <c r="Z1930" i="51" s="1"/>
  <c r="R1726" i="51"/>
  <c r="Z1956" i="51" s="1"/>
  <c r="O1726" i="51"/>
  <c r="S1956" i="51" s="1"/>
  <c r="O1725" i="51"/>
  <c r="S1955" i="51" s="1"/>
  <c r="R1725" i="51"/>
  <c r="Z1955" i="51" s="1"/>
  <c r="O1718" i="51"/>
  <c r="S1948" i="51" s="1"/>
  <c r="R1718" i="51"/>
  <c r="Z1948" i="51" s="1"/>
  <c r="R1722" i="51"/>
  <c r="Z1952" i="51" s="1"/>
  <c r="O1722" i="51"/>
  <c r="S1952" i="51" s="1"/>
  <c r="O1719" i="51"/>
  <c r="S1949" i="51" s="1"/>
  <c r="R1719" i="51"/>
  <c r="Z1949" i="51" s="1"/>
  <c r="AD1718" i="51"/>
  <c r="S1971" i="51" s="1"/>
  <c r="AG1718" i="51"/>
  <c r="Z1971" i="51" s="1"/>
  <c r="AG1695" i="51"/>
  <c r="Z1923" i="51" s="1"/>
  <c r="AD1695" i="51"/>
  <c r="S1923" i="51" s="1"/>
  <c r="AD1705" i="51"/>
  <c r="S1933" i="51" s="1"/>
  <c r="AG1705" i="51"/>
  <c r="Z1933" i="51" s="1"/>
  <c r="O1694" i="51"/>
  <c r="S1899" i="51" s="1"/>
  <c r="R1694" i="51"/>
  <c r="Z1899" i="51" s="1"/>
  <c r="AD1163" i="51"/>
  <c r="X1162" i="51"/>
  <c r="AD1162" i="51"/>
  <c r="AD1704" i="51"/>
  <c r="S1932" i="51" s="1"/>
  <c r="AG1704" i="51"/>
  <c r="Z1932" i="51" s="1"/>
  <c r="AG1724" i="51"/>
  <c r="Z1977" i="51" s="1"/>
  <c r="AD1724" i="51"/>
  <c r="S1977" i="51" s="1"/>
  <c r="R1720" i="51"/>
  <c r="Z1950" i="51" s="1"/>
  <c r="O1720" i="51"/>
  <c r="S1950" i="51" s="1"/>
  <c r="Z1716" i="51"/>
  <c r="W1036" i="51"/>
  <c r="R1225" i="51" s="1"/>
  <c r="AA1225" i="51" s="1"/>
  <c r="R1721" i="51"/>
  <c r="Z1951" i="51" s="1"/>
  <c r="O1721" i="51"/>
  <c r="S1951" i="51" s="1"/>
  <c r="R1727" i="51"/>
  <c r="Z1957" i="51" s="1"/>
  <c r="O1727" i="51"/>
  <c r="S1957" i="51" s="1"/>
  <c r="AD1696" i="51"/>
  <c r="S1924" i="51" s="1"/>
  <c r="AG1696" i="51"/>
  <c r="Z1924" i="51" s="1"/>
  <c r="AG1717" i="51"/>
  <c r="Z1970" i="51" s="1"/>
  <c r="AD1717" i="51"/>
  <c r="S1970" i="51" s="1"/>
  <c r="V1907" i="51"/>
  <c r="AB1561" i="51"/>
  <c r="AF1561" i="51"/>
  <c r="X1561" i="51"/>
  <c r="AB1489" i="51"/>
  <c r="AF1489" i="51"/>
  <c r="X1489" i="51"/>
  <c r="AF1381" i="51"/>
  <c r="AB1381" i="51"/>
  <c r="X1381" i="51"/>
  <c r="X1525" i="51"/>
  <c r="AB1525" i="51"/>
  <c r="AF1525" i="51"/>
  <c r="X1417" i="51"/>
  <c r="AF1417" i="51"/>
  <c r="AB1417" i="51"/>
  <c r="X1597" i="51"/>
  <c r="AB1597" i="51"/>
  <c r="AF1597" i="51"/>
  <c r="X1453" i="51"/>
  <c r="AF1453" i="51"/>
  <c r="AB1453" i="51"/>
  <c r="AF1633" i="51"/>
  <c r="AB1633" i="51"/>
  <c r="X1633" i="51"/>
  <c r="X186" i="47"/>
  <c r="L188" i="47"/>
  <c r="S194" i="47" s="1"/>
  <c r="L181" i="47"/>
  <c r="P193" i="47" s="1"/>
  <c r="L187" i="47"/>
  <c r="P194" i="47" s="1"/>
  <c r="X179" i="47"/>
  <c r="X185" i="47"/>
  <c r="W185" i="47"/>
  <c r="S193" i="47"/>
  <c r="W186" i="47"/>
  <c r="W179" i="47"/>
  <c r="X180" i="47"/>
  <c r="W180" i="47"/>
  <c r="V1941" i="47"/>
  <c r="O1918" i="47"/>
  <c r="V1918" i="47" s="1"/>
  <c r="V1938" i="47"/>
  <c r="V1939" i="47"/>
  <c r="O1916" i="47"/>
  <c r="V1916" i="47" s="1"/>
  <c r="O1917" i="47"/>
  <c r="V1917" i="47" s="1"/>
  <c r="V1940" i="47"/>
  <c r="W1809" i="47"/>
  <c r="W1810" i="47"/>
  <c r="W1811" i="47"/>
  <c r="W1812" i="47"/>
  <c r="W1813" i="47"/>
  <c r="W1814" i="47"/>
  <c r="W1815" i="47"/>
  <c r="W1816" i="47"/>
  <c r="W1817" i="47"/>
  <c r="W1818" i="47"/>
  <c r="W1819" i="47"/>
  <c r="W1820" i="47"/>
  <c r="W1821" i="47"/>
  <c r="W1822" i="47"/>
  <c r="W1823" i="47"/>
  <c r="U1809" i="47"/>
  <c r="U1810" i="47"/>
  <c r="U1811" i="47"/>
  <c r="U1812" i="47"/>
  <c r="U1813" i="47"/>
  <c r="U1814" i="47"/>
  <c r="U1815" i="47"/>
  <c r="U1816" i="47"/>
  <c r="U1817" i="47"/>
  <c r="U1818" i="47"/>
  <c r="U1819" i="47"/>
  <c r="U1820" i="47"/>
  <c r="U1821" i="47"/>
  <c r="U1822" i="47"/>
  <c r="U1823" i="47"/>
  <c r="H1809" i="47"/>
  <c r="H1810" i="47"/>
  <c r="H1811" i="47"/>
  <c r="H1812" i="47"/>
  <c r="H1813" i="47"/>
  <c r="H1814" i="47"/>
  <c r="H1815" i="47"/>
  <c r="H1816" i="47"/>
  <c r="H1817" i="47"/>
  <c r="H1818" i="47"/>
  <c r="H1819" i="47"/>
  <c r="H1820" i="47"/>
  <c r="H1821" i="47"/>
  <c r="H1822" i="47"/>
  <c r="H1823" i="47"/>
  <c r="F1809" i="47"/>
  <c r="F1810" i="47"/>
  <c r="F1811" i="47"/>
  <c r="F1812" i="47"/>
  <c r="F1813" i="47"/>
  <c r="F1814" i="47"/>
  <c r="F1815" i="47"/>
  <c r="F1816" i="47"/>
  <c r="F1817" i="47"/>
  <c r="F1818" i="47"/>
  <c r="F1819" i="47"/>
  <c r="F1820" i="47"/>
  <c r="F1821" i="47"/>
  <c r="F1822" i="47"/>
  <c r="F1823" i="47"/>
  <c r="W1808" i="47"/>
  <c r="U1808" i="47"/>
  <c r="H1808" i="47"/>
  <c r="F1808" i="47"/>
  <c r="W1787" i="47"/>
  <c r="W1788" i="47"/>
  <c r="W1789" i="47"/>
  <c r="W1790" i="47"/>
  <c r="W1791" i="47"/>
  <c r="W1792" i="47"/>
  <c r="W1793" i="47"/>
  <c r="W1794" i="47"/>
  <c r="W1795" i="47"/>
  <c r="W1796" i="47"/>
  <c r="W1797" i="47"/>
  <c r="W1798" i="47"/>
  <c r="W1799" i="47"/>
  <c r="W1800" i="47"/>
  <c r="W1801" i="47"/>
  <c r="U1787" i="47"/>
  <c r="U1788" i="47"/>
  <c r="U1789" i="47"/>
  <c r="U1790" i="47"/>
  <c r="U1791" i="47"/>
  <c r="U1792" i="47"/>
  <c r="U1793" i="47"/>
  <c r="U1794" i="47"/>
  <c r="U1795" i="47"/>
  <c r="U1796" i="47"/>
  <c r="U1797" i="47"/>
  <c r="U1798" i="47"/>
  <c r="U1799" i="47"/>
  <c r="U1800" i="47"/>
  <c r="U1801" i="47"/>
  <c r="H1787" i="47"/>
  <c r="H1788" i="47"/>
  <c r="H1789" i="47"/>
  <c r="H1790" i="47"/>
  <c r="H1791" i="47"/>
  <c r="H1792" i="47"/>
  <c r="H1793" i="47"/>
  <c r="H1794" i="47"/>
  <c r="H1795" i="47"/>
  <c r="H1796" i="47"/>
  <c r="H1797" i="47"/>
  <c r="H1798" i="47"/>
  <c r="H1799" i="47"/>
  <c r="H1800" i="47"/>
  <c r="H1801" i="47"/>
  <c r="F1787" i="47"/>
  <c r="F1788" i="47"/>
  <c r="F1789" i="47"/>
  <c r="F1790" i="47"/>
  <c r="F1791" i="47"/>
  <c r="F1792" i="47"/>
  <c r="F1793" i="47"/>
  <c r="F1794" i="47"/>
  <c r="F1795" i="47"/>
  <c r="F1796" i="47"/>
  <c r="F1797" i="47"/>
  <c r="F1798" i="47"/>
  <c r="F1799" i="47"/>
  <c r="F1800" i="47"/>
  <c r="F1801" i="47"/>
  <c r="W1786" i="47"/>
  <c r="U1786" i="47"/>
  <c r="H1786" i="47"/>
  <c r="F1786" i="47"/>
  <c r="W1765" i="47"/>
  <c r="W1766" i="47"/>
  <c r="W1767" i="47"/>
  <c r="W1768" i="47"/>
  <c r="W1769" i="47"/>
  <c r="W1770" i="47"/>
  <c r="W1771" i="47"/>
  <c r="W1772" i="47"/>
  <c r="W1773" i="47"/>
  <c r="W1774" i="47"/>
  <c r="W1775" i="47"/>
  <c r="W1776" i="47"/>
  <c r="W1777" i="47"/>
  <c r="W1778" i="47"/>
  <c r="W1779" i="47"/>
  <c r="U1765" i="47"/>
  <c r="U1766" i="47"/>
  <c r="U1767" i="47"/>
  <c r="U1768" i="47"/>
  <c r="U1769" i="47"/>
  <c r="U1770" i="47"/>
  <c r="U1771" i="47"/>
  <c r="U1772" i="47"/>
  <c r="U1773" i="47"/>
  <c r="U1774" i="47"/>
  <c r="U1775" i="47"/>
  <c r="U1776" i="47"/>
  <c r="U1777" i="47"/>
  <c r="U1778" i="47"/>
  <c r="U1779" i="47"/>
  <c r="H1765" i="47"/>
  <c r="H1766" i="47"/>
  <c r="H1767" i="47"/>
  <c r="H1768" i="47"/>
  <c r="H1769" i="47"/>
  <c r="H1770" i="47"/>
  <c r="H1771" i="47"/>
  <c r="H1772" i="47"/>
  <c r="H1773" i="47"/>
  <c r="H1774" i="47"/>
  <c r="H1775" i="47"/>
  <c r="H1776" i="47"/>
  <c r="H1777" i="47"/>
  <c r="H1778" i="47"/>
  <c r="H1779" i="47"/>
  <c r="F1765" i="47"/>
  <c r="F1766" i="47"/>
  <c r="F1767" i="47"/>
  <c r="F1768" i="47"/>
  <c r="F1769" i="47"/>
  <c r="F1770" i="47"/>
  <c r="F1771" i="47"/>
  <c r="F1772" i="47"/>
  <c r="F1773" i="47"/>
  <c r="F1774" i="47"/>
  <c r="F1775" i="47"/>
  <c r="F1776" i="47"/>
  <c r="F1777" i="47"/>
  <c r="F1778" i="47"/>
  <c r="F1779" i="47"/>
  <c r="W1764" i="47"/>
  <c r="U1764" i="47"/>
  <c r="H1764" i="47"/>
  <c r="F1764" i="47"/>
  <c r="A1807" i="47"/>
  <c r="A1806" i="47"/>
  <c r="A1805" i="47"/>
  <c r="A1804" i="47"/>
  <c r="A1802" i="47"/>
  <c r="A1785" i="47"/>
  <c r="A1784" i="47"/>
  <c r="A1783" i="47"/>
  <c r="A1782" i="47"/>
  <c r="W1743" i="47"/>
  <c r="W1744" i="47"/>
  <c r="W1745" i="47"/>
  <c r="W1746" i="47"/>
  <c r="W1747" i="47"/>
  <c r="W1748" i="47"/>
  <c r="W1749" i="47"/>
  <c r="W1750" i="47"/>
  <c r="W1751" i="47"/>
  <c r="W1752" i="47"/>
  <c r="W1753" i="47"/>
  <c r="W1754" i="47"/>
  <c r="W1755" i="47"/>
  <c r="W1756" i="47"/>
  <c r="W1757" i="47"/>
  <c r="U1743" i="47"/>
  <c r="U1744" i="47"/>
  <c r="U1745" i="47"/>
  <c r="U1746" i="47"/>
  <c r="U1747" i="47"/>
  <c r="U1748" i="47"/>
  <c r="U1749" i="47"/>
  <c r="U1750" i="47"/>
  <c r="U1751" i="47"/>
  <c r="U1752" i="47"/>
  <c r="U1753" i="47"/>
  <c r="U1754" i="47"/>
  <c r="U1755" i="47"/>
  <c r="U1756" i="47"/>
  <c r="U1757" i="47"/>
  <c r="H1743" i="47"/>
  <c r="H1744" i="47"/>
  <c r="H1745" i="47"/>
  <c r="H1746" i="47"/>
  <c r="H1747" i="47"/>
  <c r="H1748" i="47"/>
  <c r="H1749" i="47"/>
  <c r="H1750" i="47"/>
  <c r="H1751" i="47"/>
  <c r="H1752" i="47"/>
  <c r="H1753" i="47"/>
  <c r="H1754" i="47"/>
  <c r="H1755" i="47"/>
  <c r="H1756" i="47"/>
  <c r="H1757" i="47"/>
  <c r="F1743" i="47"/>
  <c r="F1744" i="47"/>
  <c r="F1745" i="47"/>
  <c r="F1746" i="47"/>
  <c r="F1747" i="47"/>
  <c r="F1748" i="47"/>
  <c r="F1749" i="47"/>
  <c r="F1750" i="47"/>
  <c r="F1751" i="47"/>
  <c r="F1752" i="47"/>
  <c r="F1753" i="47"/>
  <c r="F1754" i="47"/>
  <c r="F1755" i="47"/>
  <c r="F1756" i="47"/>
  <c r="F1757" i="47"/>
  <c r="W1742" i="47"/>
  <c r="U1742" i="47"/>
  <c r="H1742" i="47"/>
  <c r="F1742" i="47"/>
  <c r="A1741" i="47"/>
  <c r="A1740" i="47"/>
  <c r="A1739" i="47"/>
  <c r="A1738" i="47"/>
  <c r="A1654" i="47"/>
  <c r="A1623" i="47"/>
  <c r="A1622" i="47"/>
  <c r="A1621" i="47"/>
  <c r="A1620" i="47"/>
  <c r="A1510" i="47"/>
  <c r="A1479" i="47"/>
  <c r="A1478" i="47"/>
  <c r="A1477" i="47"/>
  <c r="A1476" i="47"/>
  <c r="A1242" i="47"/>
  <c r="A1230" i="47"/>
  <c r="A1200" i="47"/>
  <c r="A1199" i="47"/>
  <c r="A1198" i="47"/>
  <c r="A1182" i="47"/>
  <c r="A1170" i="47"/>
  <c r="A1137" i="47"/>
  <c r="A1136" i="47"/>
  <c r="A1134" i="47"/>
  <c r="A1133" i="47"/>
  <c r="A1132" i="47"/>
  <c r="A1131" i="47"/>
  <c r="A1130" i="47"/>
  <c r="A1129" i="47"/>
  <c r="A1128" i="47"/>
  <c r="A1127" i="47"/>
  <c r="A1126" i="47"/>
  <c r="A1125" i="47"/>
  <c r="A1124" i="47"/>
  <c r="A1123" i="47"/>
  <c r="A1122" i="47"/>
  <c r="A1121" i="47"/>
  <c r="A1120" i="47"/>
  <c r="A1119" i="47"/>
  <c r="A1118" i="47"/>
  <c r="A1117" i="47"/>
  <c r="A1116" i="47"/>
  <c r="A1115" i="47"/>
  <c r="A1065" i="47"/>
  <c r="A1064" i="47"/>
  <c r="A1063" i="47"/>
  <c r="A1062" i="47"/>
  <c r="A1061" i="47"/>
  <c r="A1060" i="47"/>
  <c r="A1059" i="47"/>
  <c r="A1058" i="47"/>
  <c r="A1057" i="47"/>
  <c r="A1056" i="47"/>
  <c r="A1055" i="47"/>
  <c r="A1054" i="47"/>
  <c r="A1053" i="47"/>
  <c r="A1052" i="47"/>
  <c r="A1051" i="47"/>
  <c r="A1050" i="47"/>
  <c r="A1049" i="47"/>
  <c r="A1048" i="47"/>
  <c r="A1047" i="47"/>
  <c r="A1046" i="47"/>
  <c r="A1045" i="47"/>
  <c r="A1044" i="47"/>
  <c r="A1043" i="47"/>
  <c r="A803" i="47"/>
  <c r="A802" i="47"/>
  <c r="A801" i="47"/>
  <c r="A800" i="47"/>
  <c r="A799" i="47"/>
  <c r="A798" i="47"/>
  <c r="A797" i="47"/>
  <c r="A796" i="47"/>
  <c r="A795" i="47"/>
  <c r="A794" i="47"/>
  <c r="A793" i="47"/>
  <c r="A792" i="47"/>
  <c r="A791" i="47"/>
  <c r="A790" i="47"/>
  <c r="A789" i="47"/>
  <c r="A788" i="47"/>
  <c r="A787" i="47"/>
  <c r="A786" i="47"/>
  <c r="A785" i="47"/>
  <c r="A784" i="47"/>
  <c r="A783" i="47"/>
  <c r="A735" i="47"/>
  <c r="A734" i="47"/>
  <c r="A733" i="47"/>
  <c r="A732" i="47"/>
  <c r="A731" i="47"/>
  <c r="A730" i="47"/>
  <c r="A729" i="47"/>
  <c r="A728" i="47"/>
  <c r="A727" i="47"/>
  <c r="A726" i="47"/>
  <c r="A725" i="47"/>
  <c r="A724" i="47"/>
  <c r="A723" i="47"/>
  <c r="A722" i="47"/>
  <c r="A721" i="47"/>
  <c r="A720" i="47"/>
  <c r="A719" i="47"/>
  <c r="A718" i="47"/>
  <c r="A717" i="47"/>
  <c r="A716" i="47"/>
  <c r="A715" i="47"/>
  <c r="A714" i="47"/>
  <c r="A614" i="47"/>
  <c r="A613" i="47"/>
  <c r="A612" i="47"/>
  <c r="A611" i="47"/>
  <c r="A594" i="47"/>
  <c r="A593" i="47"/>
  <c r="A592" i="47"/>
  <c r="A517" i="47"/>
  <c r="A516" i="47"/>
  <c r="A515" i="47"/>
  <c r="A514" i="47"/>
  <c r="A497" i="47"/>
  <c r="A496" i="47"/>
  <c r="A495" i="47"/>
  <c r="A368" i="47"/>
  <c r="A367" i="47"/>
  <c r="A366" i="47"/>
  <c r="A365" i="47"/>
  <c r="A364" i="47"/>
  <c r="A302" i="47"/>
  <c r="A301" i="47"/>
  <c r="A300" i="47"/>
  <c r="A299" i="47"/>
  <c r="A1736" i="47"/>
  <c r="A1719" i="47"/>
  <c r="A1718" i="47"/>
  <c r="A1717" i="47"/>
  <c r="A1716" i="47"/>
  <c r="A1715" i="47"/>
  <c r="A1618" i="47"/>
  <c r="A1587" i="47"/>
  <c r="A1586" i="47"/>
  <c r="A1585" i="47"/>
  <c r="A1474" i="47"/>
  <c r="A1443" i="47"/>
  <c r="A1442" i="47"/>
  <c r="A1441" i="47"/>
  <c r="A1439" i="47"/>
  <c r="A1241" i="47"/>
  <c r="A1229" i="47"/>
  <c r="A1181" i="47"/>
  <c r="A1169" i="47"/>
  <c r="A1112" i="47"/>
  <c r="A1110" i="47"/>
  <c r="A1109" i="47"/>
  <c r="A1108" i="47"/>
  <c r="A1107" i="47"/>
  <c r="A1106" i="47"/>
  <c r="A1105" i="47"/>
  <c r="A1104" i="47"/>
  <c r="A1103" i="47"/>
  <c r="A1102" i="47"/>
  <c r="A1101" i="47"/>
  <c r="A1100" i="47"/>
  <c r="A1099" i="47"/>
  <c r="A1098" i="47"/>
  <c r="A1097" i="47"/>
  <c r="A1096" i="47"/>
  <c r="A1095" i="47"/>
  <c r="A1094" i="47"/>
  <c r="A1093" i="47"/>
  <c r="A1092" i="47"/>
  <c r="A1091" i="47"/>
  <c r="A1040" i="47"/>
  <c r="A1039" i="47"/>
  <c r="A1038" i="47"/>
  <c r="A1037" i="47"/>
  <c r="A1036" i="47"/>
  <c r="A1035" i="47"/>
  <c r="A1034" i="47"/>
  <c r="A1033" i="47"/>
  <c r="A1032" i="47"/>
  <c r="A1031" i="47"/>
  <c r="A1030" i="47"/>
  <c r="A1029" i="47"/>
  <c r="A1028" i="47"/>
  <c r="A1027" i="47"/>
  <c r="A1026" i="47"/>
  <c r="A1025" i="47"/>
  <c r="A1024" i="47"/>
  <c r="A1023" i="47"/>
  <c r="A1022" i="47"/>
  <c r="A1021" i="47"/>
  <c r="A1020" i="47"/>
  <c r="A1019" i="47"/>
  <c r="A780" i="47"/>
  <c r="A779" i="47"/>
  <c r="A778" i="47"/>
  <c r="A777" i="47"/>
  <c r="A776" i="47"/>
  <c r="A775" i="47"/>
  <c r="A774" i="47"/>
  <c r="A773" i="47"/>
  <c r="A772" i="47"/>
  <c r="A771" i="47"/>
  <c r="A770" i="47"/>
  <c r="A769" i="47"/>
  <c r="A768" i="47"/>
  <c r="A767" i="47"/>
  <c r="A766" i="47"/>
  <c r="A765" i="47"/>
  <c r="A764" i="47"/>
  <c r="A763" i="47"/>
  <c r="A762" i="47"/>
  <c r="A761" i="47"/>
  <c r="A760" i="47"/>
  <c r="A711" i="47"/>
  <c r="A710" i="47"/>
  <c r="A709" i="47"/>
  <c r="A708" i="47"/>
  <c r="A707" i="47"/>
  <c r="A706" i="47"/>
  <c r="A705" i="47"/>
  <c r="A704" i="47"/>
  <c r="A703" i="47"/>
  <c r="A702" i="47"/>
  <c r="A701" i="47"/>
  <c r="A700" i="47"/>
  <c r="A699" i="47"/>
  <c r="A698" i="47"/>
  <c r="A697" i="47"/>
  <c r="A696" i="47"/>
  <c r="A695" i="47"/>
  <c r="A694" i="47"/>
  <c r="A693" i="47"/>
  <c r="A692" i="47"/>
  <c r="A691" i="47"/>
  <c r="A589" i="47"/>
  <c r="A588" i="47"/>
  <c r="A587" i="47"/>
  <c r="A586" i="47"/>
  <c r="A569" i="47"/>
  <c r="A568" i="47"/>
  <c r="A567" i="47"/>
  <c r="A492" i="47"/>
  <c r="A491" i="47"/>
  <c r="A490" i="47"/>
  <c r="A489" i="47"/>
  <c r="A472" i="47"/>
  <c r="A471" i="47"/>
  <c r="A470" i="47"/>
  <c r="A346" i="47"/>
  <c r="A345" i="47"/>
  <c r="A344" i="47"/>
  <c r="A343" i="47"/>
  <c r="A342" i="47"/>
  <c r="A280" i="47"/>
  <c r="A279" i="47"/>
  <c r="A278" i="47"/>
  <c r="A277" i="47"/>
  <c r="W1721" i="47"/>
  <c r="W1722" i="47"/>
  <c r="W1723" i="47"/>
  <c r="W1724" i="47"/>
  <c r="W1725" i="47"/>
  <c r="W1726" i="47"/>
  <c r="W1727" i="47"/>
  <c r="W1728" i="47"/>
  <c r="W1729" i="47"/>
  <c r="W1730" i="47"/>
  <c r="W1731" i="47"/>
  <c r="W1732" i="47"/>
  <c r="W1733" i="47"/>
  <c r="W1734" i="47"/>
  <c r="W1735" i="47"/>
  <c r="U1721" i="47"/>
  <c r="U1722" i="47"/>
  <c r="U1723" i="47"/>
  <c r="U1724" i="47"/>
  <c r="U1725" i="47"/>
  <c r="U1726" i="47"/>
  <c r="U1727" i="47"/>
  <c r="U1728" i="47"/>
  <c r="U1729" i="47"/>
  <c r="U1730" i="47"/>
  <c r="U1731" i="47"/>
  <c r="U1732" i="47"/>
  <c r="U1733" i="47"/>
  <c r="U1734" i="47"/>
  <c r="U1735" i="47"/>
  <c r="H1721" i="47"/>
  <c r="H1722" i="47"/>
  <c r="H1723" i="47"/>
  <c r="H1724" i="47"/>
  <c r="H1725" i="47"/>
  <c r="H1726" i="47"/>
  <c r="H1727" i="47"/>
  <c r="H1728" i="47"/>
  <c r="H1729" i="47"/>
  <c r="H1730" i="47"/>
  <c r="H1731" i="47"/>
  <c r="H1732" i="47"/>
  <c r="H1733" i="47"/>
  <c r="H1734" i="47"/>
  <c r="H1735" i="47"/>
  <c r="F1721" i="47"/>
  <c r="F1722" i="47"/>
  <c r="F1723" i="47"/>
  <c r="F1724" i="47"/>
  <c r="F1725" i="47"/>
  <c r="F1726" i="47"/>
  <c r="F1727" i="47"/>
  <c r="F1728" i="47"/>
  <c r="F1729" i="47"/>
  <c r="F1730" i="47"/>
  <c r="F1731" i="47"/>
  <c r="F1732" i="47"/>
  <c r="F1733" i="47"/>
  <c r="F1734" i="47"/>
  <c r="F1735" i="47"/>
  <c r="W1720" i="47"/>
  <c r="U1720" i="47"/>
  <c r="H1720" i="47"/>
  <c r="F1720" i="47"/>
  <c r="F1711" i="47"/>
  <c r="H1711" i="47"/>
  <c r="U1711" i="47"/>
  <c r="W1711" i="47"/>
  <c r="F1712" i="47"/>
  <c r="H1712" i="47"/>
  <c r="U1712" i="47"/>
  <c r="W1712" i="47"/>
  <c r="F1713" i="47"/>
  <c r="H1713" i="47"/>
  <c r="U1713" i="47"/>
  <c r="W1713" i="47"/>
  <c r="F1699" i="47"/>
  <c r="H1699" i="47"/>
  <c r="U1699" i="47"/>
  <c r="W1699" i="47"/>
  <c r="F1700" i="47"/>
  <c r="H1700" i="47"/>
  <c r="U1700" i="47"/>
  <c r="W1700" i="47"/>
  <c r="F1701" i="47"/>
  <c r="H1701" i="47"/>
  <c r="U1701" i="47"/>
  <c r="W1701" i="47"/>
  <c r="F1702" i="47"/>
  <c r="H1702" i="47"/>
  <c r="U1702" i="47"/>
  <c r="W1702" i="47"/>
  <c r="F1703" i="47"/>
  <c r="H1703" i="47"/>
  <c r="U1703" i="47"/>
  <c r="W1703" i="47"/>
  <c r="F1704" i="47"/>
  <c r="H1704" i="47"/>
  <c r="U1704" i="47"/>
  <c r="W1704" i="47"/>
  <c r="F1705" i="47"/>
  <c r="H1705" i="47"/>
  <c r="U1705" i="47"/>
  <c r="W1705" i="47"/>
  <c r="F1706" i="47"/>
  <c r="H1706" i="47"/>
  <c r="U1706" i="47"/>
  <c r="W1706" i="47"/>
  <c r="F1707" i="47"/>
  <c r="H1707" i="47"/>
  <c r="U1707" i="47"/>
  <c r="W1707" i="47"/>
  <c r="F1708" i="47"/>
  <c r="H1708" i="47"/>
  <c r="U1708" i="47"/>
  <c r="W1708" i="47"/>
  <c r="F1709" i="47"/>
  <c r="H1709" i="47"/>
  <c r="U1709" i="47"/>
  <c r="W1709" i="47"/>
  <c r="F1710" i="47"/>
  <c r="H1710" i="47"/>
  <c r="U1710" i="47"/>
  <c r="W1710" i="47"/>
  <c r="W1698" i="47"/>
  <c r="U1698" i="47"/>
  <c r="F1698" i="47"/>
  <c r="AD1654" i="47"/>
  <c r="AK1652" i="47"/>
  <c r="H1652" i="47"/>
  <c r="A1652" i="47" s="1"/>
  <c r="A1653" i="47" s="1"/>
  <c r="E1652" i="47"/>
  <c r="AK1650" i="47"/>
  <c r="H1650" i="47"/>
  <c r="A1650" i="47" s="1"/>
  <c r="A1651" i="47" s="1"/>
  <c r="E1650" i="47"/>
  <c r="AK1648" i="47"/>
  <c r="H1648" i="47"/>
  <c r="A1648" i="47" s="1"/>
  <c r="A1649" i="47" s="1"/>
  <c r="E1648" i="47"/>
  <c r="AK1646" i="47"/>
  <c r="H1646" i="47"/>
  <c r="A1646" i="47" s="1"/>
  <c r="A1647" i="47" s="1"/>
  <c r="E1646" i="47"/>
  <c r="AK1644" i="47"/>
  <c r="H1644" i="47"/>
  <c r="A1644" i="47" s="1"/>
  <c r="A1645" i="47" s="1"/>
  <c r="E1644" i="47"/>
  <c r="AK1642" i="47"/>
  <c r="H1642" i="47"/>
  <c r="A1642" i="47" s="1"/>
  <c r="A1643" i="47" s="1"/>
  <c r="E1642" i="47"/>
  <c r="AK1640" i="47"/>
  <c r="H1640" i="47"/>
  <c r="A1640" i="47" s="1"/>
  <c r="A1641" i="47" s="1"/>
  <c r="E1640" i="47"/>
  <c r="AK1638" i="47"/>
  <c r="H1638" i="47"/>
  <c r="A1638" i="47" s="1"/>
  <c r="A1639" i="47" s="1"/>
  <c r="E1638" i="47"/>
  <c r="AK1636" i="47"/>
  <c r="H1636" i="47"/>
  <c r="A1636" i="47" s="1"/>
  <c r="A1637" i="47" s="1"/>
  <c r="E1636" i="47"/>
  <c r="AK1634" i="47"/>
  <c r="H1634" i="47"/>
  <c r="A1634" i="47" s="1"/>
  <c r="A1635" i="47" s="1"/>
  <c r="E1634" i="47"/>
  <c r="AK1632" i="47"/>
  <c r="H1632" i="47"/>
  <c r="A1632" i="47" s="1"/>
  <c r="A1633" i="47" s="1"/>
  <c r="E1632" i="47"/>
  <c r="AK1630" i="47"/>
  <c r="H1630" i="47"/>
  <c r="A1630" i="47" s="1"/>
  <c r="A1631" i="47" s="1"/>
  <c r="E1630" i="47"/>
  <c r="AK1628" i="47"/>
  <c r="H1628" i="47"/>
  <c r="A1628" i="47" s="1"/>
  <c r="A1629" i="47" s="1"/>
  <c r="E1628" i="47"/>
  <c r="AK1626" i="47"/>
  <c r="H1626" i="47"/>
  <c r="A1626" i="47" s="1"/>
  <c r="A1627" i="47" s="1"/>
  <c r="E1626" i="47"/>
  <c r="AK1624" i="47"/>
  <c r="H1624" i="47"/>
  <c r="A1624" i="47" s="1"/>
  <c r="A1625" i="47" s="1"/>
  <c r="E1624" i="47"/>
  <c r="AD1618" i="47"/>
  <c r="AK1616" i="47"/>
  <c r="H1616" i="47"/>
  <c r="A1616" i="47" s="1"/>
  <c r="A1617" i="47" s="1"/>
  <c r="E1616" i="47"/>
  <c r="U1616" i="47" s="1"/>
  <c r="U1617" i="47" s="1"/>
  <c r="AK1614" i="47"/>
  <c r="H1614" i="47"/>
  <c r="A1614" i="47" s="1"/>
  <c r="A1615" i="47" s="1"/>
  <c r="E1614" i="47"/>
  <c r="AK1612" i="47"/>
  <c r="H1612" i="47"/>
  <c r="A1612" i="47" s="1"/>
  <c r="A1613" i="47" s="1"/>
  <c r="E1612" i="47"/>
  <c r="U1612" i="47" s="1"/>
  <c r="U1613" i="47" s="1"/>
  <c r="AK1610" i="47"/>
  <c r="H1610" i="47"/>
  <c r="A1610" i="47" s="1"/>
  <c r="A1611" i="47" s="1"/>
  <c r="E1610" i="47"/>
  <c r="AK1608" i="47"/>
  <c r="H1608" i="47"/>
  <c r="A1608" i="47" s="1"/>
  <c r="A1609" i="47" s="1"/>
  <c r="E1608" i="47"/>
  <c r="AK1606" i="47"/>
  <c r="H1606" i="47"/>
  <c r="A1606" i="47" s="1"/>
  <c r="A1607" i="47" s="1"/>
  <c r="E1606" i="47"/>
  <c r="AK1604" i="47"/>
  <c r="H1604" i="47"/>
  <c r="A1604" i="47" s="1"/>
  <c r="A1605" i="47" s="1"/>
  <c r="E1604" i="47"/>
  <c r="AK1602" i="47"/>
  <c r="H1602" i="47"/>
  <c r="A1602" i="47" s="1"/>
  <c r="A1603" i="47" s="1"/>
  <c r="E1602" i="47"/>
  <c r="AK1600" i="47"/>
  <c r="H1600" i="47"/>
  <c r="A1600" i="47" s="1"/>
  <c r="A1601" i="47" s="1"/>
  <c r="E1600" i="47"/>
  <c r="AK1598" i="47"/>
  <c r="H1598" i="47"/>
  <c r="A1598" i="47" s="1"/>
  <c r="A1599" i="47" s="1"/>
  <c r="E1598" i="47"/>
  <c r="AK1596" i="47"/>
  <c r="H1596" i="47"/>
  <c r="A1596" i="47" s="1"/>
  <c r="A1597" i="47" s="1"/>
  <c r="E1596" i="47"/>
  <c r="AK1594" i="47"/>
  <c r="H1594" i="47"/>
  <c r="A1594" i="47" s="1"/>
  <c r="A1595" i="47" s="1"/>
  <c r="E1594" i="47"/>
  <c r="AK1592" i="47"/>
  <c r="H1592" i="47"/>
  <c r="A1592" i="47" s="1"/>
  <c r="A1593" i="47" s="1"/>
  <c r="E1592" i="47"/>
  <c r="AK1590" i="47"/>
  <c r="H1590" i="47"/>
  <c r="A1590" i="47" s="1"/>
  <c r="A1591" i="47" s="1"/>
  <c r="E1590" i="47"/>
  <c r="AK1588" i="47"/>
  <c r="H1588" i="47"/>
  <c r="A1588" i="47" s="1"/>
  <c r="A1589" i="47" s="1"/>
  <c r="E1588" i="47"/>
  <c r="AD1582" i="47"/>
  <c r="H1580" i="47"/>
  <c r="A1580" i="47" s="1"/>
  <c r="A1581" i="47" s="1"/>
  <c r="E1580" i="47"/>
  <c r="H1578" i="47"/>
  <c r="A1578" i="47" s="1"/>
  <c r="A1579" i="47" s="1"/>
  <c r="E1578" i="47"/>
  <c r="H1576" i="47"/>
  <c r="A1576" i="47" s="1"/>
  <c r="A1577" i="47" s="1"/>
  <c r="E1576" i="47"/>
  <c r="H1574" i="47"/>
  <c r="A1574" i="47" s="1"/>
  <c r="A1575" i="47" s="1"/>
  <c r="E1574" i="47"/>
  <c r="H1572" i="47"/>
  <c r="A1572" i="47" s="1"/>
  <c r="A1573" i="47" s="1"/>
  <c r="E1572" i="47"/>
  <c r="H1570" i="47"/>
  <c r="A1570" i="47" s="1"/>
  <c r="A1571" i="47" s="1"/>
  <c r="E1570" i="47"/>
  <c r="H1568" i="47"/>
  <c r="A1568" i="47" s="1"/>
  <c r="A1569" i="47" s="1"/>
  <c r="E1568" i="47"/>
  <c r="H1566" i="47"/>
  <c r="A1566" i="47" s="1"/>
  <c r="A1567" i="47" s="1"/>
  <c r="E1566" i="47"/>
  <c r="H1564" i="47"/>
  <c r="A1564" i="47" s="1"/>
  <c r="A1565" i="47" s="1"/>
  <c r="E1564" i="47"/>
  <c r="H1562" i="47"/>
  <c r="A1562" i="47" s="1"/>
  <c r="A1563" i="47" s="1"/>
  <c r="E1562" i="47"/>
  <c r="H1560" i="47"/>
  <c r="A1560" i="47" s="1"/>
  <c r="A1561" i="47" s="1"/>
  <c r="E1560" i="47"/>
  <c r="H1558" i="47"/>
  <c r="A1558" i="47" s="1"/>
  <c r="A1559" i="47" s="1"/>
  <c r="E1558" i="47"/>
  <c r="H1556" i="47"/>
  <c r="A1556" i="47" s="1"/>
  <c r="A1557" i="47" s="1"/>
  <c r="E1556" i="47"/>
  <c r="H1554" i="47"/>
  <c r="A1554" i="47" s="1"/>
  <c r="A1555" i="47" s="1"/>
  <c r="E1554" i="47"/>
  <c r="H1552" i="47"/>
  <c r="A1552" i="47" s="1"/>
  <c r="A1553" i="47" s="1"/>
  <c r="E1552" i="47"/>
  <c r="AD1546" i="47"/>
  <c r="H1544" i="47"/>
  <c r="A1544" i="47" s="1"/>
  <c r="A1545" i="47" s="1"/>
  <c r="E1544" i="47"/>
  <c r="H1542" i="47"/>
  <c r="A1542" i="47" s="1"/>
  <c r="A1543" i="47" s="1"/>
  <c r="E1542" i="47"/>
  <c r="H1540" i="47"/>
  <c r="A1540" i="47" s="1"/>
  <c r="A1541" i="47" s="1"/>
  <c r="E1540" i="47"/>
  <c r="H1538" i="47"/>
  <c r="A1538" i="47" s="1"/>
  <c r="A1539" i="47" s="1"/>
  <c r="E1538" i="47"/>
  <c r="H1536" i="47"/>
  <c r="A1536" i="47" s="1"/>
  <c r="A1537" i="47" s="1"/>
  <c r="E1536" i="47"/>
  <c r="H1534" i="47"/>
  <c r="A1534" i="47" s="1"/>
  <c r="A1535" i="47" s="1"/>
  <c r="E1534" i="47"/>
  <c r="H1532" i="47"/>
  <c r="A1532" i="47" s="1"/>
  <c r="A1533" i="47" s="1"/>
  <c r="E1532" i="47"/>
  <c r="H1530" i="47"/>
  <c r="A1530" i="47" s="1"/>
  <c r="A1531" i="47" s="1"/>
  <c r="E1530" i="47"/>
  <c r="H1528" i="47"/>
  <c r="A1528" i="47" s="1"/>
  <c r="A1529" i="47" s="1"/>
  <c r="E1528" i="47"/>
  <c r="H1526" i="47"/>
  <c r="A1526" i="47" s="1"/>
  <c r="A1527" i="47" s="1"/>
  <c r="E1526" i="47"/>
  <c r="H1524" i="47"/>
  <c r="A1524" i="47" s="1"/>
  <c r="A1525" i="47" s="1"/>
  <c r="E1524" i="47"/>
  <c r="H1522" i="47"/>
  <c r="A1522" i="47" s="1"/>
  <c r="A1523" i="47" s="1"/>
  <c r="E1522" i="47"/>
  <c r="H1520" i="47"/>
  <c r="A1520" i="47" s="1"/>
  <c r="A1521" i="47" s="1"/>
  <c r="E1520" i="47"/>
  <c r="H1518" i="47"/>
  <c r="A1518" i="47" s="1"/>
  <c r="A1519" i="47" s="1"/>
  <c r="E1518" i="47"/>
  <c r="H1516" i="47"/>
  <c r="A1516" i="47" s="1"/>
  <c r="A1517" i="47" s="1"/>
  <c r="E1516" i="47"/>
  <c r="AK1508" i="47"/>
  <c r="AK1506" i="47"/>
  <c r="AK1504" i="47"/>
  <c r="AK1502" i="47"/>
  <c r="AK1500" i="47"/>
  <c r="AK1498" i="47"/>
  <c r="AK1496" i="47"/>
  <c r="AK1494" i="47"/>
  <c r="AK1492" i="47"/>
  <c r="AK1490" i="47"/>
  <c r="AK1488" i="47"/>
  <c r="AK1486" i="47"/>
  <c r="AK1484" i="47"/>
  <c r="AK1482" i="47"/>
  <c r="AK1480" i="47"/>
  <c r="AD1510" i="47"/>
  <c r="S1509" i="47"/>
  <c r="Q1509" i="47"/>
  <c r="O1509" i="47"/>
  <c r="H1508" i="47"/>
  <c r="A1508" i="47" s="1"/>
  <c r="A1509" i="47" s="1"/>
  <c r="E1508" i="47"/>
  <c r="S1507" i="47"/>
  <c r="S1508" i="47" s="1"/>
  <c r="Q1507" i="47"/>
  <c r="Q1508" i="47" s="1"/>
  <c r="O1507" i="47"/>
  <c r="O1508" i="47" s="1"/>
  <c r="H1506" i="47"/>
  <c r="A1506" i="47" s="1"/>
  <c r="A1507" i="47" s="1"/>
  <c r="E1506" i="47"/>
  <c r="S1505" i="47"/>
  <c r="S1506" i="47" s="1"/>
  <c r="Q1505" i="47"/>
  <c r="Q1506" i="47" s="1"/>
  <c r="O1505" i="47"/>
  <c r="O1506" i="47" s="1"/>
  <c r="H1504" i="47"/>
  <c r="A1504" i="47" s="1"/>
  <c r="A1505" i="47" s="1"/>
  <c r="E1504" i="47"/>
  <c r="S1503" i="47"/>
  <c r="S1504" i="47" s="1"/>
  <c r="Q1503" i="47"/>
  <c r="Q1504" i="47" s="1"/>
  <c r="O1503" i="47"/>
  <c r="O1504" i="47" s="1"/>
  <c r="H1502" i="47"/>
  <c r="A1502" i="47" s="1"/>
  <c r="A1503" i="47" s="1"/>
  <c r="E1502" i="47"/>
  <c r="H1500" i="47"/>
  <c r="A1500" i="47" s="1"/>
  <c r="A1501" i="47" s="1"/>
  <c r="E1500" i="47"/>
  <c r="H1498" i="47"/>
  <c r="A1498" i="47" s="1"/>
  <c r="A1499" i="47" s="1"/>
  <c r="E1498" i="47"/>
  <c r="H1496" i="47"/>
  <c r="A1496" i="47" s="1"/>
  <c r="A1497" i="47" s="1"/>
  <c r="E1496" i="47"/>
  <c r="H1494" i="47"/>
  <c r="A1494" i="47" s="1"/>
  <c r="A1495" i="47" s="1"/>
  <c r="E1494" i="47"/>
  <c r="H1492" i="47"/>
  <c r="A1492" i="47" s="1"/>
  <c r="A1493" i="47" s="1"/>
  <c r="E1492" i="47"/>
  <c r="H1490" i="47"/>
  <c r="A1490" i="47" s="1"/>
  <c r="A1491" i="47" s="1"/>
  <c r="E1490" i="47"/>
  <c r="H1488" i="47"/>
  <c r="A1488" i="47" s="1"/>
  <c r="A1489" i="47" s="1"/>
  <c r="E1488" i="47"/>
  <c r="H1486" i="47"/>
  <c r="A1486" i="47" s="1"/>
  <c r="A1487" i="47" s="1"/>
  <c r="E1486" i="47"/>
  <c r="H1484" i="47"/>
  <c r="A1484" i="47" s="1"/>
  <c r="A1485" i="47" s="1"/>
  <c r="E1484" i="47"/>
  <c r="H1482" i="47"/>
  <c r="A1482" i="47" s="1"/>
  <c r="A1483" i="47" s="1"/>
  <c r="E1482" i="47"/>
  <c r="H1480" i="47"/>
  <c r="A1480" i="47" s="1"/>
  <c r="E1480" i="47"/>
  <c r="AK1472" i="47"/>
  <c r="AK1470" i="47"/>
  <c r="AK1468" i="47"/>
  <c r="AK1466" i="47"/>
  <c r="AK1464" i="47"/>
  <c r="AK1462" i="47"/>
  <c r="AK1460" i="47"/>
  <c r="AK1458" i="47"/>
  <c r="AK1456" i="47"/>
  <c r="AK1454" i="47"/>
  <c r="AK1452" i="47"/>
  <c r="AK1450" i="47"/>
  <c r="AK1448" i="47"/>
  <c r="AK1446" i="47"/>
  <c r="AK1444" i="47"/>
  <c r="H1472" i="47"/>
  <c r="A1472" i="47" s="1"/>
  <c r="A1473" i="47" s="1"/>
  <c r="E1472" i="47"/>
  <c r="H1470" i="47"/>
  <c r="A1470" i="47" s="1"/>
  <c r="A1471" i="47" s="1"/>
  <c r="E1470" i="47"/>
  <c r="H1468" i="47"/>
  <c r="A1468" i="47" s="1"/>
  <c r="A1469" i="47" s="1"/>
  <c r="E1468" i="47"/>
  <c r="H1466" i="47"/>
  <c r="A1466" i="47" s="1"/>
  <c r="A1467" i="47" s="1"/>
  <c r="E1466" i="47"/>
  <c r="H1464" i="47"/>
  <c r="A1464" i="47" s="1"/>
  <c r="A1465" i="47" s="1"/>
  <c r="E1464" i="47"/>
  <c r="H1462" i="47"/>
  <c r="A1462" i="47" s="1"/>
  <c r="A1463" i="47" s="1"/>
  <c r="E1462" i="47"/>
  <c r="H1460" i="47"/>
  <c r="A1460" i="47" s="1"/>
  <c r="A1461" i="47" s="1"/>
  <c r="E1460" i="47"/>
  <c r="H1458" i="47"/>
  <c r="A1458" i="47" s="1"/>
  <c r="A1459" i="47" s="1"/>
  <c r="E1458" i="47"/>
  <c r="H1456" i="47"/>
  <c r="A1456" i="47" s="1"/>
  <c r="A1457" i="47" s="1"/>
  <c r="E1456" i="47"/>
  <c r="H1454" i="47"/>
  <c r="A1454" i="47" s="1"/>
  <c r="A1455" i="47" s="1"/>
  <c r="E1454" i="47"/>
  <c r="H1452" i="47"/>
  <c r="A1452" i="47" s="1"/>
  <c r="A1453" i="47" s="1"/>
  <c r="E1452" i="47"/>
  <c r="H1450" i="47"/>
  <c r="A1450" i="47" s="1"/>
  <c r="A1451" i="47" s="1"/>
  <c r="E1450" i="47"/>
  <c r="H1448" i="47"/>
  <c r="A1448" i="47" s="1"/>
  <c r="A1449" i="47" s="1"/>
  <c r="E1448" i="47"/>
  <c r="H1446" i="47"/>
  <c r="A1446" i="47" s="1"/>
  <c r="A1447" i="47" s="1"/>
  <c r="E1446" i="47"/>
  <c r="H1444" i="47"/>
  <c r="A1444" i="47" s="1"/>
  <c r="A1445" i="47" s="1"/>
  <c r="E1444" i="47"/>
  <c r="H1436" i="47"/>
  <c r="A1436" i="47" s="1"/>
  <c r="A1437" i="47" s="1"/>
  <c r="E1436" i="47"/>
  <c r="H1434" i="47"/>
  <c r="A1434" i="47" s="1"/>
  <c r="A1435" i="47" s="1"/>
  <c r="E1434" i="47"/>
  <c r="H1432" i="47"/>
  <c r="A1432" i="47" s="1"/>
  <c r="A1433" i="47" s="1"/>
  <c r="E1432" i="47"/>
  <c r="H1430" i="47"/>
  <c r="A1430" i="47" s="1"/>
  <c r="A1431" i="47" s="1"/>
  <c r="E1430" i="47"/>
  <c r="H1428" i="47"/>
  <c r="A1428" i="47" s="1"/>
  <c r="A1429" i="47" s="1"/>
  <c r="E1428" i="47"/>
  <c r="H1426" i="47"/>
  <c r="A1426" i="47" s="1"/>
  <c r="A1427" i="47" s="1"/>
  <c r="E1426" i="47"/>
  <c r="H1424" i="47"/>
  <c r="A1424" i="47" s="1"/>
  <c r="A1425" i="47" s="1"/>
  <c r="E1424" i="47"/>
  <c r="H1422" i="47"/>
  <c r="A1422" i="47" s="1"/>
  <c r="A1423" i="47" s="1"/>
  <c r="E1422" i="47"/>
  <c r="H1420" i="47"/>
  <c r="A1420" i="47" s="1"/>
  <c r="A1421" i="47" s="1"/>
  <c r="E1420" i="47"/>
  <c r="H1418" i="47"/>
  <c r="A1418" i="47" s="1"/>
  <c r="A1419" i="47" s="1"/>
  <c r="E1418" i="47"/>
  <c r="H1416" i="47"/>
  <c r="A1416" i="47" s="1"/>
  <c r="A1417" i="47" s="1"/>
  <c r="E1416" i="47"/>
  <c r="H1414" i="47"/>
  <c r="A1414" i="47" s="1"/>
  <c r="A1415" i="47" s="1"/>
  <c r="E1414" i="47"/>
  <c r="H1412" i="47"/>
  <c r="A1412" i="47" s="1"/>
  <c r="A1413" i="47" s="1"/>
  <c r="E1412" i="47"/>
  <c r="H1410" i="47"/>
  <c r="A1410" i="47" s="1"/>
  <c r="A1411" i="47" s="1"/>
  <c r="E1410" i="47"/>
  <c r="H1408" i="47"/>
  <c r="A1408" i="47" s="1"/>
  <c r="A1409" i="47" s="1"/>
  <c r="E1408" i="47"/>
  <c r="E1390" i="47"/>
  <c r="H1390" i="47"/>
  <c r="A1390" i="47" s="1"/>
  <c r="A1391" i="47" s="1"/>
  <c r="E1392" i="47"/>
  <c r="H1392" i="47"/>
  <c r="A1392" i="47" s="1"/>
  <c r="A1393" i="47" s="1"/>
  <c r="E1394" i="47"/>
  <c r="H1394" i="47"/>
  <c r="A1394" i="47" s="1"/>
  <c r="A1395" i="47" s="1"/>
  <c r="E1396" i="47"/>
  <c r="H1396" i="47"/>
  <c r="A1396" i="47" s="1"/>
  <c r="A1397" i="47" s="1"/>
  <c r="E1398" i="47"/>
  <c r="H1398" i="47"/>
  <c r="A1398" i="47" s="1"/>
  <c r="A1399" i="47" s="1"/>
  <c r="E1400" i="47"/>
  <c r="H1400" i="47"/>
  <c r="A1400" i="47" s="1"/>
  <c r="A1401" i="47" s="1"/>
  <c r="E1374" i="47"/>
  <c r="H1374" i="47"/>
  <c r="A1374" i="47" s="1"/>
  <c r="A1375" i="47" s="1"/>
  <c r="E1376" i="47"/>
  <c r="H1376" i="47"/>
  <c r="A1376" i="47" s="1"/>
  <c r="A1377" i="47" s="1"/>
  <c r="E1378" i="47"/>
  <c r="H1378" i="47"/>
  <c r="A1378" i="47" s="1"/>
  <c r="A1379" i="47" s="1"/>
  <c r="E1380" i="47"/>
  <c r="H1380" i="47"/>
  <c r="A1380" i="47" s="1"/>
  <c r="A1381" i="47" s="1"/>
  <c r="E1382" i="47"/>
  <c r="H1382" i="47"/>
  <c r="A1382" i="47" s="1"/>
  <c r="A1383" i="47" s="1"/>
  <c r="E1384" i="47"/>
  <c r="H1384" i="47"/>
  <c r="A1384" i="47" s="1"/>
  <c r="A1385" i="47" s="1"/>
  <c r="E1386" i="47"/>
  <c r="H1386" i="47"/>
  <c r="A1386" i="47" s="1"/>
  <c r="A1387" i="47" s="1"/>
  <c r="E1388" i="47"/>
  <c r="H1388" i="47"/>
  <c r="A1388" i="47" s="1"/>
  <c r="A1389" i="47" s="1"/>
  <c r="H1372" i="47"/>
  <c r="A1372" i="47" s="1"/>
  <c r="A1373" i="47" s="1"/>
  <c r="E1372" i="47"/>
  <c r="AD1474" i="47"/>
  <c r="S1473" i="47"/>
  <c r="Q1473" i="47"/>
  <c r="O1473" i="47"/>
  <c r="S1471" i="47"/>
  <c r="S1472" i="47" s="1"/>
  <c r="Q1471" i="47"/>
  <c r="Q1472" i="47" s="1"/>
  <c r="O1471" i="47"/>
  <c r="O1472" i="47" s="1"/>
  <c r="S1469" i="47"/>
  <c r="S1470" i="47" s="1"/>
  <c r="Q1469" i="47"/>
  <c r="Q1470" i="47" s="1"/>
  <c r="O1469" i="47"/>
  <c r="O1470" i="47" s="1"/>
  <c r="S1467" i="47"/>
  <c r="S1468" i="47" s="1"/>
  <c r="Q1467" i="47"/>
  <c r="Q1468" i="47" s="1"/>
  <c r="O1467" i="47"/>
  <c r="O1468" i="47" s="1"/>
  <c r="AD1438" i="47"/>
  <c r="O1395" i="47"/>
  <c r="O1396" i="47" s="1"/>
  <c r="Q1395" i="47"/>
  <c r="Q1396" i="47" s="1"/>
  <c r="S1395" i="47"/>
  <c r="S1396" i="47" s="1"/>
  <c r="O1397" i="47"/>
  <c r="O1398" i="47" s="1"/>
  <c r="Q1397" i="47"/>
  <c r="Q1398" i="47" s="1"/>
  <c r="S1397" i="47"/>
  <c r="S1398" i="47" s="1"/>
  <c r="O1399" i="47"/>
  <c r="O1400" i="47" s="1"/>
  <c r="Q1399" i="47"/>
  <c r="Q1400" i="47" s="1"/>
  <c r="S1399" i="47"/>
  <c r="S1400" i="47" s="1"/>
  <c r="O1401" i="47"/>
  <c r="Q1401" i="47"/>
  <c r="S1401" i="47"/>
  <c r="AD1402" i="47"/>
  <c r="S1281" i="47"/>
  <c r="AB1282" i="47" s="1"/>
  <c r="S1277" i="47"/>
  <c r="AB1278" i="47" s="1"/>
  <c r="W1280" i="47"/>
  <c r="W1276" i="47"/>
  <c r="AA1280" i="47"/>
  <c r="AA1276" i="47"/>
  <c r="W1266" i="47"/>
  <c r="W1267" i="47"/>
  <c r="AA1267" i="47"/>
  <c r="AA1266" i="47"/>
  <c r="AF1207" i="44"/>
  <c r="V1932" i="51" l="1"/>
  <c r="V1929" i="51"/>
  <c r="V1926" i="51"/>
  <c r="X1490" i="51"/>
  <c r="AB1490" i="51"/>
  <c r="AF1490" i="51"/>
  <c r="X1634" i="51"/>
  <c r="AF1634" i="51"/>
  <c r="AB1634" i="51"/>
  <c r="AB1562" i="51"/>
  <c r="X1562" i="51"/>
  <c r="AF1562" i="51"/>
  <c r="AF1526" i="51"/>
  <c r="X1526" i="51"/>
  <c r="AB1526" i="51"/>
  <c r="K1635" i="51"/>
  <c r="K1491" i="51"/>
  <c r="K1563" i="51"/>
  <c r="K1455" i="51"/>
  <c r="K1599" i="51"/>
  <c r="K1419" i="51"/>
  <c r="K1527" i="51"/>
  <c r="K1383" i="51"/>
  <c r="X1382" i="51"/>
  <c r="AB1382" i="51"/>
  <c r="AF1382" i="51"/>
  <c r="AB1454" i="51"/>
  <c r="X1454" i="51"/>
  <c r="AF1454" i="51"/>
  <c r="AF1346" i="51"/>
  <c r="V1347" i="51"/>
  <c r="X1418" i="51"/>
  <c r="AF1418" i="51"/>
  <c r="AB1418" i="51"/>
  <c r="AF1598" i="51"/>
  <c r="X1598" i="51"/>
  <c r="AB1598" i="51"/>
  <c r="V1957" i="51"/>
  <c r="V1953" i="51"/>
  <c r="V1952" i="51"/>
  <c r="V1976" i="51"/>
  <c r="V1931" i="51"/>
  <c r="V1972" i="51"/>
  <c r="V1927" i="51"/>
  <c r="V1977" i="51"/>
  <c r="V1975" i="51"/>
  <c r="V1925" i="51"/>
  <c r="V1949" i="51"/>
  <c r="AD1716" i="51"/>
  <c r="S1969" i="51" s="1"/>
  <c r="AG1716" i="51"/>
  <c r="Z1969" i="51" s="1"/>
  <c r="V1933" i="51"/>
  <c r="V1955" i="51"/>
  <c r="V1930" i="51"/>
  <c r="Q1080" i="51"/>
  <c r="K1772" i="51" s="1"/>
  <c r="Q1072" i="51"/>
  <c r="K1764" i="51" s="1"/>
  <c r="Q1077" i="51"/>
  <c r="K1769" i="51" s="1"/>
  <c r="Q1069" i="51"/>
  <c r="K1761" i="51" s="1"/>
  <c r="Q1074" i="51"/>
  <c r="K1766" i="51" s="1"/>
  <c r="AF1072" i="51"/>
  <c r="Z1764" i="51" s="1"/>
  <c r="AF1068" i="51"/>
  <c r="AF1077" i="51"/>
  <c r="Z1769" i="51" s="1"/>
  <c r="AF1069" i="51"/>
  <c r="Z1761" i="51" s="1"/>
  <c r="AF1074" i="51"/>
  <c r="Z1766" i="51" s="1"/>
  <c r="AF1079" i="51"/>
  <c r="Z1771" i="51" s="1"/>
  <c r="AF1071" i="51"/>
  <c r="Z1763" i="51" s="1"/>
  <c r="Q1079" i="51"/>
  <c r="K1771" i="51" s="1"/>
  <c r="Q1076" i="51"/>
  <c r="K1768" i="51" s="1"/>
  <c r="Q1068" i="51"/>
  <c r="Q1073" i="51"/>
  <c r="K1765" i="51" s="1"/>
  <c r="Q1078" i="51"/>
  <c r="K1770" i="51" s="1"/>
  <c r="Q1070" i="51"/>
  <c r="K1762" i="51" s="1"/>
  <c r="AF1076" i="51"/>
  <c r="Z1768" i="51" s="1"/>
  <c r="AE1109" i="51"/>
  <c r="AF1073" i="51"/>
  <c r="Z1765" i="51" s="1"/>
  <c r="AF1078" i="51"/>
  <c r="Z1770" i="51" s="1"/>
  <c r="AF1070" i="51"/>
  <c r="Z1762" i="51" s="1"/>
  <c r="AF1075" i="51"/>
  <c r="Z1767" i="51" s="1"/>
  <c r="Q1075" i="51"/>
  <c r="K1767" i="51" s="1"/>
  <c r="Q1071" i="51"/>
  <c r="K1763" i="51" s="1"/>
  <c r="O1749" i="51"/>
  <c r="S2004" i="51" s="1"/>
  <c r="R1749" i="51"/>
  <c r="Z2004" i="51" s="1"/>
  <c r="R1739" i="51"/>
  <c r="Z1994" i="51" s="1"/>
  <c r="O1739" i="51"/>
  <c r="S1994" i="51" s="1"/>
  <c r="AG1742" i="51"/>
  <c r="Z2020" i="51" s="1"/>
  <c r="AD1742" i="51"/>
  <c r="S2020" i="51" s="1"/>
  <c r="AG1744" i="51"/>
  <c r="Z2022" i="51" s="1"/>
  <c r="AD1744" i="51"/>
  <c r="S2022" i="51" s="1"/>
  <c r="R1745" i="51"/>
  <c r="Z2000" i="51" s="1"/>
  <c r="O1745" i="51"/>
  <c r="S2000" i="51" s="1"/>
  <c r="AD1166" i="51"/>
  <c r="X1166" i="51"/>
  <c r="AD1748" i="51"/>
  <c r="S2026" i="51" s="1"/>
  <c r="AG1748" i="51"/>
  <c r="Z2026" i="51" s="1"/>
  <c r="K1738" i="51"/>
  <c r="H1060" i="51"/>
  <c r="R1167" i="51" s="1"/>
  <c r="AD1745" i="51"/>
  <c r="S2023" i="51" s="1"/>
  <c r="AG1745" i="51"/>
  <c r="Z2023" i="51" s="1"/>
  <c r="AG1740" i="51"/>
  <c r="Z2018" i="51" s="1"/>
  <c r="AD1740" i="51"/>
  <c r="S2018" i="51" s="1"/>
  <c r="O1740" i="51"/>
  <c r="S1995" i="51" s="1"/>
  <c r="R1740" i="51"/>
  <c r="Z1995" i="51" s="1"/>
  <c r="R1743" i="51"/>
  <c r="Z1998" i="51" s="1"/>
  <c r="O1743" i="51"/>
  <c r="S1998" i="51" s="1"/>
  <c r="AD1741" i="51"/>
  <c r="S2019" i="51" s="1"/>
  <c r="AG1741" i="51"/>
  <c r="Z2019" i="51" s="1"/>
  <c r="V1951" i="51"/>
  <c r="V1950" i="51"/>
  <c r="V1980" i="51"/>
  <c r="V1954" i="51"/>
  <c r="V1973" i="51"/>
  <c r="V1974" i="51"/>
  <c r="V1928" i="51"/>
  <c r="R1716" i="51"/>
  <c r="Z1946" i="51" s="1"/>
  <c r="O1716" i="51"/>
  <c r="S1946" i="51" s="1"/>
  <c r="W1060" i="51"/>
  <c r="R1226" i="51" s="1"/>
  <c r="AA1226" i="51" s="1"/>
  <c r="Z1738" i="51"/>
  <c r="R1746" i="51"/>
  <c r="Z2001" i="51" s="1"/>
  <c r="O1746" i="51"/>
  <c r="S2001" i="51" s="1"/>
  <c r="R1747" i="51"/>
  <c r="Z2002" i="51" s="1"/>
  <c r="O1747" i="51"/>
  <c r="S2002" i="51" s="1"/>
  <c r="AD1739" i="51"/>
  <c r="S2017" i="51" s="1"/>
  <c r="AG1739" i="51"/>
  <c r="Z2017" i="51" s="1"/>
  <c r="O1748" i="51"/>
  <c r="S2003" i="51" s="1"/>
  <c r="R1748" i="51"/>
  <c r="Z2003" i="51" s="1"/>
  <c r="O1742" i="51"/>
  <c r="S1997" i="51" s="1"/>
  <c r="R1742" i="51"/>
  <c r="Z1997" i="51" s="1"/>
  <c r="AD1749" i="51"/>
  <c r="S2027" i="51" s="1"/>
  <c r="AG1749" i="51"/>
  <c r="Z2027" i="51" s="1"/>
  <c r="V1956" i="51"/>
  <c r="V1979" i="51"/>
  <c r="AD1164" i="51"/>
  <c r="X1164" i="51"/>
  <c r="AD1165" i="51"/>
  <c r="V1978" i="51"/>
  <c r="R1744" i="51"/>
  <c r="Z1999" i="51" s="1"/>
  <c r="O1744" i="51"/>
  <c r="S1999" i="51" s="1"/>
  <c r="R1741" i="51"/>
  <c r="Z1996" i="51" s="1"/>
  <c r="O1741" i="51"/>
  <c r="S1996" i="51" s="1"/>
  <c r="AD1743" i="51"/>
  <c r="S2021" i="51" s="1"/>
  <c r="AG1743" i="51"/>
  <c r="Z2021" i="51" s="1"/>
  <c r="AD1747" i="51"/>
  <c r="S2025" i="51" s="1"/>
  <c r="AG1747" i="51"/>
  <c r="Z2025" i="51" s="1"/>
  <c r="AG1746" i="51"/>
  <c r="Z2024" i="51" s="1"/>
  <c r="AD1746" i="51"/>
  <c r="S2024" i="51" s="1"/>
  <c r="O1750" i="51"/>
  <c r="S2005" i="51" s="1"/>
  <c r="R1750" i="51"/>
  <c r="Z2005" i="51" s="1"/>
  <c r="AB194" i="47"/>
  <c r="AE194" i="47" s="1"/>
  <c r="AB193" i="47"/>
  <c r="AE193" i="47" s="1"/>
  <c r="U1464" i="47"/>
  <c r="U1465" i="47" s="1"/>
  <c r="O1644" i="47"/>
  <c r="O1645" i="47" s="1"/>
  <c r="U1644" i="47"/>
  <c r="U1645" i="47" s="1"/>
  <c r="AF1577" i="47"/>
  <c r="U1576" i="47"/>
  <c r="U1577" i="47" s="1"/>
  <c r="AF1401" i="47"/>
  <c r="U1400" i="47"/>
  <c r="U1401" i="47" s="1"/>
  <c r="U1428" i="47"/>
  <c r="U1429" i="47" s="1"/>
  <c r="AF1466" i="47"/>
  <c r="U1466" i="47"/>
  <c r="U1467" i="47" s="1"/>
  <c r="U1608" i="47"/>
  <c r="U1609" i="47" s="1"/>
  <c r="U1392" i="47"/>
  <c r="U1393" i="47" s="1"/>
  <c r="Q1436" i="47"/>
  <c r="Q1437" i="47" s="1"/>
  <c r="U1436" i="47"/>
  <c r="U1437" i="47" s="1"/>
  <c r="X1503" i="47"/>
  <c r="U1502" i="47"/>
  <c r="U1503" i="47" s="1"/>
  <c r="AF1581" i="47"/>
  <c r="U1580" i="47"/>
  <c r="U1581" i="47" s="1"/>
  <c r="AB1610" i="47"/>
  <c r="U1610" i="47"/>
  <c r="U1611" i="47" s="1"/>
  <c r="O1614" i="47"/>
  <c r="O1615" i="47" s="1"/>
  <c r="U1614" i="47"/>
  <c r="U1615" i="47" s="1"/>
  <c r="X1538" i="47"/>
  <c r="U1538" i="47"/>
  <c r="U1539" i="47" s="1"/>
  <c r="O1652" i="47"/>
  <c r="O1653" i="47" s="1"/>
  <c r="U1652" i="47"/>
  <c r="U1653" i="47" s="1"/>
  <c r="X1396" i="47"/>
  <c r="U1396" i="47"/>
  <c r="U1397" i="47" s="1"/>
  <c r="AF1471" i="47"/>
  <c r="U1470" i="47"/>
  <c r="U1471" i="47" s="1"/>
  <c r="AF1509" i="47"/>
  <c r="U1508" i="47"/>
  <c r="U1509" i="47" s="1"/>
  <c r="AB1540" i="47"/>
  <c r="U1540" i="47"/>
  <c r="U1541" i="47" s="1"/>
  <c r="S1572" i="47"/>
  <c r="S1573" i="47" s="1"/>
  <c r="U1572" i="47"/>
  <c r="U1573" i="47" s="1"/>
  <c r="S1434" i="47"/>
  <c r="S1435" i="47" s="1"/>
  <c r="U1434" i="47"/>
  <c r="U1435" i="47" s="1"/>
  <c r="X1473" i="47"/>
  <c r="U1472" i="47"/>
  <c r="U1473" i="47" s="1"/>
  <c r="Q1500" i="47"/>
  <c r="Q1501" i="47" s="1"/>
  <c r="U1500" i="47"/>
  <c r="U1501" i="47" s="1"/>
  <c r="X1579" i="47"/>
  <c r="U1578" i="47"/>
  <c r="U1579" i="47" s="1"/>
  <c r="AB1646" i="47"/>
  <c r="U1646" i="47"/>
  <c r="U1647" i="47" s="1"/>
  <c r="AB1650" i="47"/>
  <c r="U1650" i="47"/>
  <c r="U1651" i="47" s="1"/>
  <c r="X1545" i="47"/>
  <c r="U1544" i="47"/>
  <c r="U1545" i="47" s="1"/>
  <c r="AB1507" i="47"/>
  <c r="U1506" i="47"/>
  <c r="U1507" i="47" s="1"/>
  <c r="O1394" i="47"/>
  <c r="U1394" i="47"/>
  <c r="U1395" i="47" s="1"/>
  <c r="AB1504" i="47"/>
  <c r="U1504" i="47"/>
  <c r="U1505" i="47" s="1"/>
  <c r="S1536" i="47"/>
  <c r="S1537" i="47" s="1"/>
  <c r="U1536" i="47"/>
  <c r="U1537" i="47" s="1"/>
  <c r="AB1649" i="47"/>
  <c r="U1648" i="47"/>
  <c r="U1649" i="47" s="1"/>
  <c r="S1432" i="47"/>
  <c r="S1433" i="47" s="1"/>
  <c r="U1432" i="47"/>
  <c r="U1433" i="47" s="1"/>
  <c r="AF1398" i="47"/>
  <c r="U1398" i="47"/>
  <c r="U1399" i="47" s="1"/>
  <c r="S1430" i="47"/>
  <c r="S1431" i="47" s="1"/>
  <c r="U1430" i="47"/>
  <c r="U1431" i="47" s="1"/>
  <c r="X1469" i="47"/>
  <c r="U1468" i="47"/>
  <c r="U1469" i="47" s="1"/>
  <c r="AF1543" i="47"/>
  <c r="U1542" i="47"/>
  <c r="U1543" i="47" s="1"/>
  <c r="Q1574" i="47"/>
  <c r="Q1575" i="47" s="1"/>
  <c r="U1574" i="47"/>
  <c r="U1575" i="47" s="1"/>
  <c r="A1753" i="47"/>
  <c r="A1793" i="47"/>
  <c r="A1812" i="47"/>
  <c r="A1808" i="47"/>
  <c r="A1799" i="47"/>
  <c r="A1791" i="47"/>
  <c r="A1821" i="47"/>
  <c r="A1813" i="47"/>
  <c r="A1795" i="47"/>
  <c r="A1727" i="47"/>
  <c r="A1786" i="47"/>
  <c r="A1798" i="47"/>
  <c r="A1790" i="47"/>
  <c r="A1755" i="47"/>
  <c r="A1811" i="47"/>
  <c r="A1747" i="47"/>
  <c r="A1818" i="47"/>
  <c r="A1810" i="47"/>
  <c r="A1728" i="47"/>
  <c r="A1796" i="47"/>
  <c r="A1788" i="47"/>
  <c r="A1820" i="47"/>
  <c r="A1752" i="47"/>
  <c r="A1744" i="47"/>
  <c r="A1742" i="47"/>
  <c r="A1794" i="47"/>
  <c r="A1816" i="47"/>
  <c r="A1730" i="47"/>
  <c r="A1720" i="47"/>
  <c r="A1735" i="47"/>
  <c r="A1756" i="47"/>
  <c r="A1748" i="47"/>
  <c r="A1754" i="47"/>
  <c r="A1801" i="47"/>
  <c r="A1731" i="47"/>
  <c r="A1729" i="47"/>
  <c r="A1721" i="47"/>
  <c r="A1775" i="47"/>
  <c r="A1767" i="47"/>
  <c r="A1797" i="47"/>
  <c r="A1789" i="47"/>
  <c r="A1819" i="47"/>
  <c r="A1733" i="47"/>
  <c r="A1732" i="47"/>
  <c r="A1787" i="47"/>
  <c r="A1725" i="47"/>
  <c r="A1724" i="47"/>
  <c r="A1723" i="47"/>
  <c r="A1722" i="47"/>
  <c r="A1746" i="47"/>
  <c r="A1745" i="47"/>
  <c r="A1823" i="47"/>
  <c r="A1815" i="47"/>
  <c r="A1809" i="47"/>
  <c r="A1822" i="47"/>
  <c r="A1814" i="47"/>
  <c r="A1817" i="47"/>
  <c r="A1800" i="47"/>
  <c r="A1792" i="47"/>
  <c r="A1751" i="47"/>
  <c r="A1743" i="47"/>
  <c r="A1750" i="47"/>
  <c r="A1757" i="47"/>
  <c r="A1749" i="47"/>
  <c r="A1734" i="47"/>
  <c r="A1726" i="47"/>
  <c r="A1766" i="47"/>
  <c r="A1778" i="47"/>
  <c r="A1771" i="47"/>
  <c r="A1764" i="47"/>
  <c r="A1773" i="47"/>
  <c r="A1769" i="47"/>
  <c r="A1765" i="47"/>
  <c r="A1776" i="47"/>
  <c r="AB1542" i="47"/>
  <c r="O1542" i="47"/>
  <c r="O1543" i="47" s="1"/>
  <c r="AF1542" i="47"/>
  <c r="Q1542" i="47"/>
  <c r="Q1543" i="47" s="1"/>
  <c r="A1772" i="47"/>
  <c r="A1779" i="47"/>
  <c r="A1770" i="47"/>
  <c r="A1774" i="47"/>
  <c r="A1768" i="47"/>
  <c r="A1777" i="47"/>
  <c r="A1699" i="47"/>
  <c r="A1702" i="47"/>
  <c r="A1710" i="47"/>
  <c r="A1706" i="47"/>
  <c r="A1709" i="47"/>
  <c r="A1707" i="47"/>
  <c r="A1705" i="47"/>
  <c r="A1703" i="47"/>
  <c r="A1701" i="47"/>
  <c r="A1704" i="47"/>
  <c r="A1712" i="47"/>
  <c r="A1708" i="47"/>
  <c r="A1700" i="47"/>
  <c r="A1713" i="47"/>
  <c r="A1711" i="47"/>
  <c r="AF1397" i="47"/>
  <c r="O1466" i="47"/>
  <c r="O1428" i="47"/>
  <c r="O1429" i="47" s="1"/>
  <c r="O1538" i="47"/>
  <c r="O1539" i="47" s="1"/>
  <c r="X1467" i="47"/>
  <c r="AF1539" i="47"/>
  <c r="AB1473" i="47"/>
  <c r="X1506" i="47"/>
  <c r="AF1579" i="47"/>
  <c r="AB1545" i="47"/>
  <c r="AB1431" i="47"/>
  <c r="AB1613" i="47"/>
  <c r="Q1614" i="47"/>
  <c r="Q1615" i="47" s="1"/>
  <c r="S1644" i="47"/>
  <c r="S1645" i="47" s="1"/>
  <c r="Q1578" i="47"/>
  <c r="Q1579" i="47" s="1"/>
  <c r="AF1435" i="47"/>
  <c r="X1430" i="47"/>
  <c r="AB1615" i="47"/>
  <c r="Q1544" i="47"/>
  <c r="Q1545" i="47" s="1"/>
  <c r="AF1431" i="47"/>
  <c r="Q1652" i="47"/>
  <c r="Q1653" i="47" s="1"/>
  <c r="A1698" i="47"/>
  <c r="X1543" i="47"/>
  <c r="S1542" i="47"/>
  <c r="S1543" i="47" s="1"/>
  <c r="S1614" i="47"/>
  <c r="S1615" i="47" s="1"/>
  <c r="Q1644" i="47"/>
  <c r="Q1645" i="47" s="1"/>
  <c r="S1652" i="47"/>
  <c r="S1653" i="47" s="1"/>
  <c r="O1578" i="47"/>
  <c r="O1579" i="47" s="1"/>
  <c r="AB1611" i="47"/>
  <c r="S1578" i="47"/>
  <c r="S1579" i="47" s="1"/>
  <c r="S1538" i="47"/>
  <c r="S1539" i="47" s="1"/>
  <c r="Q1648" i="47"/>
  <c r="Q1649" i="47" s="1"/>
  <c r="AF1436" i="47"/>
  <c r="Q1538" i="47"/>
  <c r="Q1539" i="47" s="1"/>
  <c r="S1544" i="47"/>
  <c r="S1545" i="47" s="1"/>
  <c r="O1436" i="47"/>
  <c r="O1437" i="47" s="1"/>
  <c r="AB1538" i="47"/>
  <c r="X1544" i="47"/>
  <c r="X1577" i="47"/>
  <c r="Q1610" i="47"/>
  <c r="Q1611" i="47" s="1"/>
  <c r="S1648" i="47"/>
  <c r="S1649" i="47" s="1"/>
  <c r="O1650" i="47"/>
  <c r="O1651" i="47" s="1"/>
  <c r="AB1651" i="47"/>
  <c r="Q1428" i="47"/>
  <c r="Q1429" i="47" s="1"/>
  <c r="X1539" i="47"/>
  <c r="X1542" i="47"/>
  <c r="AF1544" i="47"/>
  <c r="AB1577" i="47"/>
  <c r="S1610" i="47"/>
  <c r="S1611" i="47" s="1"/>
  <c r="AB1400" i="47"/>
  <c r="S1392" i="47"/>
  <c r="S1393" i="47" s="1"/>
  <c r="X1400" i="47"/>
  <c r="O1574" i="47"/>
  <c r="O1575" i="47" s="1"/>
  <c r="O1608" i="47"/>
  <c r="O1609" i="47" s="1"/>
  <c r="S1574" i="47"/>
  <c r="S1575" i="47" s="1"/>
  <c r="AF1400" i="47"/>
  <c r="Q1608" i="47"/>
  <c r="Q1609" i="47" s="1"/>
  <c r="Q1646" i="47"/>
  <c r="Q1647" i="47" s="1"/>
  <c r="Q1650" i="47"/>
  <c r="Q1651" i="47" s="1"/>
  <c r="O1580" i="47"/>
  <c r="O1581" i="47" s="1"/>
  <c r="X1401" i="47"/>
  <c r="S1466" i="47"/>
  <c r="X1472" i="47"/>
  <c r="AF1473" i="47"/>
  <c r="AB1543" i="47"/>
  <c r="AF1545" i="47"/>
  <c r="X1578" i="47"/>
  <c r="X1580" i="47"/>
  <c r="AB1612" i="47"/>
  <c r="X1614" i="47"/>
  <c r="O1536" i="47"/>
  <c r="O1537" i="47" s="1"/>
  <c r="O1540" i="47"/>
  <c r="O1541" i="47" s="1"/>
  <c r="S1608" i="47"/>
  <c r="S1609" i="47" s="1"/>
  <c r="S1612" i="47"/>
  <c r="S1613" i="47" s="1"/>
  <c r="S1616" i="47"/>
  <c r="S1617" i="47" s="1"/>
  <c r="S1646" i="47"/>
  <c r="S1647" i="47" s="1"/>
  <c r="S1650" i="47"/>
  <c r="S1651" i="47" s="1"/>
  <c r="O1572" i="47"/>
  <c r="O1573" i="47" s="1"/>
  <c r="O1576" i="47"/>
  <c r="O1577" i="47" s="1"/>
  <c r="Q1580" i="47"/>
  <c r="Q1581" i="47" s="1"/>
  <c r="O1612" i="47"/>
  <c r="O1613" i="47" s="1"/>
  <c r="O1616" i="47"/>
  <c r="O1617" i="47" s="1"/>
  <c r="O1646" i="47"/>
  <c r="O1647" i="47" s="1"/>
  <c r="Q1466" i="47"/>
  <c r="AB1647" i="47"/>
  <c r="Q1612" i="47"/>
  <c r="Q1613" i="47" s="1"/>
  <c r="Q1616" i="47"/>
  <c r="Q1617" i="47" s="1"/>
  <c r="X1466" i="47"/>
  <c r="AB1472" i="47"/>
  <c r="X1576" i="47"/>
  <c r="AF1578" i="47"/>
  <c r="AB1614" i="47"/>
  <c r="X1650" i="47"/>
  <c r="Q1536" i="47"/>
  <c r="Q1537" i="47" s="1"/>
  <c r="Q1540" i="47"/>
  <c r="Q1541" i="47" s="1"/>
  <c r="Q1572" i="47"/>
  <c r="Q1573" i="47" s="1"/>
  <c r="Q1576" i="47"/>
  <c r="Q1577" i="47" s="1"/>
  <c r="S1580" i="47"/>
  <c r="S1581" i="47" s="1"/>
  <c r="AB1467" i="47"/>
  <c r="S1428" i="47"/>
  <c r="S1429" i="47" s="1"/>
  <c r="AF1472" i="47"/>
  <c r="AF1576" i="47"/>
  <c r="AB1579" i="47"/>
  <c r="S1540" i="47"/>
  <c r="S1541" i="47" s="1"/>
  <c r="O1544" i="47"/>
  <c r="O1545" i="47" s="1"/>
  <c r="O1610" i="47"/>
  <c r="O1611" i="47" s="1"/>
  <c r="O1648" i="47"/>
  <c r="O1649" i="47" s="1"/>
  <c r="S1576" i="47"/>
  <c r="S1577" i="47" s="1"/>
  <c r="AF1617" i="47"/>
  <c r="AB1617" i="47"/>
  <c r="AF1616" i="47"/>
  <c r="X1616" i="47"/>
  <c r="X1617" i="47"/>
  <c r="AF1575" i="47"/>
  <c r="X1575" i="47"/>
  <c r="AB1574" i="47"/>
  <c r="AB1575" i="47"/>
  <c r="AB1616" i="47"/>
  <c r="AB1541" i="47"/>
  <c r="AF1541" i="47"/>
  <c r="X1541" i="47"/>
  <c r="X1540" i="47"/>
  <c r="AF1540" i="47"/>
  <c r="X1574" i="47"/>
  <c r="AF1574" i="47"/>
  <c r="AF1653" i="47"/>
  <c r="AB1653" i="47"/>
  <c r="AF1652" i="47"/>
  <c r="AB1652" i="47"/>
  <c r="X1652" i="47"/>
  <c r="X1653" i="47"/>
  <c r="AF1538" i="47"/>
  <c r="AB1539" i="47"/>
  <c r="AB1581" i="47"/>
  <c r="AF1580" i="47"/>
  <c r="AB1580" i="47"/>
  <c r="X1581" i="47"/>
  <c r="AB1648" i="47"/>
  <c r="X1646" i="47"/>
  <c r="AF1647" i="47"/>
  <c r="X1647" i="47"/>
  <c r="AF1646" i="47"/>
  <c r="X1649" i="47"/>
  <c r="AF1648" i="47"/>
  <c r="X1648" i="47"/>
  <c r="AF1649" i="47"/>
  <c r="X1610" i="47"/>
  <c r="AF1611" i="47"/>
  <c r="X1611" i="47"/>
  <c r="AF1610" i="47"/>
  <c r="X1613" i="47"/>
  <c r="AF1612" i="47"/>
  <c r="X1612" i="47"/>
  <c r="AF1613" i="47"/>
  <c r="AB1544" i="47"/>
  <c r="AB1576" i="47"/>
  <c r="AF1615" i="47"/>
  <c r="X1615" i="47"/>
  <c r="AF1614" i="47"/>
  <c r="AF1651" i="47"/>
  <c r="X1651" i="47"/>
  <c r="AF1650" i="47"/>
  <c r="AB1578" i="47"/>
  <c r="O1392" i="47"/>
  <c r="O1393" i="47" s="1"/>
  <c r="X1437" i="47"/>
  <c r="AF1437" i="47"/>
  <c r="AB1401" i="47"/>
  <c r="AB1466" i="47"/>
  <c r="AF1467" i="47"/>
  <c r="AB1437" i="47"/>
  <c r="X1436" i="47"/>
  <c r="S1436" i="47"/>
  <c r="S1437" i="47" s="1"/>
  <c r="Q1392" i="47"/>
  <c r="Q1393" i="47" s="1"/>
  <c r="AB1436" i="47"/>
  <c r="AB1396" i="47"/>
  <c r="X1470" i="47"/>
  <c r="AB1397" i="47"/>
  <c r="AB1430" i="47"/>
  <c r="AF1506" i="47"/>
  <c r="X1505" i="47"/>
  <c r="AB1505" i="47"/>
  <c r="Q1430" i="47"/>
  <c r="Q1431" i="47" s="1"/>
  <c r="X1502" i="47"/>
  <c r="O1430" i="47"/>
  <c r="O1431" i="47" s="1"/>
  <c r="X1471" i="47"/>
  <c r="X1504" i="47"/>
  <c r="AF1505" i="47"/>
  <c r="X1433" i="47"/>
  <c r="AB1471" i="47"/>
  <c r="X1507" i="47"/>
  <c r="AF1396" i="47"/>
  <c r="X1397" i="47"/>
  <c r="AF1507" i="47"/>
  <c r="Q1464" i="47"/>
  <c r="Q1465" i="47" s="1"/>
  <c r="AB1399" i="47"/>
  <c r="Q1432" i="47"/>
  <c r="Q1433" i="47" s="1"/>
  <c r="AF1470" i="47"/>
  <c r="S1500" i="47"/>
  <c r="S1501" i="47" s="1"/>
  <c r="AF1504" i="47"/>
  <c r="X1508" i="47"/>
  <c r="X1399" i="47"/>
  <c r="AF1430" i="47"/>
  <c r="S1464" i="47"/>
  <c r="S1465" i="47" s="1"/>
  <c r="AB1470" i="47"/>
  <c r="AF1399" i="47"/>
  <c r="X1431" i="47"/>
  <c r="A1481" i="47"/>
  <c r="AB1508" i="47"/>
  <c r="O1502" i="47"/>
  <c r="AF1503" i="47"/>
  <c r="X1509" i="47"/>
  <c r="Q1502" i="47"/>
  <c r="AB1506" i="47"/>
  <c r="AB1509" i="47"/>
  <c r="AB1503" i="47"/>
  <c r="AF1508" i="47"/>
  <c r="O1500" i="47"/>
  <c r="O1501" i="47" s="1"/>
  <c r="S1502" i="47"/>
  <c r="AB1502" i="47"/>
  <c r="AF1502" i="47"/>
  <c r="AB1468" i="47"/>
  <c r="AB1469" i="47"/>
  <c r="AF1468" i="47"/>
  <c r="AF1469" i="47"/>
  <c r="X1468" i="47"/>
  <c r="O1464" i="47"/>
  <c r="O1465" i="47" s="1"/>
  <c r="AB1433" i="47"/>
  <c r="X1435" i="47"/>
  <c r="O1432" i="47"/>
  <c r="O1433" i="47" s="1"/>
  <c r="AF1433" i="47"/>
  <c r="AB1435" i="47"/>
  <c r="AB1432" i="47"/>
  <c r="AB1434" i="47"/>
  <c r="Q1434" i="47"/>
  <c r="Q1435" i="47" s="1"/>
  <c r="AF1432" i="47"/>
  <c r="AF1434" i="47"/>
  <c r="O1434" i="47"/>
  <c r="O1435" i="47" s="1"/>
  <c r="X1432" i="47"/>
  <c r="X1434" i="47"/>
  <c r="AB1394" i="47"/>
  <c r="AF1394" i="47"/>
  <c r="S1394" i="47"/>
  <c r="AB1395" i="47"/>
  <c r="X1398" i="47"/>
  <c r="X1394" i="47"/>
  <c r="Q1394" i="47"/>
  <c r="AF1395" i="47"/>
  <c r="AB1398" i="47"/>
  <c r="X1395" i="47"/>
  <c r="AE1276" i="47"/>
  <c r="T1278" i="47" s="1"/>
  <c r="AE1280" i="47"/>
  <c r="T1282" i="47" s="1"/>
  <c r="AE1267" i="47"/>
  <c r="AE1266" i="47"/>
  <c r="Y1205" i="44"/>
  <c r="AB1206" i="44" s="1"/>
  <c r="A1362" i="47"/>
  <c r="A1363" i="47" s="1"/>
  <c r="A1360" i="47"/>
  <c r="A1361" i="47" s="1"/>
  <c r="A1358" i="47"/>
  <c r="A1359" i="47" s="1"/>
  <c r="A1356" i="47"/>
  <c r="A1357" i="47" s="1"/>
  <c r="A1354" i="47"/>
  <c r="A1355" i="47" s="1"/>
  <c r="A1352" i="47"/>
  <c r="A1353" i="47" s="1"/>
  <c r="A1350" i="47"/>
  <c r="A1351" i="47" s="1"/>
  <c r="A1348" i="47"/>
  <c r="A1349" i="47" s="1"/>
  <c r="A1346" i="47"/>
  <c r="A1347" i="47" s="1"/>
  <c r="A1344" i="47"/>
  <c r="A1345" i="47" s="1"/>
  <c r="A1342" i="47"/>
  <c r="A1343" i="47" s="1"/>
  <c r="A1340" i="47"/>
  <c r="A1341" i="47" s="1"/>
  <c r="A1338" i="47"/>
  <c r="A1339" i="47" s="1"/>
  <c r="A1336" i="47"/>
  <c r="A1337" i="47" s="1"/>
  <c r="A1334" i="47"/>
  <c r="A1335" i="47" s="1"/>
  <c r="A1314" i="47"/>
  <c r="A1315" i="47"/>
  <c r="A1316" i="47"/>
  <c r="A1317" i="47"/>
  <c r="A1318" i="47"/>
  <c r="A1319" i="47"/>
  <c r="A1320" i="47"/>
  <c r="A1321" i="47"/>
  <c r="A1322" i="47"/>
  <c r="A1323" i="47"/>
  <c r="A1324" i="47"/>
  <c r="A1325" i="47"/>
  <c r="A1326" i="47"/>
  <c r="A1327" i="47"/>
  <c r="A1328" i="47"/>
  <c r="A1313" i="47"/>
  <c r="AC1362" i="47"/>
  <c r="AC1360" i="47"/>
  <c r="AC1358" i="47"/>
  <c r="AC1356" i="47"/>
  <c r="AC1354" i="47"/>
  <c r="AC1352" i="47"/>
  <c r="AC1350" i="47"/>
  <c r="AC1348" i="47"/>
  <c r="AC1346" i="47"/>
  <c r="AC1344" i="47"/>
  <c r="AC1342" i="47"/>
  <c r="AC1340" i="47"/>
  <c r="AC1338" i="47"/>
  <c r="AC1336" i="47"/>
  <c r="AC1334" i="47"/>
  <c r="Q1314" i="47"/>
  <c r="Q1315" i="47"/>
  <c r="Q1316" i="47"/>
  <c r="Q1317" i="47"/>
  <c r="Q1318" i="47"/>
  <c r="Q1319" i="47"/>
  <c r="Q1320" i="47"/>
  <c r="Q1321" i="47"/>
  <c r="Q1322" i="47"/>
  <c r="Q1323" i="47"/>
  <c r="Q1324" i="47"/>
  <c r="Q1325" i="47"/>
  <c r="Q1326" i="47"/>
  <c r="Q1327" i="47"/>
  <c r="Q1328" i="47"/>
  <c r="V1334" i="47" s="1"/>
  <c r="Q1313" i="47"/>
  <c r="T1313" i="47" s="1"/>
  <c r="T1314" i="47" s="1"/>
  <c r="T1315" i="47" s="1"/>
  <c r="T1316" i="47" s="1"/>
  <c r="T1317" i="47" s="1"/>
  <c r="T1318" i="47" s="1"/>
  <c r="T1319" i="47" s="1"/>
  <c r="T1320" i="47" s="1"/>
  <c r="T1321" i="47" s="1"/>
  <c r="T1322" i="47" s="1"/>
  <c r="T1323" i="47" s="1"/>
  <c r="T1324" i="47" s="1"/>
  <c r="T1325" i="47" s="1"/>
  <c r="T1326" i="47" s="1"/>
  <c r="T1327" i="47" s="1"/>
  <c r="T1328" i="47" s="1"/>
  <c r="Y1334" i="47" s="1"/>
  <c r="V1348" i="51" l="1"/>
  <c r="AF1347" i="51"/>
  <c r="AB1383" i="51"/>
  <c r="AF1383" i="51"/>
  <c r="X1383" i="51"/>
  <c r="AF1455" i="51"/>
  <c r="X1455" i="51"/>
  <c r="AB1455" i="51"/>
  <c r="K1636" i="51"/>
  <c r="K1456" i="51"/>
  <c r="K1564" i="51"/>
  <c r="K1420" i="51"/>
  <c r="K1528" i="51"/>
  <c r="K1384" i="51"/>
  <c r="K1600" i="51"/>
  <c r="K1492" i="51"/>
  <c r="AB1527" i="51"/>
  <c r="X1527" i="51"/>
  <c r="AF1527" i="51"/>
  <c r="AB1563" i="51"/>
  <c r="AF1563" i="51"/>
  <c r="X1563" i="51"/>
  <c r="V1996" i="51"/>
  <c r="V2001" i="51"/>
  <c r="AB1419" i="51"/>
  <c r="AF1419" i="51"/>
  <c r="X1419" i="51"/>
  <c r="AF1491" i="51"/>
  <c r="AB1491" i="51"/>
  <c r="X1491" i="51"/>
  <c r="V2021" i="51"/>
  <c r="V2027" i="51"/>
  <c r="V2003" i="51"/>
  <c r="AB1599" i="51"/>
  <c r="AF1599" i="51"/>
  <c r="X1599" i="51"/>
  <c r="X1635" i="51"/>
  <c r="AF1635" i="51"/>
  <c r="AB1635" i="51"/>
  <c r="V2000" i="51"/>
  <c r="V2020" i="51"/>
  <c r="Z1760" i="51"/>
  <c r="W1084" i="51"/>
  <c r="R1235" i="51" s="1"/>
  <c r="V2024" i="51"/>
  <c r="V1999" i="51"/>
  <c r="V2002" i="51"/>
  <c r="U1167" i="51"/>
  <c r="S1196" i="51"/>
  <c r="W1196" i="51" s="1"/>
  <c r="R1763" i="51"/>
  <c r="Z2043" i="51" s="1"/>
  <c r="O1763" i="51"/>
  <c r="S2043" i="51" s="1"/>
  <c r="AG1770" i="51"/>
  <c r="Z2073" i="51" s="1"/>
  <c r="AD1770" i="51"/>
  <c r="S2073" i="51" s="1"/>
  <c r="O1762" i="51"/>
  <c r="S2042" i="51" s="1"/>
  <c r="R1762" i="51"/>
  <c r="Z2042" i="51" s="1"/>
  <c r="O1768" i="51"/>
  <c r="S2048" i="51" s="1"/>
  <c r="R1768" i="51"/>
  <c r="Z2048" i="51" s="1"/>
  <c r="AG1766" i="51"/>
  <c r="Z2069" i="51" s="1"/>
  <c r="AD1766" i="51"/>
  <c r="S2069" i="51" s="1"/>
  <c r="AG1764" i="51"/>
  <c r="Z2067" i="51" s="1"/>
  <c r="AD1764" i="51"/>
  <c r="S2067" i="51" s="1"/>
  <c r="O1764" i="51"/>
  <c r="S2044" i="51" s="1"/>
  <c r="R1764" i="51"/>
  <c r="Z2044" i="51" s="1"/>
  <c r="AG1738" i="51"/>
  <c r="Z2016" i="51" s="1"/>
  <c r="AD1738" i="51"/>
  <c r="S2016" i="51" s="1"/>
  <c r="AD1762" i="51"/>
  <c r="S2065" i="51" s="1"/>
  <c r="AG1762" i="51"/>
  <c r="Z2065" i="51" s="1"/>
  <c r="K1760" i="51"/>
  <c r="H1084" i="51"/>
  <c r="R1176" i="51" s="1"/>
  <c r="V2025" i="51"/>
  <c r="V1997" i="51"/>
  <c r="V1998" i="51"/>
  <c r="R1738" i="51"/>
  <c r="Z1993" i="51" s="1"/>
  <c r="O1738" i="51"/>
  <c r="S1993" i="51" s="1"/>
  <c r="V2022" i="51"/>
  <c r="O1767" i="51"/>
  <c r="S2047" i="51" s="1"/>
  <c r="R1767" i="51"/>
  <c r="Z2047" i="51" s="1"/>
  <c r="AG1765" i="51"/>
  <c r="Z2068" i="51" s="1"/>
  <c r="AD1765" i="51"/>
  <c r="S2068" i="51" s="1"/>
  <c r="R1770" i="51"/>
  <c r="Z2050" i="51" s="1"/>
  <c r="O1770" i="51"/>
  <c r="S2050" i="51" s="1"/>
  <c r="O1771" i="51"/>
  <c r="S2051" i="51" s="1"/>
  <c r="R1771" i="51"/>
  <c r="Z2051" i="51" s="1"/>
  <c r="AG1761" i="51"/>
  <c r="Z2064" i="51" s="1"/>
  <c r="AD1761" i="51"/>
  <c r="S2064" i="51" s="1"/>
  <c r="R1766" i="51"/>
  <c r="Z2046" i="51" s="1"/>
  <c r="O1766" i="51"/>
  <c r="S2046" i="51" s="1"/>
  <c r="R1772" i="51"/>
  <c r="Z2052" i="51" s="1"/>
  <c r="O1772" i="51"/>
  <c r="S2052" i="51" s="1"/>
  <c r="AD1768" i="51"/>
  <c r="S2071" i="51" s="1"/>
  <c r="AG1768" i="51"/>
  <c r="Z2071" i="51" s="1"/>
  <c r="AG1771" i="51"/>
  <c r="Z2074" i="51" s="1"/>
  <c r="AD1771" i="51"/>
  <c r="S2074" i="51" s="1"/>
  <c r="O1769" i="51"/>
  <c r="S2049" i="51" s="1"/>
  <c r="R1769" i="51"/>
  <c r="Z2049" i="51" s="1"/>
  <c r="V2019" i="51"/>
  <c r="V2023" i="51"/>
  <c r="V2026" i="51"/>
  <c r="V2004" i="51"/>
  <c r="AD1767" i="51"/>
  <c r="S2070" i="51" s="1"/>
  <c r="AG1767" i="51"/>
  <c r="Z2070" i="51" s="1"/>
  <c r="Q1101" i="51"/>
  <c r="K1791" i="51" s="1"/>
  <c r="Q1093" i="51"/>
  <c r="K1783" i="51" s="1"/>
  <c r="AF1099" i="51"/>
  <c r="Z1789" i="51" s="1"/>
  <c r="Q1103" i="51"/>
  <c r="K1793" i="51" s="1"/>
  <c r="Q1095" i="51"/>
  <c r="K1785" i="51" s="1"/>
  <c r="Q1096" i="51"/>
  <c r="K1786" i="51" s="1"/>
  <c r="Q1092" i="51"/>
  <c r="AF1098" i="51"/>
  <c r="Z1788" i="51" s="1"/>
  <c r="AE1133" i="51"/>
  <c r="Q1098" i="51"/>
  <c r="K1788" i="51" s="1"/>
  <c r="AF1100" i="51"/>
  <c r="Z1790" i="51" s="1"/>
  <c r="AF1092" i="51"/>
  <c r="AF1093" i="51"/>
  <c r="Z1783" i="51" s="1"/>
  <c r="Q1097" i="51"/>
  <c r="K1787" i="51" s="1"/>
  <c r="AF1103" i="51"/>
  <c r="Z1793" i="51" s="1"/>
  <c r="AF1095" i="51"/>
  <c r="Z1785" i="51" s="1"/>
  <c r="Q1099" i="51"/>
  <c r="K1789" i="51" s="1"/>
  <c r="Q1104" i="51"/>
  <c r="K1794" i="51" s="1"/>
  <c r="Q1100" i="51"/>
  <c r="K1790" i="51" s="1"/>
  <c r="AF1102" i="51"/>
  <c r="Z1792" i="51" s="1"/>
  <c r="AF1094" i="51"/>
  <c r="Z1784" i="51" s="1"/>
  <c r="Q1102" i="51"/>
  <c r="K1792" i="51" s="1"/>
  <c r="Q1094" i="51"/>
  <c r="K1784" i="51" s="1"/>
  <c r="AF1096" i="51"/>
  <c r="Z1786" i="51" s="1"/>
  <c r="AF1101" i="51"/>
  <c r="Z1791" i="51" s="1"/>
  <c r="AF1097" i="51"/>
  <c r="Z1787" i="51" s="1"/>
  <c r="R1765" i="51"/>
  <c r="Z2045" i="51" s="1"/>
  <c r="O1765" i="51"/>
  <c r="S2045" i="51" s="1"/>
  <c r="AD1763" i="51"/>
  <c r="S2066" i="51" s="1"/>
  <c r="AG1763" i="51"/>
  <c r="Z2066" i="51" s="1"/>
  <c r="AD1769" i="51"/>
  <c r="S2072" i="51" s="1"/>
  <c r="AG1769" i="51"/>
  <c r="Z2072" i="51" s="1"/>
  <c r="R1761" i="51"/>
  <c r="Z2041" i="51" s="1"/>
  <c r="O1761" i="51"/>
  <c r="S2041" i="51" s="1"/>
  <c r="S1283" i="47"/>
  <c r="V1283" i="47" s="1"/>
  <c r="W1283" i="47" s="1"/>
  <c r="AJ1283" i="47" s="1"/>
  <c r="S1279" i="47"/>
  <c r="V1279" i="47" s="1"/>
  <c r="W1279" i="47" s="1"/>
  <c r="AJ1279" i="47" s="1"/>
  <c r="Y1206" i="44"/>
  <c r="AJ1266" i="47"/>
  <c r="AK1266" i="47"/>
  <c r="AK1267" i="47"/>
  <c r="AJ1267" i="47"/>
  <c r="AD1213" i="47"/>
  <c r="AD1214" i="47" s="1"/>
  <c r="Z1820" i="47"/>
  <c r="Z1821" i="47"/>
  <c r="Z1822" i="47"/>
  <c r="Z1823" i="47"/>
  <c r="K1821" i="47"/>
  <c r="K1822" i="47"/>
  <c r="K1823" i="47"/>
  <c r="Z1798" i="47"/>
  <c r="Z1799" i="47"/>
  <c r="Z1800" i="47"/>
  <c r="Z1801" i="47"/>
  <c r="K1799" i="47"/>
  <c r="K1800" i="47"/>
  <c r="K1801" i="47"/>
  <c r="Z1776" i="47"/>
  <c r="Z1777" i="47"/>
  <c r="Z1778" i="47"/>
  <c r="Z1779" i="47"/>
  <c r="K1777" i="47"/>
  <c r="K1778" i="47"/>
  <c r="K1779" i="47"/>
  <c r="A952" i="47"/>
  <c r="A951" i="47"/>
  <c r="A1086" i="47"/>
  <c r="A1085" i="47"/>
  <c r="A1084" i="47"/>
  <c r="A1083" i="47"/>
  <c r="A1082" i="47"/>
  <c r="A1081" i="47"/>
  <c r="A1080" i="47"/>
  <c r="A1079" i="47"/>
  <c r="A1078" i="47"/>
  <c r="A1077" i="47"/>
  <c r="A1076" i="47"/>
  <c r="A1075" i="47"/>
  <c r="A1074" i="47"/>
  <c r="A1073" i="47"/>
  <c r="A1072" i="47"/>
  <c r="A1071" i="47"/>
  <c r="A1014" i="47"/>
  <c r="A1013" i="47"/>
  <c r="A1012" i="47"/>
  <c r="A1011" i="47"/>
  <c r="A1010" i="47"/>
  <c r="A1009" i="47"/>
  <c r="A1008" i="47"/>
  <c r="A1007" i="47"/>
  <c r="A1006" i="47"/>
  <c r="A1005" i="47"/>
  <c r="A1004" i="47"/>
  <c r="A1003" i="47"/>
  <c r="A1002" i="47"/>
  <c r="A1001" i="47"/>
  <c r="A1000" i="47"/>
  <c r="A999" i="47"/>
  <c r="A990" i="47"/>
  <c r="A989" i="47"/>
  <c r="A988" i="47"/>
  <c r="A987" i="47"/>
  <c r="A986" i="47"/>
  <c r="A985" i="47"/>
  <c r="A984" i="47"/>
  <c r="A983" i="47"/>
  <c r="A982" i="47"/>
  <c r="A981" i="47"/>
  <c r="A980" i="47"/>
  <c r="A979" i="47"/>
  <c r="A978" i="47"/>
  <c r="A977" i="47"/>
  <c r="A976" i="47"/>
  <c r="A975" i="47"/>
  <c r="A966" i="47"/>
  <c r="A965" i="47"/>
  <c r="A964" i="47"/>
  <c r="A963" i="47"/>
  <c r="A962" i="47"/>
  <c r="A961" i="47"/>
  <c r="A960" i="47"/>
  <c r="A959" i="47"/>
  <c r="A958" i="47"/>
  <c r="A957" i="47"/>
  <c r="A956" i="47"/>
  <c r="A955" i="47"/>
  <c r="A954" i="47"/>
  <c r="A953" i="47"/>
  <c r="A756" i="47"/>
  <c r="A755" i="47"/>
  <c r="A754" i="47"/>
  <c r="A753" i="47"/>
  <c r="A752" i="47"/>
  <c r="A751" i="47"/>
  <c r="A750" i="47"/>
  <c r="A749" i="47"/>
  <c r="A748" i="47"/>
  <c r="A747" i="47"/>
  <c r="A746" i="47"/>
  <c r="A745" i="47"/>
  <c r="A744" i="47"/>
  <c r="A743" i="47"/>
  <c r="A742" i="47"/>
  <c r="A741" i="47"/>
  <c r="A687" i="47"/>
  <c r="A686" i="47"/>
  <c r="A685" i="47"/>
  <c r="A684" i="47"/>
  <c r="A683" i="47"/>
  <c r="A682" i="47"/>
  <c r="A681" i="47"/>
  <c r="A680" i="47"/>
  <c r="A679" i="47"/>
  <c r="A678" i="47"/>
  <c r="A677" i="47"/>
  <c r="A676" i="47"/>
  <c r="A675" i="47"/>
  <c r="A674" i="47"/>
  <c r="A673" i="47"/>
  <c r="A672" i="47"/>
  <c r="A664" i="47"/>
  <c r="A663" i="47"/>
  <c r="A662" i="47"/>
  <c r="A661" i="47"/>
  <c r="A660" i="47"/>
  <c r="A659" i="47"/>
  <c r="A658" i="47"/>
  <c r="A657" i="47"/>
  <c r="A656" i="47"/>
  <c r="A655" i="47"/>
  <c r="A654" i="47"/>
  <c r="A653" i="47"/>
  <c r="A652" i="47"/>
  <c r="A651" i="47"/>
  <c r="A650" i="47"/>
  <c r="A649" i="47"/>
  <c r="A627" i="47"/>
  <c r="A628" i="47"/>
  <c r="A629" i="47"/>
  <c r="A630" i="47"/>
  <c r="A631" i="47"/>
  <c r="A632" i="47"/>
  <c r="A633" i="47"/>
  <c r="A634" i="47"/>
  <c r="A635" i="47"/>
  <c r="A636" i="47"/>
  <c r="A637" i="47"/>
  <c r="A638" i="47"/>
  <c r="A639" i="47"/>
  <c r="A640" i="47"/>
  <c r="A641" i="47"/>
  <c r="A626" i="47"/>
  <c r="V2066" i="51" l="1"/>
  <c r="V2049" i="51"/>
  <c r="V2071" i="51"/>
  <c r="V2051" i="51"/>
  <c r="V2044" i="51"/>
  <c r="V2045" i="51"/>
  <c r="V2074" i="51"/>
  <c r="V2067" i="51"/>
  <c r="V2050" i="51"/>
  <c r="V2073" i="51"/>
  <c r="AB1492" i="51"/>
  <c r="X1492" i="51"/>
  <c r="AF1492" i="51"/>
  <c r="AB1420" i="51"/>
  <c r="AF1420" i="51"/>
  <c r="X1420" i="51"/>
  <c r="AB1600" i="51"/>
  <c r="AF1600" i="51"/>
  <c r="X1600" i="51"/>
  <c r="X1564" i="51"/>
  <c r="AF1564" i="51"/>
  <c r="AB1564" i="51"/>
  <c r="AF1384" i="51"/>
  <c r="AB1384" i="51"/>
  <c r="X1384" i="51"/>
  <c r="X1456" i="51"/>
  <c r="AB1456" i="51"/>
  <c r="AF1456" i="51"/>
  <c r="K1601" i="51"/>
  <c r="K1565" i="51"/>
  <c r="K1529" i="51"/>
  <c r="K1421" i="51"/>
  <c r="K1493" i="51"/>
  <c r="K1385" i="51"/>
  <c r="K1637" i="51"/>
  <c r="K1457" i="51"/>
  <c r="X1528" i="51"/>
  <c r="AB1528" i="51"/>
  <c r="AF1528" i="51"/>
  <c r="AF1636" i="51"/>
  <c r="AB1636" i="51"/>
  <c r="X1636" i="51"/>
  <c r="V1349" i="51"/>
  <c r="AF1348" i="51"/>
  <c r="AD1790" i="51"/>
  <c r="S2118" i="51" s="1"/>
  <c r="AG1790" i="51"/>
  <c r="Z2118" i="51" s="1"/>
  <c r="K1782" i="51"/>
  <c r="H1108" i="51"/>
  <c r="R1178" i="51" s="1"/>
  <c r="U1178" i="51" s="1"/>
  <c r="O1792" i="51"/>
  <c r="S2097" i="51" s="1"/>
  <c r="R1792" i="51"/>
  <c r="Z2097" i="51" s="1"/>
  <c r="O1787" i="51"/>
  <c r="S2092" i="51" s="1"/>
  <c r="R1787" i="51"/>
  <c r="Z2092" i="51" s="1"/>
  <c r="O1788" i="51"/>
  <c r="S2093" i="51" s="1"/>
  <c r="R1788" i="51"/>
  <c r="Z2093" i="51" s="1"/>
  <c r="R1783" i="51"/>
  <c r="Z2088" i="51" s="1"/>
  <c r="O1783" i="51"/>
  <c r="S2088" i="51" s="1"/>
  <c r="AD1760" i="51"/>
  <c r="S2063" i="51" s="1"/>
  <c r="AG1760" i="51"/>
  <c r="Z2063" i="51" s="1"/>
  <c r="AG1791" i="51"/>
  <c r="Z2119" i="51" s="1"/>
  <c r="AD1791" i="51"/>
  <c r="S2119" i="51" s="1"/>
  <c r="AD1784" i="51"/>
  <c r="S2112" i="51" s="1"/>
  <c r="AG1784" i="51"/>
  <c r="Z2112" i="51" s="1"/>
  <c r="R1789" i="51"/>
  <c r="Z2094" i="51" s="1"/>
  <c r="O1789" i="51"/>
  <c r="S2094" i="51" s="1"/>
  <c r="AG1783" i="51"/>
  <c r="Z2111" i="51" s="1"/>
  <c r="AD1783" i="51"/>
  <c r="S2111" i="51" s="1"/>
  <c r="AF1125" i="51"/>
  <c r="Z1813" i="51" s="1"/>
  <c r="AF1117" i="51"/>
  <c r="Z1805" i="51" s="1"/>
  <c r="AF1122" i="51"/>
  <c r="Z1810" i="51" s="1"/>
  <c r="AF1127" i="51"/>
  <c r="Z1815" i="51" s="1"/>
  <c r="AF1119" i="51"/>
  <c r="Z1807" i="51" s="1"/>
  <c r="Q1127" i="51"/>
  <c r="K1815" i="51" s="1"/>
  <c r="Q1128" i="51"/>
  <c r="K1816" i="51" s="1"/>
  <c r="Q1117" i="51"/>
  <c r="K1805" i="51" s="1"/>
  <c r="AF1116" i="51"/>
  <c r="Q1124" i="51"/>
  <c r="K1812" i="51" s="1"/>
  <c r="Q1116" i="51"/>
  <c r="Q1121" i="51"/>
  <c r="K1809" i="51" s="1"/>
  <c r="Q1126" i="51"/>
  <c r="K1814" i="51" s="1"/>
  <c r="Q1118" i="51"/>
  <c r="K1806" i="51" s="1"/>
  <c r="AF1124" i="51"/>
  <c r="Z1812" i="51" s="1"/>
  <c r="Q1120" i="51"/>
  <c r="K1808" i="51" s="1"/>
  <c r="Q1122" i="51"/>
  <c r="K1810" i="51" s="1"/>
  <c r="AF1120" i="51"/>
  <c r="Z1808" i="51" s="1"/>
  <c r="AF1121" i="51"/>
  <c r="Z1809" i="51" s="1"/>
  <c r="AF1126" i="51"/>
  <c r="Z1814" i="51" s="1"/>
  <c r="AF1118" i="51"/>
  <c r="Z1806" i="51" s="1"/>
  <c r="AF1123" i="51"/>
  <c r="Z1811" i="51" s="1"/>
  <c r="Q1123" i="51"/>
  <c r="K1811" i="51" s="1"/>
  <c r="Q1119" i="51"/>
  <c r="K1807" i="51" s="1"/>
  <c r="Q1125" i="51"/>
  <c r="K1813" i="51" s="1"/>
  <c r="R1785" i="51"/>
  <c r="Z2090" i="51" s="1"/>
  <c r="O1785" i="51"/>
  <c r="S2090" i="51" s="1"/>
  <c r="R1791" i="51"/>
  <c r="Z2096" i="51" s="1"/>
  <c r="O1791" i="51"/>
  <c r="S2096" i="51" s="1"/>
  <c r="V2046" i="51"/>
  <c r="V2068" i="51"/>
  <c r="V2069" i="51"/>
  <c r="V2043" i="51"/>
  <c r="AD1793" i="51"/>
  <c r="S2121" i="51" s="1"/>
  <c r="AG1793" i="51"/>
  <c r="Z2121" i="51" s="1"/>
  <c r="AD1787" i="51"/>
  <c r="S2115" i="51" s="1"/>
  <c r="AG1787" i="51"/>
  <c r="Z2115" i="51" s="1"/>
  <c r="R1794" i="51"/>
  <c r="Z2099" i="51" s="1"/>
  <c r="O1794" i="51"/>
  <c r="S2099" i="51" s="1"/>
  <c r="R1786" i="51"/>
  <c r="Z2091" i="51" s="1"/>
  <c r="O1786" i="51"/>
  <c r="S2091" i="51" s="1"/>
  <c r="V2072" i="51"/>
  <c r="AG1786" i="51"/>
  <c r="Z2114" i="51" s="1"/>
  <c r="AD1786" i="51"/>
  <c r="S2114" i="51" s="1"/>
  <c r="AG1792" i="51"/>
  <c r="Z2120" i="51" s="1"/>
  <c r="AD1792" i="51"/>
  <c r="S2120" i="51" s="1"/>
  <c r="AG1785" i="51"/>
  <c r="Z2113" i="51" s="1"/>
  <c r="AD1785" i="51"/>
  <c r="S2113" i="51" s="1"/>
  <c r="Z1782" i="51"/>
  <c r="W1108" i="51"/>
  <c r="R1237" i="51" s="1"/>
  <c r="AA1237" i="51" s="1"/>
  <c r="AG1788" i="51"/>
  <c r="Z2116" i="51" s="1"/>
  <c r="AD1788" i="51"/>
  <c r="S2116" i="51" s="1"/>
  <c r="O1793" i="51"/>
  <c r="S2098" i="51" s="1"/>
  <c r="R1793" i="51"/>
  <c r="Z2098" i="51" s="1"/>
  <c r="V2070" i="51"/>
  <c r="V2047" i="51"/>
  <c r="S1193" i="51"/>
  <c r="W1193" i="51" s="1"/>
  <c r="U1176" i="51"/>
  <c r="V2048" i="51"/>
  <c r="R1784" i="51"/>
  <c r="Z2089" i="51" s="1"/>
  <c r="O1784" i="51"/>
  <c r="S2089" i="51" s="1"/>
  <c r="AD1789" i="51"/>
  <c r="S2117" i="51" s="1"/>
  <c r="AG1789" i="51"/>
  <c r="Z2117" i="51" s="1"/>
  <c r="R1760" i="51"/>
  <c r="Z2040" i="51" s="1"/>
  <c r="O1760" i="51"/>
  <c r="S2040" i="51" s="1"/>
  <c r="X1167" i="51"/>
  <c r="AD1167" i="51"/>
  <c r="AA1236" i="51"/>
  <c r="AA1235" i="51"/>
  <c r="O1790" i="51"/>
  <c r="S2095" i="51" s="1"/>
  <c r="R1790" i="51"/>
  <c r="Z2095" i="51" s="1"/>
  <c r="Q1534" i="47"/>
  <c r="Q1535" i="47" s="1"/>
  <c r="O1606" i="47"/>
  <c r="O1607" i="47" s="1"/>
  <c r="O1630" i="47"/>
  <c r="O1631" i="47" s="1"/>
  <c r="S1534" i="47"/>
  <c r="S1535" i="47" s="1"/>
  <c r="S1606" i="47"/>
  <c r="S1607" i="47" s="1"/>
  <c r="O1522" i="47"/>
  <c r="O1523" i="47" s="1"/>
  <c r="S1630" i="47"/>
  <c r="S1631" i="47" s="1"/>
  <c r="Q1606" i="47"/>
  <c r="Q1607" i="47" s="1"/>
  <c r="Q1630" i="47"/>
  <c r="Q1631" i="47" s="1"/>
  <c r="Q1642" i="47"/>
  <c r="Q1643" i="47" s="1"/>
  <c r="Q1522" i="47"/>
  <c r="Q1523" i="47" s="1"/>
  <c r="O1594" i="47"/>
  <c r="O1595" i="47" s="1"/>
  <c r="Q1594" i="47"/>
  <c r="Q1595" i="47" s="1"/>
  <c r="S1594" i="47"/>
  <c r="S1595" i="47" s="1"/>
  <c r="S1642" i="47"/>
  <c r="S1643" i="47" s="1"/>
  <c r="O1534" i="47"/>
  <c r="O1535" i="47" s="1"/>
  <c r="S1522" i="47"/>
  <c r="S1523" i="47" s="1"/>
  <c r="O1642" i="47"/>
  <c r="O1643" i="47" s="1"/>
  <c r="O1462" i="47"/>
  <c r="O1463" i="47" s="1"/>
  <c r="Q1378" i="47"/>
  <c r="Q1379" i="47" s="1"/>
  <c r="Q1390" i="47"/>
  <c r="Q1391" i="47" s="1"/>
  <c r="O1498" i="47"/>
  <c r="O1499" i="47" s="1"/>
  <c r="S1378" i="47"/>
  <c r="S1379" i="47" s="1"/>
  <c r="O1486" i="47"/>
  <c r="O1487" i="47" s="1"/>
  <c r="S1450" i="47"/>
  <c r="S1451" i="47" s="1"/>
  <c r="Q1450" i="47"/>
  <c r="Q1451" i="47" s="1"/>
  <c r="O1390" i="47"/>
  <c r="O1391" i="47" s="1"/>
  <c r="Q1498" i="47"/>
  <c r="Q1499" i="47" s="1"/>
  <c r="S1462" i="47"/>
  <c r="S1463" i="47" s="1"/>
  <c r="Q1486" i="47"/>
  <c r="Q1487" i="47" s="1"/>
  <c r="S1498" i="47"/>
  <c r="S1499" i="47" s="1"/>
  <c r="O1450" i="47"/>
  <c r="O1451" i="47" s="1"/>
  <c r="S1390" i="47"/>
  <c r="S1391" i="47" s="1"/>
  <c r="Q1462" i="47"/>
  <c r="Q1463" i="47" s="1"/>
  <c r="O1378" i="47"/>
  <c r="O1379" i="47" s="1"/>
  <c r="S1486" i="47"/>
  <c r="S1487" i="47" s="1"/>
  <c r="S1570" i="47"/>
  <c r="S1571" i="47" s="1"/>
  <c r="Q1558" i="47"/>
  <c r="Q1559" i="47" s="1"/>
  <c r="O1558" i="47"/>
  <c r="O1559" i="47" s="1"/>
  <c r="Q1570" i="47"/>
  <c r="Q1571" i="47" s="1"/>
  <c r="S1558" i="47"/>
  <c r="S1559" i="47" s="1"/>
  <c r="O1570" i="47"/>
  <c r="O1571" i="47" s="1"/>
  <c r="S1426" i="47"/>
  <c r="S1427" i="47" s="1"/>
  <c r="Q1414" i="47"/>
  <c r="Q1415" i="47" s="1"/>
  <c r="O1426" i="47"/>
  <c r="O1427" i="47" s="1"/>
  <c r="O1414" i="47"/>
  <c r="O1415" i="47" s="1"/>
  <c r="Q1426" i="47"/>
  <c r="Q1427" i="47" s="1"/>
  <c r="S1414" i="47"/>
  <c r="S1415" i="47" s="1"/>
  <c r="Q1492" i="47"/>
  <c r="Q1493" i="47" s="1"/>
  <c r="O1384" i="47"/>
  <c r="O1385" i="47" s="1"/>
  <c r="S1384" i="47"/>
  <c r="S1385" i="47" s="1"/>
  <c r="S1456" i="47"/>
  <c r="S1457" i="47" s="1"/>
  <c r="O1456" i="47"/>
  <c r="O1457" i="47" s="1"/>
  <c r="Q1456" i="47"/>
  <c r="Q1457" i="47" s="1"/>
  <c r="O1492" i="47"/>
  <c r="O1493" i="47" s="1"/>
  <c r="S1492" i="47"/>
  <c r="S1493" i="47" s="1"/>
  <c r="Q1384" i="47"/>
  <c r="Q1385" i="47" s="1"/>
  <c r="O1528" i="47"/>
  <c r="O1529" i="47" s="1"/>
  <c r="Q1636" i="47"/>
  <c r="Q1637" i="47" s="1"/>
  <c r="Q1528" i="47"/>
  <c r="Q1529" i="47" s="1"/>
  <c r="S1600" i="47"/>
  <c r="S1601" i="47" s="1"/>
  <c r="S1528" i="47"/>
  <c r="S1529" i="47" s="1"/>
  <c r="O1636" i="47"/>
  <c r="O1637" i="47" s="1"/>
  <c r="S1636" i="47"/>
  <c r="S1637" i="47" s="1"/>
  <c r="O1600" i="47"/>
  <c r="O1601" i="47" s="1"/>
  <c r="Q1600" i="47"/>
  <c r="Q1601" i="47" s="1"/>
  <c r="S1564" i="47"/>
  <c r="S1565" i="47" s="1"/>
  <c r="O1564" i="47"/>
  <c r="O1565" i="47" s="1"/>
  <c r="Q1564" i="47"/>
  <c r="Q1565" i="47" s="1"/>
  <c r="S1420" i="47"/>
  <c r="S1421" i="47" s="1"/>
  <c r="Q1420" i="47"/>
  <c r="Q1421" i="47" s="1"/>
  <c r="O1420" i="47"/>
  <c r="O1421" i="47" s="1"/>
  <c r="O1602" i="47"/>
  <c r="O1603" i="47" s="1"/>
  <c r="O1530" i="47"/>
  <c r="O1531" i="47" s="1"/>
  <c r="Q1598" i="47"/>
  <c r="Q1599" i="47" s="1"/>
  <c r="Q1588" i="47"/>
  <c r="Q1589" i="47" s="1"/>
  <c r="S1628" i="47"/>
  <c r="S1629" i="47" s="1"/>
  <c r="S1588" i="47"/>
  <c r="S1589" i="47" s="1"/>
  <c r="Q1520" i="47"/>
  <c r="Q1521" i="47" s="1"/>
  <c r="Q1634" i="47"/>
  <c r="Q1635" i="47" s="1"/>
  <c r="Q1592" i="47"/>
  <c r="Q1593" i="47" s="1"/>
  <c r="Q1624" i="47"/>
  <c r="Q1625" i="47" s="1"/>
  <c r="S1624" i="47"/>
  <c r="S1625" i="47" s="1"/>
  <c r="S1602" i="47"/>
  <c r="S1603" i="47" s="1"/>
  <c r="S1634" i="47"/>
  <c r="S1635" i="47" s="1"/>
  <c r="S1592" i="47"/>
  <c r="S1593" i="47" s="1"/>
  <c r="Q1628" i="47"/>
  <c r="Q1629" i="47" s="1"/>
  <c r="S1520" i="47"/>
  <c r="S1521" i="47" s="1"/>
  <c r="Q1516" i="47"/>
  <c r="Q1517" i="47" s="1"/>
  <c r="Q1604" i="47"/>
  <c r="Q1605" i="47" s="1"/>
  <c r="O1638" i="47"/>
  <c r="O1639" i="47" s="1"/>
  <c r="O1588" i="47"/>
  <c r="O1589" i="47" s="1"/>
  <c r="O1520" i="47"/>
  <c r="O1521" i="47" s="1"/>
  <c r="S1638" i="47"/>
  <c r="S1639" i="47" s="1"/>
  <c r="O1532" i="47"/>
  <c r="O1533" i="47" s="1"/>
  <c r="O1526" i="47"/>
  <c r="O1527" i="47" s="1"/>
  <c r="S1530" i="47"/>
  <c r="S1531" i="47" s="1"/>
  <c r="O1640" i="47"/>
  <c r="O1641" i="47" s="1"/>
  <c r="Q1532" i="47"/>
  <c r="Q1533" i="47" s="1"/>
  <c r="S1526" i="47"/>
  <c r="S1527" i="47" s="1"/>
  <c r="O1624" i="47"/>
  <c r="O1625" i="47" s="1"/>
  <c r="S1640" i="47"/>
  <c r="S1641" i="47" s="1"/>
  <c r="S1516" i="47"/>
  <c r="S1517" i="47" s="1"/>
  <c r="Q1602" i="47"/>
  <c r="Q1603" i="47" s="1"/>
  <c r="S1598" i="47"/>
  <c r="S1599" i="47" s="1"/>
  <c r="O1628" i="47"/>
  <c r="O1629" i="47" s="1"/>
  <c r="O1598" i="47"/>
  <c r="O1599" i="47" s="1"/>
  <c r="Q1638" i="47"/>
  <c r="Q1639" i="47" s="1"/>
  <c r="O1592" i="47"/>
  <c r="O1593" i="47" s="1"/>
  <c r="O1604" i="47"/>
  <c r="O1605" i="47" s="1"/>
  <c r="Q1530" i="47"/>
  <c r="Q1531" i="47" s="1"/>
  <c r="Q1640" i="47"/>
  <c r="Q1641" i="47" s="1"/>
  <c r="S1604" i="47"/>
  <c r="S1605" i="47" s="1"/>
  <c r="O1634" i="47"/>
  <c r="O1635" i="47" s="1"/>
  <c r="S1532" i="47"/>
  <c r="S1533" i="47" s="1"/>
  <c r="O1516" i="47"/>
  <c r="O1517" i="47" s="1"/>
  <c r="Q1526" i="47"/>
  <c r="Q1527" i="47" s="1"/>
  <c r="S1490" i="47"/>
  <c r="S1491" i="47" s="1"/>
  <c r="O1386" i="47"/>
  <c r="O1387" i="47" s="1"/>
  <c r="Q1448" i="47"/>
  <c r="Q1449" i="47" s="1"/>
  <c r="Q1376" i="47"/>
  <c r="Q1377" i="47" s="1"/>
  <c r="S1454" i="47"/>
  <c r="S1455" i="47" s="1"/>
  <c r="O1484" i="47"/>
  <c r="O1485" i="47" s="1"/>
  <c r="S1382" i="47"/>
  <c r="S1383" i="47" s="1"/>
  <c r="S1496" i="47"/>
  <c r="S1497" i="47" s="1"/>
  <c r="S1388" i="47"/>
  <c r="S1389" i="47" s="1"/>
  <c r="S1448" i="47"/>
  <c r="S1449" i="47" s="1"/>
  <c r="O1490" i="47"/>
  <c r="O1491" i="47" s="1"/>
  <c r="Q1480" i="47"/>
  <c r="Q1481" i="47" s="1"/>
  <c r="O1382" i="47"/>
  <c r="O1383" i="47" s="1"/>
  <c r="S1386" i="47"/>
  <c r="S1387" i="47" s="1"/>
  <c r="O1448" i="47"/>
  <c r="O1449" i="47" s="1"/>
  <c r="Q1460" i="47"/>
  <c r="Q1461" i="47" s="1"/>
  <c r="O1496" i="47"/>
  <c r="O1497" i="47" s="1"/>
  <c r="O1454" i="47"/>
  <c r="O1455" i="47" s="1"/>
  <c r="O1494" i="47"/>
  <c r="O1495" i="47" s="1"/>
  <c r="Q1382" i="47"/>
  <c r="Q1383" i="47" s="1"/>
  <c r="Q1458" i="47"/>
  <c r="Q1459" i="47" s="1"/>
  <c r="O1460" i="47"/>
  <c r="O1461" i="47" s="1"/>
  <c r="S1458" i="47"/>
  <c r="S1459" i="47" s="1"/>
  <c r="Q1388" i="47"/>
  <c r="Q1389" i="47" s="1"/>
  <c r="S1480" i="47"/>
  <c r="S1481" i="47" s="1"/>
  <c r="Q1372" i="47"/>
  <c r="Q1373" i="47" s="1"/>
  <c r="O1376" i="47"/>
  <c r="O1377" i="47" s="1"/>
  <c r="Q1484" i="47"/>
  <c r="Q1485" i="47" s="1"/>
  <c r="O1444" i="47"/>
  <c r="O1445" i="47" s="1"/>
  <c r="Q1386" i="47"/>
  <c r="Q1387" i="47" s="1"/>
  <c r="S1484" i="47"/>
  <c r="S1485" i="47" s="1"/>
  <c r="S1460" i="47"/>
  <c r="S1461" i="47" s="1"/>
  <c r="Q1496" i="47"/>
  <c r="Q1497" i="47" s="1"/>
  <c r="O1372" i="47"/>
  <c r="O1373" i="47" s="1"/>
  <c r="Q1494" i="47"/>
  <c r="Q1495" i="47" s="1"/>
  <c r="O1458" i="47"/>
  <c r="O1459" i="47" s="1"/>
  <c r="O1388" i="47"/>
  <c r="O1389" i="47" s="1"/>
  <c r="O1480" i="47"/>
  <c r="O1481" i="47" s="1"/>
  <c r="S1444" i="47"/>
  <c r="S1445" i="47" s="1"/>
  <c r="Q1454" i="47"/>
  <c r="Q1455" i="47" s="1"/>
  <c r="S1376" i="47"/>
  <c r="S1377" i="47" s="1"/>
  <c r="Q1490" i="47"/>
  <c r="Q1491" i="47" s="1"/>
  <c r="S1494" i="47"/>
  <c r="S1495" i="47" s="1"/>
  <c r="Q1444" i="47"/>
  <c r="Q1445" i="47" s="1"/>
  <c r="S1372" i="47"/>
  <c r="S1373" i="47" s="1"/>
  <c r="O1562" i="47"/>
  <c r="O1563" i="47" s="1"/>
  <c r="Q1556" i="47"/>
  <c r="Q1557" i="47" s="1"/>
  <c r="O1556" i="47"/>
  <c r="O1557" i="47" s="1"/>
  <c r="S1556" i="47"/>
  <c r="S1557" i="47" s="1"/>
  <c r="S1566" i="47"/>
  <c r="S1567" i="47" s="1"/>
  <c r="Q1566" i="47"/>
  <c r="Q1567" i="47" s="1"/>
  <c r="S1568" i="47"/>
  <c r="S1569" i="47" s="1"/>
  <c r="O1566" i="47"/>
  <c r="O1567" i="47" s="1"/>
  <c r="O1568" i="47"/>
  <c r="O1569" i="47" s="1"/>
  <c r="O1552" i="47"/>
  <c r="O1553" i="47" s="1"/>
  <c r="Q1562" i="47"/>
  <c r="Q1563" i="47" s="1"/>
  <c r="Q1568" i="47"/>
  <c r="Q1569" i="47" s="1"/>
  <c r="Q1552" i="47"/>
  <c r="Q1553" i="47" s="1"/>
  <c r="S1562" i="47"/>
  <c r="S1563" i="47" s="1"/>
  <c r="S1552" i="47"/>
  <c r="S1553" i="47" s="1"/>
  <c r="O1418" i="47"/>
  <c r="O1419" i="47" s="1"/>
  <c r="S1408" i="47"/>
  <c r="S1409" i="47" s="1"/>
  <c r="O1424" i="47"/>
  <c r="O1425" i="47" s="1"/>
  <c r="Q1418" i="47"/>
  <c r="Q1419" i="47" s="1"/>
  <c r="S1422" i="47"/>
  <c r="S1423" i="47" s="1"/>
  <c r="S1418" i="47"/>
  <c r="S1419" i="47" s="1"/>
  <c r="S1424" i="47"/>
  <c r="S1425" i="47" s="1"/>
  <c r="Q1424" i="47"/>
  <c r="Q1425" i="47" s="1"/>
  <c r="O1408" i="47"/>
  <c r="O1409" i="47" s="1"/>
  <c r="O1422" i="47"/>
  <c r="O1423" i="47" s="1"/>
  <c r="Q1422" i="47"/>
  <c r="Q1423" i="47" s="1"/>
  <c r="Q1408" i="47"/>
  <c r="Q1409" i="47" s="1"/>
  <c r="Q1412" i="47"/>
  <c r="Q1413" i="47" s="1"/>
  <c r="S1412" i="47"/>
  <c r="S1413" i="47" s="1"/>
  <c r="O1412" i="47"/>
  <c r="O1413" i="47" s="1"/>
  <c r="K1713" i="47"/>
  <c r="O1713" i="47" s="1"/>
  <c r="K1712" i="47"/>
  <c r="R1712" i="47" s="1"/>
  <c r="K1711" i="47"/>
  <c r="O1711" i="47" s="1"/>
  <c r="R1800" i="47"/>
  <c r="Z2105" i="47" s="1"/>
  <c r="O1800" i="47"/>
  <c r="S2105" i="47" s="1"/>
  <c r="Z1757" i="47"/>
  <c r="Z1756" i="47"/>
  <c r="R1801" i="47"/>
  <c r="Z2106" i="47" s="1"/>
  <c r="O1801" i="47"/>
  <c r="S2106" i="47" s="1"/>
  <c r="R1799" i="47"/>
  <c r="Z2104" i="47" s="1"/>
  <c r="O1799" i="47"/>
  <c r="S2104" i="47" s="1"/>
  <c r="K1756" i="47"/>
  <c r="K1755" i="47"/>
  <c r="Z1755" i="47"/>
  <c r="Z1754" i="47"/>
  <c r="K1757" i="47"/>
  <c r="Z1713" i="47"/>
  <c r="AD1713" i="47" s="1"/>
  <c r="Z1735" i="47"/>
  <c r="Z1712" i="47"/>
  <c r="AD1712" i="47" s="1"/>
  <c r="Z1734" i="47"/>
  <c r="Z1710" i="47"/>
  <c r="Z1732" i="47"/>
  <c r="K1735" i="47"/>
  <c r="K1734" i="47"/>
  <c r="Z1711" i="47"/>
  <c r="AD1711" i="47" s="1"/>
  <c r="Z1733" i="47"/>
  <c r="K1733" i="47"/>
  <c r="S1632" i="47"/>
  <c r="S1633" i="47" s="1"/>
  <c r="Q1632" i="47"/>
  <c r="Q1633" i="47" s="1"/>
  <c r="S1590" i="47"/>
  <c r="S1591" i="47" s="1"/>
  <c r="S1524" i="47"/>
  <c r="S1525" i="47" s="1"/>
  <c r="S1518" i="47"/>
  <c r="S1519" i="47" s="1"/>
  <c r="O1626" i="47"/>
  <c r="O1627" i="47" s="1"/>
  <c r="Q1524" i="47"/>
  <c r="Q1525" i="47" s="1"/>
  <c r="Q1518" i="47"/>
  <c r="Q1519" i="47" s="1"/>
  <c r="O1596" i="47"/>
  <c r="O1597" i="47" s="1"/>
  <c r="O1632" i="47"/>
  <c r="O1633" i="47" s="1"/>
  <c r="Q1590" i="47"/>
  <c r="Q1591" i="47" s="1"/>
  <c r="O1590" i="47"/>
  <c r="O1591" i="47" s="1"/>
  <c r="Q1626" i="47"/>
  <c r="Q1627" i="47" s="1"/>
  <c r="S1596" i="47"/>
  <c r="S1597" i="47" s="1"/>
  <c r="Q1596" i="47"/>
  <c r="Q1597" i="47" s="1"/>
  <c r="O1524" i="47"/>
  <c r="O1525" i="47" s="1"/>
  <c r="O1518" i="47"/>
  <c r="O1519" i="47" s="1"/>
  <c r="S1626" i="47"/>
  <c r="S1627" i="47" s="1"/>
  <c r="O1554" i="47"/>
  <c r="O1555" i="47" s="1"/>
  <c r="S1560" i="47"/>
  <c r="S1561" i="47" s="1"/>
  <c r="S1554" i="47"/>
  <c r="S1555" i="47" s="1"/>
  <c r="O1560" i="47"/>
  <c r="O1561" i="47" s="1"/>
  <c r="Q1560" i="47"/>
  <c r="Q1561" i="47" s="1"/>
  <c r="Q1554" i="47"/>
  <c r="Q1555" i="47" s="1"/>
  <c r="S1488" i="47"/>
  <c r="S1489" i="47" s="1"/>
  <c r="O1488" i="47"/>
  <c r="O1489" i="47" s="1"/>
  <c r="S1482" i="47"/>
  <c r="S1483" i="47" s="1"/>
  <c r="Q1482" i="47"/>
  <c r="Q1483" i="47" s="1"/>
  <c r="Q1488" i="47"/>
  <c r="Q1489" i="47" s="1"/>
  <c r="O1482" i="47"/>
  <c r="O1483" i="47" s="1"/>
  <c r="S1446" i="47"/>
  <c r="S1447" i="47" s="1"/>
  <c r="O1446" i="47"/>
  <c r="O1447" i="47" s="1"/>
  <c r="Q1452" i="47"/>
  <c r="Q1453" i="47" s="1"/>
  <c r="Q1446" i="47"/>
  <c r="Q1447" i="47" s="1"/>
  <c r="S1452" i="47"/>
  <c r="S1453" i="47" s="1"/>
  <c r="O1452" i="47"/>
  <c r="O1453" i="47" s="1"/>
  <c r="Q1410" i="47"/>
  <c r="Q1411" i="47" s="1"/>
  <c r="O1410" i="47"/>
  <c r="O1411" i="47" s="1"/>
  <c r="O1416" i="47"/>
  <c r="O1417" i="47" s="1"/>
  <c r="S1410" i="47"/>
  <c r="S1411" i="47" s="1"/>
  <c r="Q1416" i="47"/>
  <c r="Q1417" i="47" s="1"/>
  <c r="S1416" i="47"/>
  <c r="S1417" i="47" s="1"/>
  <c r="Q1374" i="47"/>
  <c r="Q1375" i="47" s="1"/>
  <c r="Q1380" i="47"/>
  <c r="Q1381" i="47" s="1"/>
  <c r="O1380" i="47"/>
  <c r="O1381" i="47" s="1"/>
  <c r="O1374" i="47"/>
  <c r="O1375" i="47" s="1"/>
  <c r="S1380" i="47"/>
  <c r="S1381" i="47" s="1"/>
  <c r="S1374" i="47"/>
  <c r="S1375" i="47" s="1"/>
  <c r="Y1335" i="47"/>
  <c r="A1213" i="47"/>
  <c r="M1214" i="47"/>
  <c r="I474" i="47"/>
  <c r="I475" i="47"/>
  <c r="I476" i="47"/>
  <c r="I477" i="47"/>
  <c r="I478" i="47"/>
  <c r="I479" i="47"/>
  <c r="I480" i="47"/>
  <c r="I481" i="47"/>
  <c r="I482" i="47"/>
  <c r="I483" i="47"/>
  <c r="I484" i="47"/>
  <c r="I485" i="47"/>
  <c r="I486" i="47"/>
  <c r="I487" i="47"/>
  <c r="I488" i="47"/>
  <c r="I473" i="47"/>
  <c r="R370" i="47"/>
  <c r="R371" i="47"/>
  <c r="R372" i="47"/>
  <c r="R373" i="47"/>
  <c r="R374" i="47"/>
  <c r="R375" i="47"/>
  <c r="R376" i="47"/>
  <c r="R377" i="47"/>
  <c r="R378" i="47"/>
  <c r="R379" i="47"/>
  <c r="R380" i="47"/>
  <c r="R381" i="47"/>
  <c r="R382" i="47"/>
  <c r="R383" i="47"/>
  <c r="R384" i="47"/>
  <c r="R369" i="47"/>
  <c r="R348" i="47"/>
  <c r="R349" i="47"/>
  <c r="R350" i="47"/>
  <c r="R351" i="47"/>
  <c r="R352" i="47"/>
  <c r="R353" i="47"/>
  <c r="R354" i="47"/>
  <c r="R355" i="47"/>
  <c r="R356" i="47"/>
  <c r="R357" i="47"/>
  <c r="R358" i="47"/>
  <c r="R359" i="47"/>
  <c r="R360" i="47"/>
  <c r="R361" i="47"/>
  <c r="R362" i="47"/>
  <c r="R347" i="47"/>
  <c r="V2098" i="51" l="1"/>
  <c r="V2090" i="51"/>
  <c r="V2092" i="51"/>
  <c r="V2093" i="51"/>
  <c r="V2097" i="51"/>
  <c r="V2118" i="51"/>
  <c r="X1385" i="51"/>
  <c r="AF1385" i="51"/>
  <c r="AB1385" i="51"/>
  <c r="AF1565" i="51"/>
  <c r="AB1565" i="51"/>
  <c r="X1565" i="51"/>
  <c r="AB1493" i="51"/>
  <c r="AF1493" i="51"/>
  <c r="X1493" i="51"/>
  <c r="AF1601" i="51"/>
  <c r="X1601" i="51"/>
  <c r="AB1601" i="51"/>
  <c r="K1638" i="51"/>
  <c r="K1494" i="51"/>
  <c r="K1422" i="51"/>
  <c r="K1386" i="51"/>
  <c r="K1530" i="51"/>
  <c r="K1602" i="51"/>
  <c r="K1566" i="51"/>
  <c r="K1458" i="51"/>
  <c r="AB1457" i="51"/>
  <c r="X1457" i="51"/>
  <c r="AF1457" i="51"/>
  <c r="AB1421" i="51"/>
  <c r="X1421" i="51"/>
  <c r="AF1421" i="51"/>
  <c r="V1350" i="51"/>
  <c r="AF1349" i="51"/>
  <c r="AB1637" i="51"/>
  <c r="X1637" i="51"/>
  <c r="AF1637" i="51"/>
  <c r="X1529" i="51"/>
  <c r="AB1529" i="51"/>
  <c r="AF1529" i="51"/>
  <c r="V2120" i="51"/>
  <c r="V2115" i="51"/>
  <c r="AD1176" i="51"/>
  <c r="AD1177" i="51"/>
  <c r="X1176" i="51"/>
  <c r="AD1811" i="51"/>
  <c r="S2164" i="51" s="1"/>
  <c r="AG1811" i="51"/>
  <c r="Z2164" i="51" s="1"/>
  <c r="AG1808" i="51"/>
  <c r="Z2161" i="51" s="1"/>
  <c r="AD1808" i="51"/>
  <c r="S2161" i="51" s="1"/>
  <c r="O1806" i="51"/>
  <c r="S2136" i="51" s="1"/>
  <c r="R1806" i="51"/>
  <c r="Z2136" i="51" s="1"/>
  <c r="R1812" i="51"/>
  <c r="Z2142" i="51" s="1"/>
  <c r="O1812" i="51"/>
  <c r="S2142" i="51" s="1"/>
  <c r="R1815" i="51"/>
  <c r="Z2145" i="51" s="1"/>
  <c r="O1815" i="51"/>
  <c r="S2145" i="51" s="1"/>
  <c r="AG1805" i="51"/>
  <c r="Z2158" i="51" s="1"/>
  <c r="AD1805" i="51"/>
  <c r="S2158" i="51" s="1"/>
  <c r="X1178" i="51"/>
  <c r="AD1178" i="51"/>
  <c r="AD1782" i="51"/>
  <c r="S2110" i="51" s="1"/>
  <c r="AG1782" i="51"/>
  <c r="Z2110" i="51" s="1"/>
  <c r="R1813" i="51"/>
  <c r="Z2143" i="51" s="1"/>
  <c r="O1813" i="51"/>
  <c r="S2143" i="51" s="1"/>
  <c r="AD1806" i="51"/>
  <c r="S2159" i="51" s="1"/>
  <c r="AG1806" i="51"/>
  <c r="Z2159" i="51" s="1"/>
  <c r="O1810" i="51"/>
  <c r="S2140" i="51" s="1"/>
  <c r="R1810" i="51"/>
  <c r="Z2140" i="51" s="1"/>
  <c r="R1814" i="51"/>
  <c r="Z2144" i="51" s="1"/>
  <c r="O1814" i="51"/>
  <c r="S2144" i="51" s="1"/>
  <c r="W1132" i="51"/>
  <c r="R1238" i="51" s="1"/>
  <c r="AA1238" i="51" s="1"/>
  <c r="Z1804" i="51"/>
  <c r="AG1807" i="51"/>
  <c r="Z2160" i="51" s="1"/>
  <c r="AD1807" i="51"/>
  <c r="S2160" i="51" s="1"/>
  <c r="AD1813" i="51"/>
  <c r="S2166" i="51" s="1"/>
  <c r="AG1813" i="51"/>
  <c r="Z2166" i="51" s="1"/>
  <c r="V2094" i="51"/>
  <c r="V2119" i="51"/>
  <c r="O1782" i="51"/>
  <c r="S2087" i="51" s="1"/>
  <c r="R1782" i="51"/>
  <c r="Z2087" i="51" s="1"/>
  <c r="V2091" i="51"/>
  <c r="V2096" i="51"/>
  <c r="O1807" i="51"/>
  <c r="S2137" i="51" s="1"/>
  <c r="R1807" i="51"/>
  <c r="Z2137" i="51" s="1"/>
  <c r="AD1814" i="51"/>
  <c r="S2167" i="51" s="1"/>
  <c r="AG1814" i="51"/>
  <c r="Z2167" i="51" s="1"/>
  <c r="O1808" i="51"/>
  <c r="S2138" i="51" s="1"/>
  <c r="R1808" i="51"/>
  <c r="Z2138" i="51" s="1"/>
  <c r="O1809" i="51"/>
  <c r="S2139" i="51" s="1"/>
  <c r="R1809" i="51"/>
  <c r="Z2139" i="51" s="1"/>
  <c r="R1805" i="51"/>
  <c r="Z2135" i="51" s="1"/>
  <c r="O1805" i="51"/>
  <c r="S2135" i="51" s="1"/>
  <c r="AD1815" i="51"/>
  <c r="S2168" i="51" s="1"/>
  <c r="AG1815" i="51"/>
  <c r="Z2168" i="51" s="1"/>
  <c r="V2095" i="51"/>
  <c r="V2117" i="51"/>
  <c r="V2116" i="51"/>
  <c r="V2113" i="51"/>
  <c r="V2114" i="51"/>
  <c r="V2121" i="51"/>
  <c r="R1811" i="51"/>
  <c r="Z2141" i="51" s="1"/>
  <c r="O1811" i="51"/>
  <c r="S2141" i="51" s="1"/>
  <c r="AD1809" i="51"/>
  <c r="S2162" i="51" s="1"/>
  <c r="AG1809" i="51"/>
  <c r="Z2162" i="51" s="1"/>
  <c r="AD1812" i="51"/>
  <c r="S2165" i="51" s="1"/>
  <c r="AG1812" i="51"/>
  <c r="Z2165" i="51" s="1"/>
  <c r="K1804" i="51"/>
  <c r="H1132" i="51"/>
  <c r="R1179" i="51" s="1"/>
  <c r="O1816" i="51"/>
  <c r="S2146" i="51" s="1"/>
  <c r="R1816" i="51"/>
  <c r="Z2146" i="51" s="1"/>
  <c r="AD1810" i="51"/>
  <c r="S2163" i="51" s="1"/>
  <c r="AG1810" i="51"/>
  <c r="Z2163" i="51" s="1"/>
  <c r="U1594" i="47"/>
  <c r="U1595" i="47" s="1"/>
  <c r="U1570" i="47"/>
  <c r="U1571" i="47" s="1"/>
  <c r="U1642" i="47"/>
  <c r="U1643" i="47" s="1"/>
  <c r="U1534" i="47"/>
  <c r="U1535" i="47" s="1"/>
  <c r="U1606" i="47"/>
  <c r="U1607" i="47" s="1"/>
  <c r="U1630" i="47"/>
  <c r="U1631" i="47" s="1"/>
  <c r="U1522" i="47"/>
  <c r="U1523" i="47" s="1"/>
  <c r="U1558" i="47"/>
  <c r="U1559" i="47" s="1"/>
  <c r="U1426" i="47"/>
  <c r="U1427" i="47" s="1"/>
  <c r="U1462" i="47"/>
  <c r="U1463" i="47" s="1"/>
  <c r="U1486" i="47"/>
  <c r="U1487" i="47" s="1"/>
  <c r="U1378" i="47"/>
  <c r="U1379" i="47" s="1"/>
  <c r="U1498" i="47"/>
  <c r="U1499" i="47" s="1"/>
  <c r="U1390" i="47"/>
  <c r="U1391" i="47" s="1"/>
  <c r="U1450" i="47"/>
  <c r="U1451" i="47" s="1"/>
  <c r="U1414" i="47"/>
  <c r="U1415" i="47" s="1"/>
  <c r="U1600" i="47"/>
  <c r="U1601" i="47" s="1"/>
  <c r="U1560" i="47"/>
  <c r="U1561" i="47" s="1"/>
  <c r="U1632" i="47"/>
  <c r="U1633" i="47" s="1"/>
  <c r="U1564" i="47"/>
  <c r="U1565" i="47" s="1"/>
  <c r="U1596" i="47"/>
  <c r="U1597" i="47" s="1"/>
  <c r="U1524" i="47"/>
  <c r="U1525" i="47" s="1"/>
  <c r="U1636" i="47"/>
  <c r="U1637" i="47" s="1"/>
  <c r="U1528" i="47"/>
  <c r="U1529" i="47" s="1"/>
  <c r="U1452" i="47"/>
  <c r="U1453" i="47" s="1"/>
  <c r="U1416" i="47"/>
  <c r="U1417" i="47" s="1"/>
  <c r="U1488" i="47"/>
  <c r="U1489" i="47" s="1"/>
  <c r="U1492" i="47"/>
  <c r="U1493" i="47" s="1"/>
  <c r="U1380" i="47"/>
  <c r="U1381" i="47" s="1"/>
  <c r="U1384" i="47"/>
  <c r="U1385" i="47" s="1"/>
  <c r="U1456" i="47"/>
  <c r="U1457" i="47" s="1"/>
  <c r="U1420" i="47"/>
  <c r="U1421" i="47" s="1"/>
  <c r="U1634" i="47"/>
  <c r="U1635" i="47" s="1"/>
  <c r="U1526" i="47"/>
  <c r="U1527" i="47" s="1"/>
  <c r="U1554" i="47"/>
  <c r="U1555" i="47" s="1"/>
  <c r="U1588" i="47"/>
  <c r="U1589" i="47" s="1"/>
  <c r="U1640" i="47"/>
  <c r="U1641" i="47" s="1"/>
  <c r="U1520" i="47"/>
  <c r="U1521" i="47" s="1"/>
  <c r="U1624" i="47"/>
  <c r="U1625" i="47" s="1"/>
  <c r="U1532" i="47"/>
  <c r="U1533" i="47" s="1"/>
  <c r="U1566" i="47"/>
  <c r="U1567" i="47" s="1"/>
  <c r="U1602" i="47"/>
  <c r="U1603" i="47" s="1"/>
  <c r="U1598" i="47"/>
  <c r="U1599" i="47" s="1"/>
  <c r="U1592" i="47"/>
  <c r="U1593" i="47" s="1"/>
  <c r="U1628" i="47"/>
  <c r="U1629" i="47" s="1"/>
  <c r="U1552" i="47"/>
  <c r="U1553" i="47" s="1"/>
  <c r="U1638" i="47"/>
  <c r="U1639" i="47" s="1"/>
  <c r="U1626" i="47"/>
  <c r="U1627" i="47" s="1"/>
  <c r="U1604" i="47"/>
  <c r="U1605" i="47" s="1"/>
  <c r="U1590" i="47"/>
  <c r="U1591" i="47" s="1"/>
  <c r="U1562" i="47"/>
  <c r="U1563" i="47" s="1"/>
  <c r="U1556" i="47"/>
  <c r="U1557" i="47" s="1"/>
  <c r="U1568" i="47"/>
  <c r="U1569" i="47" s="1"/>
  <c r="U1518" i="47"/>
  <c r="U1519" i="47" s="1"/>
  <c r="U1516" i="47"/>
  <c r="U1517" i="47" s="1"/>
  <c r="U1530" i="47"/>
  <c r="U1531" i="47" s="1"/>
  <c r="U1494" i="47"/>
  <c r="U1495" i="47" s="1"/>
  <c r="U1444" i="47"/>
  <c r="U1445" i="47" s="1"/>
  <c r="U1482" i="47"/>
  <c r="U1483" i="47" s="1"/>
  <c r="U1386" i="47"/>
  <c r="U1387" i="47" s="1"/>
  <c r="U1460" i="47"/>
  <c r="U1461" i="47" s="1"/>
  <c r="U1376" i="47"/>
  <c r="U1377" i="47" s="1"/>
  <c r="U1418" i="47"/>
  <c r="U1419" i="47" s="1"/>
  <c r="U1480" i="47"/>
  <c r="U1481" i="47" s="1"/>
  <c r="U1484" i="47"/>
  <c r="U1485" i="47" s="1"/>
  <c r="U1446" i="47"/>
  <c r="U1447" i="47" s="1"/>
  <c r="U1448" i="47"/>
  <c r="U1449" i="47" s="1"/>
  <c r="U1458" i="47"/>
  <c r="U1459" i="47" s="1"/>
  <c r="U1424" i="47"/>
  <c r="U1425" i="47" s="1"/>
  <c r="U1382" i="47"/>
  <c r="U1383" i="47" s="1"/>
  <c r="U1388" i="47"/>
  <c r="U1389" i="47" s="1"/>
  <c r="U1454" i="47"/>
  <c r="U1455" i="47" s="1"/>
  <c r="U1410" i="47"/>
  <c r="U1411" i="47" s="1"/>
  <c r="U1490" i="47"/>
  <c r="U1491" i="47" s="1"/>
  <c r="U1422" i="47"/>
  <c r="U1423" i="47" s="1"/>
  <c r="U1496" i="47"/>
  <c r="U1497" i="47" s="1"/>
  <c r="U1408" i="47"/>
  <c r="U1409" i="47" s="1"/>
  <c r="U1372" i="47"/>
  <c r="U1373" i="47" s="1"/>
  <c r="U1374" i="47"/>
  <c r="U1375" i="47" s="1"/>
  <c r="U1412" i="47"/>
  <c r="U1413" i="47" s="1"/>
  <c r="S1940" i="47"/>
  <c r="S1939" i="47"/>
  <c r="S1941" i="47"/>
  <c r="S1916" i="47"/>
  <c r="Z1917" i="47"/>
  <c r="S1918" i="47"/>
  <c r="O1712" i="47"/>
  <c r="AG1711" i="47"/>
  <c r="AG1713" i="47"/>
  <c r="R1713" i="47"/>
  <c r="AG1776" i="47"/>
  <c r="Z2079" i="47" s="1"/>
  <c r="AD1776" i="47"/>
  <c r="S2079" i="47" s="1"/>
  <c r="AG1801" i="47"/>
  <c r="Z2129" i="47" s="1"/>
  <c r="AD1801" i="47"/>
  <c r="S2129" i="47" s="1"/>
  <c r="AG1822" i="47"/>
  <c r="Z2175" i="47" s="1"/>
  <c r="AD1822" i="47"/>
  <c r="S2175" i="47" s="1"/>
  <c r="AD1820" i="47"/>
  <c r="S2173" i="47" s="1"/>
  <c r="AG1820" i="47"/>
  <c r="Z2173" i="47" s="1"/>
  <c r="AG1777" i="47"/>
  <c r="Z2080" i="47" s="1"/>
  <c r="AD1777" i="47"/>
  <c r="S2080" i="47" s="1"/>
  <c r="R1778" i="47"/>
  <c r="Z2058" i="47" s="1"/>
  <c r="O1778" i="47"/>
  <c r="S2058" i="47" s="1"/>
  <c r="AG1799" i="47"/>
  <c r="Z2127" i="47" s="1"/>
  <c r="AD1799" i="47"/>
  <c r="S2127" i="47" s="1"/>
  <c r="AG1798" i="47"/>
  <c r="Z2126" i="47" s="1"/>
  <c r="AD1798" i="47"/>
  <c r="S2126" i="47" s="1"/>
  <c r="AG1712" i="47"/>
  <c r="O1779" i="47"/>
  <c r="S2059" i="47" s="1"/>
  <c r="R1779" i="47"/>
  <c r="Z2059" i="47" s="1"/>
  <c r="AG1800" i="47"/>
  <c r="Z2128" i="47" s="1"/>
  <c r="AD1800" i="47"/>
  <c r="S2128" i="47" s="1"/>
  <c r="O1777" i="47"/>
  <c r="S2057" i="47" s="1"/>
  <c r="R1777" i="47"/>
  <c r="Z2057" i="47" s="1"/>
  <c r="AG1821" i="47"/>
  <c r="Z2174" i="47" s="1"/>
  <c r="AD1821" i="47"/>
  <c r="S2174" i="47" s="1"/>
  <c r="AD1778" i="47"/>
  <c r="S2081" i="47" s="1"/>
  <c r="AG1778" i="47"/>
  <c r="Z2081" i="47" s="1"/>
  <c r="R1711" i="47"/>
  <c r="AG1779" i="47"/>
  <c r="Z2082" i="47" s="1"/>
  <c r="AD1779" i="47"/>
  <c r="S2082" i="47" s="1"/>
  <c r="O1823" i="47"/>
  <c r="S2153" i="47" s="1"/>
  <c r="R1823" i="47"/>
  <c r="Z2153" i="47" s="1"/>
  <c r="R1821" i="47"/>
  <c r="Z2151" i="47" s="1"/>
  <c r="O1821" i="47"/>
  <c r="S2151" i="47" s="1"/>
  <c r="R1822" i="47"/>
  <c r="Z2152" i="47" s="1"/>
  <c r="O1822" i="47"/>
  <c r="S2152" i="47" s="1"/>
  <c r="AG1823" i="47"/>
  <c r="Z2176" i="47" s="1"/>
  <c r="AD1823" i="47"/>
  <c r="S2176" i="47" s="1"/>
  <c r="O1755" i="47"/>
  <c r="S2010" i="47" s="1"/>
  <c r="R1755" i="47"/>
  <c r="Z2010" i="47" s="1"/>
  <c r="AD1732" i="47"/>
  <c r="S1985" i="47" s="1"/>
  <c r="AG1732" i="47"/>
  <c r="Z1985" i="47" s="1"/>
  <c r="R1733" i="47"/>
  <c r="Z1963" i="47" s="1"/>
  <c r="O1733" i="47"/>
  <c r="S1963" i="47" s="1"/>
  <c r="AG1733" i="47"/>
  <c r="Z1986" i="47" s="1"/>
  <c r="AD1733" i="47"/>
  <c r="S1986" i="47" s="1"/>
  <c r="AD1710" i="47"/>
  <c r="AG1710" i="47"/>
  <c r="R1734" i="47"/>
  <c r="Z1964" i="47" s="1"/>
  <c r="O1734" i="47"/>
  <c r="S1964" i="47" s="1"/>
  <c r="AD1756" i="47"/>
  <c r="S2034" i="47" s="1"/>
  <c r="AG1756" i="47"/>
  <c r="Z2034" i="47" s="1"/>
  <c r="AG1734" i="47"/>
  <c r="Z1987" i="47" s="1"/>
  <c r="AD1734" i="47"/>
  <c r="S1987" i="47" s="1"/>
  <c r="AG1754" i="47"/>
  <c r="Z2032" i="47" s="1"/>
  <c r="AD1754" i="47"/>
  <c r="S2032" i="47" s="1"/>
  <c r="AD1755" i="47"/>
  <c r="S2033" i="47" s="1"/>
  <c r="AG1755" i="47"/>
  <c r="Z2033" i="47" s="1"/>
  <c r="R1756" i="47"/>
  <c r="Z2011" i="47" s="1"/>
  <c r="O1756" i="47"/>
  <c r="S2011" i="47" s="1"/>
  <c r="AG1757" i="47"/>
  <c r="Z2035" i="47" s="1"/>
  <c r="AD1757" i="47"/>
  <c r="S2035" i="47" s="1"/>
  <c r="O1735" i="47"/>
  <c r="S1965" i="47" s="1"/>
  <c r="R1735" i="47"/>
  <c r="Z1965" i="47" s="1"/>
  <c r="O1757" i="47"/>
  <c r="S2012" i="47" s="1"/>
  <c r="R1757" i="47"/>
  <c r="Z2012" i="47" s="1"/>
  <c r="AG1735" i="47"/>
  <c r="Z1988" i="47" s="1"/>
  <c r="AD1735" i="47"/>
  <c r="S1988" i="47" s="1"/>
  <c r="Y1336" i="47"/>
  <c r="I511" i="47"/>
  <c r="I536" i="47" s="1"/>
  <c r="I512" i="47"/>
  <c r="I537" i="47" s="1"/>
  <c r="I508" i="47"/>
  <c r="I533" i="47" s="1"/>
  <c r="I500" i="47"/>
  <c r="I525" i="47" s="1"/>
  <c r="I503" i="47"/>
  <c r="I528" i="47" s="1"/>
  <c r="I504" i="47"/>
  <c r="I529" i="47" s="1"/>
  <c r="I501" i="47"/>
  <c r="I526" i="47" s="1"/>
  <c r="I505" i="47"/>
  <c r="I530" i="47" s="1"/>
  <c r="I513" i="47"/>
  <c r="I538" i="47" s="1"/>
  <c r="I498" i="47"/>
  <c r="I523" i="47" s="1"/>
  <c r="I502" i="47"/>
  <c r="I527" i="47" s="1"/>
  <c r="I506" i="47"/>
  <c r="I531" i="47" s="1"/>
  <c r="I510" i="47"/>
  <c r="I535" i="47" s="1"/>
  <c r="I509" i="47"/>
  <c r="I534" i="47" s="1"/>
  <c r="I499" i="47"/>
  <c r="I524" i="47" s="1"/>
  <c r="I507" i="47"/>
  <c r="I532" i="47" s="1"/>
  <c r="G238" i="47"/>
  <c r="G239" i="47"/>
  <c r="G240" i="47"/>
  <c r="G241" i="47"/>
  <c r="G242" i="47"/>
  <c r="G243" i="47"/>
  <c r="G244" i="47"/>
  <c r="G245" i="47"/>
  <c r="G246" i="47"/>
  <c r="G247" i="47"/>
  <c r="G248" i="47"/>
  <c r="G249" i="47"/>
  <c r="G250" i="47"/>
  <c r="G251" i="47"/>
  <c r="G252" i="47"/>
  <c r="G237" i="47"/>
  <c r="R325" i="47"/>
  <c r="R326" i="47" s="1"/>
  <c r="R327" i="47" s="1"/>
  <c r="R328" i="47" s="1"/>
  <c r="R329" i="47" s="1"/>
  <c r="R330" i="47" s="1"/>
  <c r="R331" i="47" s="1"/>
  <c r="V2143" i="51" l="1"/>
  <c r="V2145" i="51"/>
  <c r="K1603" i="51"/>
  <c r="K1423" i="51"/>
  <c r="K1387" i="51"/>
  <c r="K1495" i="51"/>
  <c r="K1459" i="51"/>
  <c r="K1567" i="51"/>
  <c r="K1639" i="51"/>
  <c r="K1531" i="51"/>
  <c r="X1458" i="51"/>
  <c r="AF1458" i="51"/>
  <c r="AB1458" i="51"/>
  <c r="AF1386" i="51"/>
  <c r="X1386" i="51"/>
  <c r="AB1386" i="51"/>
  <c r="V1351" i="51"/>
  <c r="AF1350" i="51"/>
  <c r="AF1566" i="51"/>
  <c r="AB1566" i="51"/>
  <c r="X1566" i="51"/>
  <c r="X1422" i="51"/>
  <c r="AF1422" i="51"/>
  <c r="AB1422" i="51"/>
  <c r="AF1602" i="51"/>
  <c r="X1602" i="51"/>
  <c r="AB1602" i="51"/>
  <c r="AF1494" i="51"/>
  <c r="X1494" i="51"/>
  <c r="AB1494" i="51"/>
  <c r="AF1530" i="51"/>
  <c r="X1530" i="51"/>
  <c r="AB1530" i="51"/>
  <c r="AB1638" i="51"/>
  <c r="X1638" i="51"/>
  <c r="AF1638" i="51"/>
  <c r="V2165" i="51"/>
  <c r="V2168" i="51"/>
  <c r="V2139" i="51"/>
  <c r="V2167" i="51"/>
  <c r="V2141" i="51"/>
  <c r="V2160" i="51"/>
  <c r="V2144" i="51"/>
  <c r="V2142" i="51"/>
  <c r="V2161" i="51"/>
  <c r="O1804" i="51"/>
  <c r="S2134" i="51" s="1"/>
  <c r="R1804" i="51"/>
  <c r="Z2134" i="51" s="1"/>
  <c r="V2163" i="51"/>
  <c r="S1197" i="51"/>
  <c r="W1197" i="51" s="1"/>
  <c r="U1179" i="51"/>
  <c r="V2162" i="51"/>
  <c r="V2138" i="51"/>
  <c r="V2137" i="51"/>
  <c r="V2166" i="51"/>
  <c r="AG1804" i="51"/>
  <c r="Z2157" i="51" s="1"/>
  <c r="AD1804" i="51"/>
  <c r="S2157" i="51" s="1"/>
  <c r="V2140" i="51"/>
  <c r="V2164" i="51"/>
  <c r="Z1938" i="47"/>
  <c r="Z1941" i="47"/>
  <c r="S1938" i="47"/>
  <c r="Z1939" i="47"/>
  <c r="Z1940" i="47"/>
  <c r="S1917" i="47"/>
  <c r="Z1916" i="47"/>
  <c r="Z1918" i="47"/>
  <c r="Y1337" i="47"/>
  <c r="I553" i="47"/>
  <c r="I547" i="47"/>
  <c r="I549" i="47"/>
  <c r="I555" i="47"/>
  <c r="I545" i="47"/>
  <c r="I559" i="47"/>
  <c r="I560" i="47"/>
  <c r="I558" i="47"/>
  <c r="I554" i="47"/>
  <c r="I552" i="47"/>
  <c r="I546" i="47"/>
  <c r="I548" i="47"/>
  <c r="I556" i="47"/>
  <c r="I551" i="47"/>
  <c r="I557" i="47"/>
  <c r="I550" i="47"/>
  <c r="R332" i="47"/>
  <c r="G272" i="47"/>
  <c r="A250" i="47"/>
  <c r="G263" i="47"/>
  <c r="A241" i="47"/>
  <c r="G262" i="47"/>
  <c r="A240" i="47"/>
  <c r="A247" i="47"/>
  <c r="G261" i="47"/>
  <c r="A239" i="47"/>
  <c r="G265" i="47"/>
  <c r="A243" i="47"/>
  <c r="G271" i="47"/>
  <c r="A249" i="47"/>
  <c r="A246" i="47"/>
  <c r="A237" i="47"/>
  <c r="G267" i="47"/>
  <c r="A245" i="47"/>
  <c r="G273" i="47"/>
  <c r="A251" i="47"/>
  <c r="G264" i="47"/>
  <c r="A242" i="47"/>
  <c r="G270" i="47"/>
  <c r="A248" i="47"/>
  <c r="A238" i="47"/>
  <c r="G274" i="47"/>
  <c r="G296" i="47" s="1"/>
  <c r="A296" i="47" s="1"/>
  <c r="A252" i="47"/>
  <c r="G266" i="47"/>
  <c r="A244" i="47"/>
  <c r="G259" i="47"/>
  <c r="G269" i="47"/>
  <c r="G268" i="47"/>
  <c r="G260" i="47"/>
  <c r="K1604" i="51" l="1"/>
  <c r="K1496" i="51"/>
  <c r="K1424" i="51"/>
  <c r="K1640" i="51"/>
  <c r="K1460" i="51"/>
  <c r="K1568" i="51"/>
  <c r="K1532" i="51"/>
  <c r="K1388" i="51"/>
  <c r="AB1531" i="51"/>
  <c r="AF1531" i="51"/>
  <c r="X1531" i="51"/>
  <c r="AF1495" i="51"/>
  <c r="X1495" i="51"/>
  <c r="AB1495" i="51"/>
  <c r="AF1351" i="51"/>
  <c r="V1352" i="51"/>
  <c r="X1639" i="51"/>
  <c r="AB1639" i="51"/>
  <c r="AF1639" i="51"/>
  <c r="AB1387" i="51"/>
  <c r="AF1387" i="51"/>
  <c r="X1387" i="51"/>
  <c r="X1567" i="51"/>
  <c r="AF1567" i="51"/>
  <c r="AB1567" i="51"/>
  <c r="X1423" i="51"/>
  <c r="AB1423" i="51"/>
  <c r="AF1423" i="51"/>
  <c r="AB1459" i="51"/>
  <c r="X1459" i="51"/>
  <c r="AF1459" i="51"/>
  <c r="AF1603" i="51"/>
  <c r="AB1603" i="51"/>
  <c r="X1603" i="51"/>
  <c r="X1179" i="51"/>
  <c r="AD1179" i="51"/>
  <c r="Q633" i="47"/>
  <c r="O1865" i="47" s="1"/>
  <c r="Q632" i="47"/>
  <c r="O1864" i="47" s="1"/>
  <c r="AE634" i="47"/>
  <c r="Y1866" i="47" s="1"/>
  <c r="AE633" i="47"/>
  <c r="Y1865" i="47" s="1"/>
  <c r="AE631" i="47"/>
  <c r="Y1863" i="47" s="1"/>
  <c r="Q634" i="47"/>
  <c r="O1866" i="47" s="1"/>
  <c r="AE632" i="47"/>
  <c r="Y1864" i="47" s="1"/>
  <c r="Q635" i="47"/>
  <c r="O1867" i="47" s="1"/>
  <c r="Q631" i="47"/>
  <c r="O1863" i="47" s="1"/>
  <c r="Q627" i="47"/>
  <c r="O1859" i="47" s="1"/>
  <c r="AE627" i="47"/>
  <c r="Y1859" i="47" s="1"/>
  <c r="AE626" i="47"/>
  <c r="Y1858" i="47" s="1"/>
  <c r="AE630" i="47"/>
  <c r="Y1862" i="47" s="1"/>
  <c r="Q630" i="47"/>
  <c r="O1862" i="47" s="1"/>
  <c r="AE628" i="47"/>
  <c r="Y1860" i="47" s="1"/>
  <c r="Q626" i="47"/>
  <c r="O1858" i="47" s="1"/>
  <c r="AE629" i="47"/>
  <c r="Y1861" i="47" s="1"/>
  <c r="Q629" i="47"/>
  <c r="O1861" i="47" s="1"/>
  <c r="Q628" i="47"/>
  <c r="O1860" i="47" s="1"/>
  <c r="Y1338" i="47"/>
  <c r="Y1214" i="47"/>
  <c r="N1215" i="47" s="1"/>
  <c r="AE665" i="47"/>
  <c r="I575" i="47"/>
  <c r="I573" i="47"/>
  <c r="I583" i="47"/>
  <c r="I580" i="47"/>
  <c r="I585" i="47"/>
  <c r="I574" i="47"/>
  <c r="I582" i="47"/>
  <c r="I571" i="47"/>
  <c r="I576" i="47"/>
  <c r="I572" i="47"/>
  <c r="I577" i="47"/>
  <c r="I584" i="47"/>
  <c r="I581" i="47"/>
  <c r="I579" i="47"/>
  <c r="I570" i="47"/>
  <c r="I578" i="47"/>
  <c r="G318" i="47"/>
  <c r="A318" i="47" s="1"/>
  <c r="R333" i="47"/>
  <c r="G290" i="47"/>
  <c r="A290" i="47" s="1"/>
  <c r="G291" i="47"/>
  <c r="A291" i="47" s="1"/>
  <c r="G292" i="47"/>
  <c r="A292" i="47" s="1"/>
  <c r="G281" i="47"/>
  <c r="A281" i="47" s="1"/>
  <c r="G284" i="47"/>
  <c r="A284" i="47" s="1"/>
  <c r="G286" i="47"/>
  <c r="A286" i="47" s="1"/>
  <c r="G293" i="47"/>
  <c r="A293" i="47" s="1"/>
  <c r="G282" i="47"/>
  <c r="A282" i="47" s="1"/>
  <c r="G283" i="47"/>
  <c r="A283" i="47" s="1"/>
  <c r="G288" i="47"/>
  <c r="A288" i="47" s="1"/>
  <c r="G285" i="47"/>
  <c r="A285" i="47" s="1"/>
  <c r="G295" i="47"/>
  <c r="A295" i="47" s="1"/>
  <c r="G287" i="47"/>
  <c r="A287" i="47" s="1"/>
  <c r="G289" i="47"/>
  <c r="A289" i="47" s="1"/>
  <c r="G294" i="47"/>
  <c r="A294" i="47" s="1"/>
  <c r="G326" i="47"/>
  <c r="G370" i="47" s="1"/>
  <c r="A370" i="47" s="1"/>
  <c r="A260" i="47"/>
  <c r="G333" i="47"/>
  <c r="A267" i="47"/>
  <c r="G334" i="47"/>
  <c r="A268" i="47"/>
  <c r="A269" i="47"/>
  <c r="G335" i="47"/>
  <c r="A270" i="47"/>
  <c r="G336" i="47"/>
  <c r="A261" i="47"/>
  <c r="G327" i="47"/>
  <c r="G371" i="47" s="1"/>
  <c r="A371" i="47" s="1"/>
  <c r="G325" i="47"/>
  <c r="G369" i="47" s="1"/>
  <c r="A369" i="47" s="1"/>
  <c r="A259" i="47"/>
  <c r="A262" i="47"/>
  <c r="G328" i="47"/>
  <c r="G372" i="47" s="1"/>
  <c r="A372" i="47" s="1"/>
  <c r="A266" i="47"/>
  <c r="G332" i="47"/>
  <c r="A263" i="47"/>
  <c r="G329" i="47"/>
  <c r="G373" i="47" s="1"/>
  <c r="A373" i="47" s="1"/>
  <c r="G339" i="47"/>
  <c r="A273" i="47"/>
  <c r="G331" i="47"/>
  <c r="A265" i="47"/>
  <c r="A264" i="47"/>
  <c r="G330" i="47"/>
  <c r="A271" i="47"/>
  <c r="G337" i="47"/>
  <c r="G340" i="47"/>
  <c r="G384" i="47" s="1"/>
  <c r="A384" i="47" s="1"/>
  <c r="A274" i="47"/>
  <c r="G338" i="47"/>
  <c r="A272" i="47"/>
  <c r="V817" i="47"/>
  <c r="R237" i="47"/>
  <c r="A449" i="47"/>
  <c r="A450" i="47"/>
  <c r="A451" i="47"/>
  <c r="A452" i="47"/>
  <c r="A453" i="47"/>
  <c r="A454" i="47"/>
  <c r="A455" i="47"/>
  <c r="A456" i="47"/>
  <c r="A457" i="47"/>
  <c r="A458" i="47"/>
  <c r="A459" i="47"/>
  <c r="A460" i="47"/>
  <c r="A461" i="47"/>
  <c r="A462" i="47"/>
  <c r="A463" i="47"/>
  <c r="J136" i="47"/>
  <c r="U420" i="47"/>
  <c r="G137" i="47"/>
  <c r="G138" i="47"/>
  <c r="G139" i="47"/>
  <c r="G140" i="47"/>
  <c r="G141" i="47"/>
  <c r="G142" i="47"/>
  <c r="G143" i="47"/>
  <c r="G144" i="47"/>
  <c r="G145" i="47"/>
  <c r="G146" i="47"/>
  <c r="F533" i="47" s="1"/>
  <c r="A533" i="47" s="1"/>
  <c r="G147" i="47"/>
  <c r="F534" i="47" s="1"/>
  <c r="A534" i="47" s="1"/>
  <c r="G148" i="47"/>
  <c r="F535" i="47" s="1"/>
  <c r="A535" i="47" s="1"/>
  <c r="G149" i="47"/>
  <c r="F536" i="47" s="1"/>
  <c r="A536" i="47" s="1"/>
  <c r="G150" i="47"/>
  <c r="F537" i="47" s="1"/>
  <c r="A537" i="47" s="1"/>
  <c r="G151" i="47"/>
  <c r="F538" i="47" s="1"/>
  <c r="A538" i="47" s="1"/>
  <c r="G136" i="47"/>
  <c r="J137" i="47"/>
  <c r="J138" i="47"/>
  <c r="J139" i="47"/>
  <c r="A139" i="47" s="1"/>
  <c r="J140" i="47"/>
  <c r="J141" i="47"/>
  <c r="J142" i="47"/>
  <c r="J143" i="47"/>
  <c r="J144" i="47"/>
  <c r="A144" i="47" s="1"/>
  <c r="J145" i="47"/>
  <c r="A145" i="47" s="1"/>
  <c r="J146" i="47"/>
  <c r="J147" i="47"/>
  <c r="Q147" i="47" s="1"/>
  <c r="J148" i="47"/>
  <c r="A148" i="47" s="1"/>
  <c r="J149" i="47"/>
  <c r="A149" i="47" s="1"/>
  <c r="J150" i="47"/>
  <c r="X150" i="47" s="1"/>
  <c r="J151" i="47"/>
  <c r="AD151" i="47" s="1"/>
  <c r="A94" i="47"/>
  <c r="A95" i="47"/>
  <c r="A96" i="47"/>
  <c r="A97" i="47"/>
  <c r="A98" i="47"/>
  <c r="A99" i="47"/>
  <c r="A100" i="47"/>
  <c r="A101" i="47"/>
  <c r="A102" i="47"/>
  <c r="A103" i="47"/>
  <c r="A104" i="47"/>
  <c r="A105" i="47"/>
  <c r="A106" i="47"/>
  <c r="A107" i="47"/>
  <c r="A108" i="47"/>
  <c r="A93" i="47"/>
  <c r="V1353" i="51" l="1"/>
  <c r="AF1352" i="51"/>
  <c r="X1388" i="51"/>
  <c r="AB1388" i="51"/>
  <c r="AF1388" i="51"/>
  <c r="AB1640" i="51"/>
  <c r="AF1640" i="51"/>
  <c r="X1640" i="51"/>
  <c r="K1461" i="51"/>
  <c r="K1497" i="51"/>
  <c r="K1641" i="51"/>
  <c r="K1425" i="51"/>
  <c r="K1605" i="51"/>
  <c r="K1389" i="51"/>
  <c r="K1533" i="51"/>
  <c r="K1569" i="51"/>
  <c r="AB1532" i="51"/>
  <c r="X1532" i="51"/>
  <c r="AF1532" i="51"/>
  <c r="AF1424" i="51"/>
  <c r="X1424" i="51"/>
  <c r="AB1424" i="51"/>
  <c r="AB1568" i="51"/>
  <c r="X1568" i="51"/>
  <c r="AF1568" i="51"/>
  <c r="AB1496" i="51"/>
  <c r="X1496" i="51"/>
  <c r="AF1496" i="51"/>
  <c r="AF1460" i="51"/>
  <c r="X1460" i="51"/>
  <c r="AB1460" i="51"/>
  <c r="X1604" i="51"/>
  <c r="AF1604" i="51"/>
  <c r="AB1604" i="51"/>
  <c r="AE659" i="47"/>
  <c r="Y1890" i="47" s="1"/>
  <c r="Q660" i="47"/>
  <c r="O1891" i="47" s="1"/>
  <c r="F432" i="47"/>
  <c r="A432" i="47" s="1"/>
  <c r="F528" i="47"/>
  <c r="A528" i="47" s="1"/>
  <c r="F427" i="47"/>
  <c r="A427" i="47" s="1"/>
  <c r="F523" i="47"/>
  <c r="A523" i="47" s="1"/>
  <c r="F435" i="47"/>
  <c r="A435" i="47" s="1"/>
  <c r="F531" i="47"/>
  <c r="A531" i="47" s="1"/>
  <c r="F431" i="47"/>
  <c r="A431" i="47" s="1"/>
  <c r="F527" i="47"/>
  <c r="A527" i="47" s="1"/>
  <c r="F436" i="47"/>
  <c r="A436" i="47" s="1"/>
  <c r="F532" i="47"/>
  <c r="A532" i="47" s="1"/>
  <c r="F434" i="47"/>
  <c r="A434" i="47" s="1"/>
  <c r="F530" i="47"/>
  <c r="A530" i="47" s="1"/>
  <c r="F430" i="47"/>
  <c r="A430" i="47" s="1"/>
  <c r="F526" i="47"/>
  <c r="A526" i="47" s="1"/>
  <c r="F433" i="47"/>
  <c r="A433" i="47" s="1"/>
  <c r="F529" i="47"/>
  <c r="A529" i="47" s="1"/>
  <c r="F429" i="47"/>
  <c r="A429" i="47" s="1"/>
  <c r="F525" i="47"/>
  <c r="A525" i="47" s="1"/>
  <c r="F428" i="47"/>
  <c r="A428" i="47" s="1"/>
  <c r="F524" i="47"/>
  <c r="A524" i="47" s="1"/>
  <c r="F560" i="47"/>
  <c r="A560" i="47" s="1"/>
  <c r="F442" i="47"/>
  <c r="A442" i="47" s="1"/>
  <c r="F556" i="47"/>
  <c r="A556" i="47" s="1"/>
  <c r="F438" i="47"/>
  <c r="A438" i="47" s="1"/>
  <c r="F559" i="47"/>
  <c r="F584" i="47" s="1"/>
  <c r="A584" i="47" s="1"/>
  <c r="F441" i="47"/>
  <c r="A441" i="47" s="1"/>
  <c r="F555" i="47"/>
  <c r="F580" i="47" s="1"/>
  <c r="A580" i="47" s="1"/>
  <c r="F437" i="47"/>
  <c r="A437" i="47" s="1"/>
  <c r="F558" i="47"/>
  <c r="F583" i="47" s="1"/>
  <c r="A583" i="47" s="1"/>
  <c r="F440" i="47"/>
  <c r="A440" i="47" s="1"/>
  <c r="F545" i="47"/>
  <c r="A545" i="47" s="1"/>
  <c r="F557" i="47"/>
  <c r="F582" i="47" s="1"/>
  <c r="A582" i="47" s="1"/>
  <c r="F439" i="47"/>
  <c r="A439" i="47" s="1"/>
  <c r="Q659" i="47"/>
  <c r="O1890" i="47" s="1"/>
  <c r="AE658" i="47"/>
  <c r="Y1889" i="47" s="1"/>
  <c r="AE657" i="47"/>
  <c r="Y1888" i="47" s="1"/>
  <c r="Q658" i="47"/>
  <c r="O1889" i="47" s="1"/>
  <c r="Q655" i="47"/>
  <c r="O1886" i="47" s="1"/>
  <c r="AE656" i="47"/>
  <c r="Y1887" i="47" s="1"/>
  <c r="Q657" i="47"/>
  <c r="O1888" i="47" s="1"/>
  <c r="Q656" i="47"/>
  <c r="O1887" i="47" s="1"/>
  <c r="AE654" i="47"/>
  <c r="Y1885" i="47" s="1"/>
  <c r="AE655" i="47"/>
  <c r="Y1886" i="47" s="1"/>
  <c r="AE650" i="47"/>
  <c r="Y1881" i="47" s="1"/>
  <c r="Q654" i="47"/>
  <c r="O1885" i="47" s="1"/>
  <c r="Q650" i="47"/>
  <c r="O1881" i="47" s="1"/>
  <c r="AE653" i="47"/>
  <c r="Y1884" i="47" s="1"/>
  <c r="Q653" i="47"/>
  <c r="O1884" i="47" s="1"/>
  <c r="AE651" i="47"/>
  <c r="Y1882" i="47" s="1"/>
  <c r="Q649" i="47"/>
  <c r="O1880" i="47" s="1"/>
  <c r="AE652" i="47"/>
  <c r="Y1883" i="47" s="1"/>
  <c r="Q652" i="47"/>
  <c r="O1883" i="47" s="1"/>
  <c r="Q651" i="47"/>
  <c r="O1882" i="47" s="1"/>
  <c r="AE649" i="47"/>
  <c r="Y1880" i="47" s="1"/>
  <c r="G374" i="47"/>
  <c r="A374" i="47" s="1"/>
  <c r="G352" i="47"/>
  <c r="A352" i="47" s="1"/>
  <c r="G376" i="47"/>
  <c r="A376" i="47" s="1"/>
  <c r="G354" i="47"/>
  <c r="A354" i="47" s="1"/>
  <c r="G375" i="47"/>
  <c r="A375" i="47" s="1"/>
  <c r="G353" i="47"/>
  <c r="A353" i="47" s="1"/>
  <c r="G383" i="47"/>
  <c r="A383" i="47" s="1"/>
  <c r="G361" i="47"/>
  <c r="A361" i="47" s="1"/>
  <c r="G378" i="47"/>
  <c r="A378" i="47" s="1"/>
  <c r="G356" i="47"/>
  <c r="A356" i="47" s="1"/>
  <c r="G381" i="47"/>
  <c r="A381" i="47" s="1"/>
  <c r="G359" i="47"/>
  <c r="A359" i="47" s="1"/>
  <c r="G380" i="47"/>
  <c r="A380" i="47" s="1"/>
  <c r="G358" i="47"/>
  <c r="A358" i="47" s="1"/>
  <c r="G379" i="47"/>
  <c r="A379" i="47" s="1"/>
  <c r="G357" i="47"/>
  <c r="A357" i="47" s="1"/>
  <c r="G382" i="47"/>
  <c r="A382" i="47" s="1"/>
  <c r="G360" i="47"/>
  <c r="A360" i="47" s="1"/>
  <c r="G377" i="47"/>
  <c r="A377" i="47" s="1"/>
  <c r="G355" i="47"/>
  <c r="A355" i="47" s="1"/>
  <c r="Y1339" i="47"/>
  <c r="X1224" i="47"/>
  <c r="AA1224" i="47" s="1"/>
  <c r="X1236" i="47"/>
  <c r="AA1236" i="47" s="1"/>
  <c r="AE688" i="47"/>
  <c r="I603" i="47"/>
  <c r="I609" i="47"/>
  <c r="I596" i="47"/>
  <c r="I605" i="47"/>
  <c r="I602" i="47"/>
  <c r="I607" i="47"/>
  <c r="I595" i="47"/>
  <c r="I608" i="47"/>
  <c r="I597" i="47"/>
  <c r="I599" i="47"/>
  <c r="I598" i="47"/>
  <c r="I604" i="47"/>
  <c r="I601" i="47"/>
  <c r="I600" i="47"/>
  <c r="I606" i="47"/>
  <c r="I610" i="47"/>
  <c r="F452" i="47"/>
  <c r="F477" i="47" s="1"/>
  <c r="A477" i="47" s="1"/>
  <c r="F549" i="47"/>
  <c r="F451" i="47"/>
  <c r="F476" i="47" s="1"/>
  <c r="A476" i="47" s="1"/>
  <c r="F548" i="47"/>
  <c r="F450" i="47"/>
  <c r="F475" i="47" s="1"/>
  <c r="A475" i="47" s="1"/>
  <c r="F547" i="47"/>
  <c r="F448" i="47"/>
  <c r="F473" i="47" s="1"/>
  <c r="A473" i="47" s="1"/>
  <c r="F456" i="47"/>
  <c r="F481" i="47" s="1"/>
  <c r="A481" i="47" s="1"/>
  <c r="F553" i="47"/>
  <c r="F455" i="47"/>
  <c r="F480" i="47" s="1"/>
  <c r="A480" i="47" s="1"/>
  <c r="F552" i="47"/>
  <c r="F457" i="47"/>
  <c r="F482" i="47" s="1"/>
  <c r="A482" i="47" s="1"/>
  <c r="F554" i="47"/>
  <c r="F454" i="47"/>
  <c r="F479" i="47" s="1"/>
  <c r="A479" i="47" s="1"/>
  <c r="F551" i="47"/>
  <c r="F453" i="47"/>
  <c r="F478" i="47" s="1"/>
  <c r="A478" i="47" s="1"/>
  <c r="F550" i="47"/>
  <c r="F449" i="47"/>
  <c r="F474" i="47" s="1"/>
  <c r="A474" i="47" s="1"/>
  <c r="F546" i="47"/>
  <c r="G306" i="47"/>
  <c r="A306" i="47" s="1"/>
  <c r="G317" i="47"/>
  <c r="A317" i="47" s="1"/>
  <c r="G314" i="47"/>
  <c r="A314" i="47" s="1"/>
  <c r="G310" i="47"/>
  <c r="A310" i="47" s="1"/>
  <c r="G313" i="47"/>
  <c r="A313" i="47" s="1"/>
  <c r="G303" i="47"/>
  <c r="A303" i="47" s="1"/>
  <c r="G307" i="47"/>
  <c r="A307" i="47" s="1"/>
  <c r="G305" i="47"/>
  <c r="A305" i="47" s="1"/>
  <c r="G312" i="47"/>
  <c r="A312" i="47" s="1"/>
  <c r="G309" i="47"/>
  <c r="A309" i="47" s="1"/>
  <c r="G316" i="47"/>
  <c r="A316" i="47" s="1"/>
  <c r="G315" i="47"/>
  <c r="A315" i="47" s="1"/>
  <c r="G304" i="47"/>
  <c r="A304" i="47" s="1"/>
  <c r="G311" i="47"/>
  <c r="A311" i="47" s="1"/>
  <c r="G308" i="47"/>
  <c r="A308" i="47" s="1"/>
  <c r="R334" i="47"/>
  <c r="F459" i="47"/>
  <c r="F484" i="47" s="1"/>
  <c r="A484" i="47" s="1"/>
  <c r="F458" i="47"/>
  <c r="F483" i="47" s="1"/>
  <c r="A483" i="47" s="1"/>
  <c r="F462" i="47"/>
  <c r="F487" i="47" s="1"/>
  <c r="A487" i="47" s="1"/>
  <c r="F461" i="47"/>
  <c r="F486" i="47" s="1"/>
  <c r="A486" i="47" s="1"/>
  <c r="F460" i="47"/>
  <c r="F485" i="47" s="1"/>
  <c r="A485" i="47" s="1"/>
  <c r="F463" i="47"/>
  <c r="F488" i="47" s="1"/>
  <c r="A488" i="47" s="1"/>
  <c r="A325" i="47"/>
  <c r="G347" i="47"/>
  <c r="A347" i="47" s="1"/>
  <c r="A326" i="47"/>
  <c r="G348" i="47"/>
  <c r="A348" i="47" s="1"/>
  <c r="A328" i="47"/>
  <c r="G350" i="47"/>
  <c r="A350" i="47" s="1"/>
  <c r="A340" i="47"/>
  <c r="G362" i="47"/>
  <c r="A362" i="47" s="1"/>
  <c r="A339" i="47"/>
  <c r="A334" i="47"/>
  <c r="A329" i="47"/>
  <c r="G351" i="47"/>
  <c r="A351" i="47" s="1"/>
  <c r="A327" i="47"/>
  <c r="G349" i="47"/>
  <c r="A349" i="47" s="1"/>
  <c r="A333" i="47"/>
  <c r="A335" i="47"/>
  <c r="A338" i="47"/>
  <c r="A331" i="47"/>
  <c r="A337" i="47"/>
  <c r="A330" i="47"/>
  <c r="A332" i="47"/>
  <c r="A336" i="47"/>
  <c r="J248" i="47"/>
  <c r="U248" i="47" s="1"/>
  <c r="L438" i="47" s="1"/>
  <c r="P438" i="47" s="1"/>
  <c r="U438" i="47" s="1"/>
  <c r="Y438" i="47" s="1"/>
  <c r="AC438" i="47" s="1"/>
  <c r="N248" i="47"/>
  <c r="Z248" i="47" s="1"/>
  <c r="J340" i="47"/>
  <c r="N340" i="47"/>
  <c r="N273" i="47"/>
  <c r="Z273" i="47" s="1"/>
  <c r="J273" i="47"/>
  <c r="U273" i="47" s="1"/>
  <c r="A136" i="47"/>
  <c r="A138" i="47"/>
  <c r="A146" i="47"/>
  <c r="AD147" i="47"/>
  <c r="X147" i="47"/>
  <c r="AD149" i="47"/>
  <c r="X149" i="47"/>
  <c r="AD148" i="47"/>
  <c r="A147" i="47"/>
  <c r="X148" i="47"/>
  <c r="Q150" i="47"/>
  <c r="A141" i="47"/>
  <c r="Q149" i="47"/>
  <c r="X151" i="47"/>
  <c r="A140" i="47"/>
  <c r="Q148" i="47"/>
  <c r="AD150" i="47"/>
  <c r="A137" i="47"/>
  <c r="A143" i="47"/>
  <c r="Q151" i="47"/>
  <c r="A151" i="47"/>
  <c r="A142" i="47"/>
  <c r="A150" i="47"/>
  <c r="X1569" i="51" l="1"/>
  <c r="AF1569" i="51"/>
  <c r="AB1569" i="51"/>
  <c r="X1425" i="51"/>
  <c r="AF1425" i="51"/>
  <c r="AB1425" i="51"/>
  <c r="X1533" i="51"/>
  <c r="AB1533" i="51"/>
  <c r="AF1533" i="51"/>
  <c r="AF1641" i="51"/>
  <c r="AB1641" i="51"/>
  <c r="X1641" i="51"/>
  <c r="X1389" i="51"/>
  <c r="AB1389" i="51"/>
  <c r="AF1389" i="51"/>
  <c r="AF1497" i="51"/>
  <c r="AB1497" i="51"/>
  <c r="X1497" i="51"/>
  <c r="K1642" i="51"/>
  <c r="K1534" i="51"/>
  <c r="K1462" i="51"/>
  <c r="K1498" i="51"/>
  <c r="K1426" i="51"/>
  <c r="K1570" i="51"/>
  <c r="K1390" i="51"/>
  <c r="K1606" i="51"/>
  <c r="AF1605" i="51"/>
  <c r="X1605" i="51"/>
  <c r="AB1605" i="51"/>
  <c r="AB1461" i="51"/>
  <c r="X1461" i="51"/>
  <c r="AF1461" i="51"/>
  <c r="V1354" i="51"/>
  <c r="AF1353" i="51"/>
  <c r="A558" i="47"/>
  <c r="AE683" i="47"/>
  <c r="O1937" i="47" s="1"/>
  <c r="Q684" i="47"/>
  <c r="O1915" i="47" s="1"/>
  <c r="V1915" i="47" s="1"/>
  <c r="F585" i="47"/>
  <c r="A585" i="47" s="1"/>
  <c r="A559" i="47"/>
  <c r="F581" i="47"/>
  <c r="A581" i="47" s="1"/>
  <c r="A555" i="47"/>
  <c r="F570" i="47"/>
  <c r="A570" i="47" s="1"/>
  <c r="L534" i="47"/>
  <c r="P534" i="47" s="1"/>
  <c r="A557" i="47"/>
  <c r="Q683" i="47"/>
  <c r="O1914" i="47" s="1"/>
  <c r="AE682" i="47"/>
  <c r="O1936" i="47" s="1"/>
  <c r="AE679" i="47"/>
  <c r="O1933" i="47" s="1"/>
  <c r="Q681" i="47"/>
  <c r="O1912" i="47" s="1"/>
  <c r="Q680" i="47"/>
  <c r="O1911" i="47" s="1"/>
  <c r="AE678" i="47"/>
  <c r="O1932" i="47" s="1"/>
  <c r="Q679" i="47"/>
  <c r="O1910" i="47" s="1"/>
  <c r="AE681" i="47"/>
  <c r="O1935" i="47" s="1"/>
  <c r="AE680" i="47"/>
  <c r="O1934" i="47" s="1"/>
  <c r="Q682" i="47"/>
  <c r="O1913" i="47" s="1"/>
  <c r="AE677" i="47"/>
  <c r="O1931" i="47" s="1"/>
  <c r="Q678" i="47"/>
  <c r="Q677" i="47"/>
  <c r="Q673" i="47"/>
  <c r="AE676" i="47"/>
  <c r="O1930" i="47" s="1"/>
  <c r="Q676" i="47"/>
  <c r="Q672" i="47"/>
  <c r="AE675" i="47"/>
  <c r="O1929" i="47" s="1"/>
  <c r="Q675" i="47"/>
  <c r="AE674" i="47"/>
  <c r="O1928" i="47" s="1"/>
  <c r="Q674" i="47"/>
  <c r="AE673" i="47"/>
  <c r="O1927" i="47" s="1"/>
  <c r="AE672" i="47"/>
  <c r="O1926" i="47" s="1"/>
  <c r="Y1340" i="47"/>
  <c r="AE711" i="47"/>
  <c r="F571" i="47"/>
  <c r="A571" i="47" s="1"/>
  <c r="A546" i="47"/>
  <c r="F608" i="47"/>
  <c r="A608" i="47" s="1"/>
  <c r="F574" i="47"/>
  <c r="A574" i="47" s="1"/>
  <c r="A549" i="47"/>
  <c r="F503" i="47"/>
  <c r="A503" i="47" s="1"/>
  <c r="F502" i="47"/>
  <c r="A502" i="47" s="1"/>
  <c r="F510" i="47"/>
  <c r="A510" i="47" s="1"/>
  <c r="F576" i="47"/>
  <c r="A576" i="47" s="1"/>
  <c r="A551" i="47"/>
  <c r="F573" i="47"/>
  <c r="A573" i="47" s="1"/>
  <c r="A548" i="47"/>
  <c r="F505" i="47"/>
  <c r="A505" i="47" s="1"/>
  <c r="F506" i="47"/>
  <c r="A506" i="47" s="1"/>
  <c r="F511" i="47"/>
  <c r="A511" i="47" s="1"/>
  <c r="F504" i="47"/>
  <c r="A504" i="47" s="1"/>
  <c r="F498" i="47"/>
  <c r="A498" i="47" s="1"/>
  <c r="F605" i="47"/>
  <c r="A605" i="47" s="1"/>
  <c r="F509" i="47"/>
  <c r="A509" i="47" s="1"/>
  <c r="F577" i="47"/>
  <c r="A577" i="47" s="1"/>
  <c r="A552" i="47"/>
  <c r="F501" i="47"/>
  <c r="A501" i="47" s="1"/>
  <c r="F578" i="47"/>
  <c r="A578" i="47" s="1"/>
  <c r="A553" i="47"/>
  <c r="F512" i="47"/>
  <c r="A512" i="47" s="1"/>
  <c r="F579" i="47"/>
  <c r="A579" i="47" s="1"/>
  <c r="A554" i="47"/>
  <c r="F572" i="47"/>
  <c r="A572" i="47" s="1"/>
  <c r="A547" i="47"/>
  <c r="F499" i="47"/>
  <c r="A499" i="47" s="1"/>
  <c r="F575" i="47"/>
  <c r="A575" i="47" s="1"/>
  <c r="A550" i="47"/>
  <c r="F513" i="47"/>
  <c r="A513" i="47" s="1"/>
  <c r="F508" i="47"/>
  <c r="A508" i="47" s="1"/>
  <c r="F507" i="47"/>
  <c r="A507" i="47" s="1"/>
  <c r="F500" i="47"/>
  <c r="A500" i="47" s="1"/>
  <c r="F607" i="47"/>
  <c r="A607" i="47" s="1"/>
  <c r="F609" i="47"/>
  <c r="A609" i="47" s="1"/>
  <c r="N317" i="47"/>
  <c r="L559" i="47"/>
  <c r="P559" i="47" s="1"/>
  <c r="U559" i="47" s="1"/>
  <c r="Y559" i="47" s="1"/>
  <c r="AC559" i="47" s="1"/>
  <c r="L462" i="47"/>
  <c r="P462" i="47" s="1"/>
  <c r="U462" i="47" s="1"/>
  <c r="Y462" i="47" s="1"/>
  <c r="AC462" i="47" s="1"/>
  <c r="J317" i="47"/>
  <c r="R335" i="47"/>
  <c r="Z340" i="47"/>
  <c r="U340" i="47"/>
  <c r="J295" i="47"/>
  <c r="V317" i="47" s="1"/>
  <c r="N295" i="47"/>
  <c r="AA317" i="47" s="1"/>
  <c r="L609" i="47" s="1"/>
  <c r="N250" i="47"/>
  <c r="Z250" i="47" s="1"/>
  <c r="L536" i="47" s="1"/>
  <c r="P536" i="47" s="1"/>
  <c r="J250" i="47"/>
  <c r="U250" i="47" s="1"/>
  <c r="L440" i="47" s="1"/>
  <c r="P440" i="47" s="1"/>
  <c r="U440" i="47" s="1"/>
  <c r="Y440" i="47" s="1"/>
  <c r="AC440" i="47" s="1"/>
  <c r="J251" i="47"/>
  <c r="U251" i="47" s="1"/>
  <c r="L441" i="47" s="1"/>
  <c r="P441" i="47" s="1"/>
  <c r="U441" i="47" s="1"/>
  <c r="Y441" i="47" s="1"/>
  <c r="AC441" i="47" s="1"/>
  <c r="N251" i="47"/>
  <c r="Z251" i="47" s="1"/>
  <c r="L537" i="47" s="1"/>
  <c r="P537" i="47" s="1"/>
  <c r="J252" i="47"/>
  <c r="U252" i="47" s="1"/>
  <c r="L442" i="47" s="1"/>
  <c r="P442" i="47" s="1"/>
  <c r="U442" i="47" s="1"/>
  <c r="Y442" i="47" s="1"/>
  <c r="AC442" i="47" s="1"/>
  <c r="N252" i="47"/>
  <c r="Z252" i="47" s="1"/>
  <c r="L538" i="47" s="1"/>
  <c r="P538" i="47" s="1"/>
  <c r="U538" i="47" s="1"/>
  <c r="Y538" i="47" s="1"/>
  <c r="AC538" i="47" s="1"/>
  <c r="J249" i="47"/>
  <c r="U249" i="47" s="1"/>
  <c r="L439" i="47" s="1"/>
  <c r="P439" i="47" s="1"/>
  <c r="U439" i="47" s="1"/>
  <c r="Y439" i="47" s="1"/>
  <c r="AC439" i="47" s="1"/>
  <c r="N249" i="47"/>
  <c r="Z249" i="47" s="1"/>
  <c r="L535" i="47" s="1"/>
  <c r="P535" i="47" s="1"/>
  <c r="J337" i="47"/>
  <c r="N337" i="47"/>
  <c r="J338" i="47"/>
  <c r="N338" i="47"/>
  <c r="J339" i="47"/>
  <c r="N339" i="47"/>
  <c r="J336" i="47"/>
  <c r="N336" i="47"/>
  <c r="N271" i="47"/>
  <c r="Z271" i="47" s="1"/>
  <c r="J271" i="47"/>
  <c r="U271" i="47" s="1"/>
  <c r="N270" i="47"/>
  <c r="Z270" i="47" s="1"/>
  <c r="J270" i="47"/>
  <c r="U270" i="47" s="1"/>
  <c r="N274" i="47"/>
  <c r="Z274" i="47" s="1"/>
  <c r="J274" i="47"/>
  <c r="U274" i="47" s="1"/>
  <c r="N272" i="47"/>
  <c r="Z272" i="47" s="1"/>
  <c r="J272" i="47"/>
  <c r="U272" i="47" s="1"/>
  <c r="R259" i="47"/>
  <c r="R260" i="47" s="1"/>
  <c r="R261" i="47" s="1"/>
  <c r="R262" i="47" s="1"/>
  <c r="R263" i="47" s="1"/>
  <c r="R264" i="47" s="1"/>
  <c r="R265" i="47" s="1"/>
  <c r="R266" i="47" s="1"/>
  <c r="R267" i="47" s="1"/>
  <c r="R268" i="47" s="1"/>
  <c r="R269" i="47" s="1"/>
  <c r="R270" i="47" s="1"/>
  <c r="R271" i="47" s="1"/>
  <c r="R272" i="47" s="1"/>
  <c r="R273" i="47" s="1"/>
  <c r="R274" i="47" s="1"/>
  <c r="AE421" i="47"/>
  <c r="R238" i="47"/>
  <c r="R239" i="47" s="1"/>
  <c r="R240" i="47" s="1"/>
  <c r="R241" i="47" s="1"/>
  <c r="R242" i="47" s="1"/>
  <c r="R243" i="47" s="1"/>
  <c r="R244" i="47" s="1"/>
  <c r="R245" i="47" s="1"/>
  <c r="R246" i="47" s="1"/>
  <c r="R247" i="47" s="1"/>
  <c r="R248" i="47" s="1"/>
  <c r="R249" i="47" s="1"/>
  <c r="R250" i="47" s="1"/>
  <c r="R251" i="47" s="1"/>
  <c r="R252" i="47" s="1"/>
  <c r="AA420" i="47"/>
  <c r="Y817" i="47"/>
  <c r="Q817" i="47"/>
  <c r="AA93" i="47"/>
  <c r="R93" i="47"/>
  <c r="K1607" i="51" l="1"/>
  <c r="K1391" i="51"/>
  <c r="K1535" i="51"/>
  <c r="K1463" i="51"/>
  <c r="K1571" i="51"/>
  <c r="K1427" i="51"/>
  <c r="K1643" i="51"/>
  <c r="K1499" i="51"/>
  <c r="V1355" i="51"/>
  <c r="AF1354" i="51"/>
  <c r="AE706" i="47"/>
  <c r="O1984" i="47" s="1"/>
  <c r="Q707" i="47"/>
  <c r="O1962" i="47" s="1"/>
  <c r="V1962" i="47" s="1"/>
  <c r="F606" i="47"/>
  <c r="A606" i="47" s="1"/>
  <c r="F610" i="47"/>
  <c r="A610" i="47" s="1"/>
  <c r="F595" i="47"/>
  <c r="A595" i="47" s="1"/>
  <c r="U537" i="47"/>
  <c r="Y537" i="47" s="1"/>
  <c r="AC537" i="47" s="1"/>
  <c r="N362" i="47"/>
  <c r="N384" i="47"/>
  <c r="AA384" i="47" s="1"/>
  <c r="J362" i="47"/>
  <c r="J384" i="47"/>
  <c r="V384" i="47" s="1"/>
  <c r="AE705" i="47"/>
  <c r="O1983" i="47" s="1"/>
  <c r="Q706" i="47"/>
  <c r="O1961" i="47" s="1"/>
  <c r="Q703" i="47"/>
  <c r="O1958" i="47" s="1"/>
  <c r="Q702" i="47"/>
  <c r="O1957" i="47" s="1"/>
  <c r="AE703" i="47"/>
  <c r="O1981" i="47" s="1"/>
  <c r="AE704" i="47"/>
  <c r="O1982" i="47" s="1"/>
  <c r="AE702" i="47"/>
  <c r="O1980" i="47" s="1"/>
  <c r="Q705" i="47"/>
  <c r="O1960" i="47" s="1"/>
  <c r="AE701" i="47"/>
  <c r="O1979" i="47" s="1"/>
  <c r="Q704" i="47"/>
  <c r="O1959" i="47" s="1"/>
  <c r="V1926" i="47"/>
  <c r="O1903" i="47"/>
  <c r="V1903" i="47" s="1"/>
  <c r="O1907" i="47"/>
  <c r="O1904" i="47"/>
  <c r="O1905" i="47"/>
  <c r="O1908" i="47"/>
  <c r="O1909" i="47"/>
  <c r="O1906" i="47"/>
  <c r="Q700" i="47"/>
  <c r="O1955" i="47" s="1"/>
  <c r="Q696" i="47"/>
  <c r="O1951" i="47" s="1"/>
  <c r="AE695" i="47"/>
  <c r="O1973" i="47" s="1"/>
  <c r="V1973" i="47" s="1"/>
  <c r="Q701" i="47"/>
  <c r="O1956" i="47" s="1"/>
  <c r="AE700" i="47"/>
  <c r="O1978" i="47" s="1"/>
  <c r="AE699" i="47"/>
  <c r="O1977" i="47" s="1"/>
  <c r="Q699" i="47"/>
  <c r="O1954" i="47" s="1"/>
  <c r="Q697" i="47"/>
  <c r="O1952" i="47" s="1"/>
  <c r="AE696" i="47"/>
  <c r="O1974" i="47" s="1"/>
  <c r="AE698" i="47"/>
  <c r="O1976" i="47" s="1"/>
  <c r="Q698" i="47"/>
  <c r="O1953" i="47" s="1"/>
  <c r="AE697" i="47"/>
  <c r="O1975" i="47" s="1"/>
  <c r="Q695" i="47"/>
  <c r="O1950" i="47" s="1"/>
  <c r="V1950" i="47" s="1"/>
  <c r="Y1341" i="47"/>
  <c r="L1196" i="47"/>
  <c r="L1200" i="47" s="1"/>
  <c r="AE734" i="47"/>
  <c r="F597" i="47"/>
  <c r="A597" i="47" s="1"/>
  <c r="F601" i="47"/>
  <c r="A601" i="47" s="1"/>
  <c r="F602" i="47"/>
  <c r="A602" i="47" s="1"/>
  <c r="F600" i="47"/>
  <c r="A600" i="47" s="1"/>
  <c r="F598" i="47"/>
  <c r="A598" i="47" s="1"/>
  <c r="F604" i="47"/>
  <c r="A604" i="47" s="1"/>
  <c r="F599" i="47"/>
  <c r="A599" i="47" s="1"/>
  <c r="F603" i="47"/>
  <c r="A603" i="47" s="1"/>
  <c r="F596" i="47"/>
  <c r="A596" i="47" s="1"/>
  <c r="Y561" i="47"/>
  <c r="Y539" i="47" s="1"/>
  <c r="N314" i="47"/>
  <c r="L556" i="47"/>
  <c r="P556" i="47" s="1"/>
  <c r="U556" i="47" s="1"/>
  <c r="Y556" i="47" s="1"/>
  <c r="AC556" i="47" s="1"/>
  <c r="N316" i="47"/>
  <c r="L558" i="47"/>
  <c r="P558" i="47" s="1"/>
  <c r="U558" i="47" s="1"/>
  <c r="Y558" i="47" s="1"/>
  <c r="AC558" i="47" s="1"/>
  <c r="N318" i="47"/>
  <c r="L560" i="47"/>
  <c r="P560" i="47" s="1"/>
  <c r="U560" i="47" s="1"/>
  <c r="Y560" i="47" s="1"/>
  <c r="AC560" i="47" s="1"/>
  <c r="N315" i="47"/>
  <c r="L557" i="47"/>
  <c r="P557" i="47" s="1"/>
  <c r="U557" i="47" s="1"/>
  <c r="Y557" i="47" s="1"/>
  <c r="AC557" i="47" s="1"/>
  <c r="P609" i="47"/>
  <c r="U609" i="47" s="1"/>
  <c r="Y609" i="47" s="1"/>
  <c r="AC609" i="47" s="1"/>
  <c r="L460" i="47"/>
  <c r="P460" i="47" s="1"/>
  <c r="U460" i="47" s="1"/>
  <c r="Y460" i="47" s="1"/>
  <c r="AC460" i="47" s="1"/>
  <c r="J315" i="47"/>
  <c r="L461" i="47"/>
  <c r="P461" i="47" s="1"/>
  <c r="U461" i="47" s="1"/>
  <c r="Y461" i="47" s="1"/>
  <c r="AC461" i="47" s="1"/>
  <c r="J316" i="47"/>
  <c r="L463" i="47"/>
  <c r="P463" i="47" s="1"/>
  <c r="U463" i="47" s="1"/>
  <c r="Y463" i="47" s="1"/>
  <c r="AC463" i="47" s="1"/>
  <c r="J318" i="47"/>
  <c r="L459" i="47"/>
  <c r="P459" i="47" s="1"/>
  <c r="U459" i="47" s="1"/>
  <c r="Y459" i="47" s="1"/>
  <c r="AC459" i="47" s="1"/>
  <c r="J314" i="47"/>
  <c r="R336" i="47"/>
  <c r="Z339" i="47"/>
  <c r="Z337" i="47"/>
  <c r="U339" i="47"/>
  <c r="U337" i="47"/>
  <c r="Z336" i="47"/>
  <c r="U336" i="47"/>
  <c r="Z338" i="47"/>
  <c r="U338" i="47"/>
  <c r="J293" i="47"/>
  <c r="V315" i="47" s="1"/>
  <c r="N293" i="47"/>
  <c r="AA315" i="47" s="1"/>
  <c r="L607" i="47" s="1"/>
  <c r="J294" i="47"/>
  <c r="V316" i="47" s="1"/>
  <c r="AA295" i="47"/>
  <c r="L584" i="47" s="1"/>
  <c r="N292" i="47"/>
  <c r="AA314" i="47" s="1"/>
  <c r="L606" i="47" s="1"/>
  <c r="N294" i="47"/>
  <c r="AA316" i="47" s="1"/>
  <c r="L608" i="47" s="1"/>
  <c r="J296" i="47"/>
  <c r="V318" i="47" s="1"/>
  <c r="V295" i="47"/>
  <c r="L512" i="47"/>
  <c r="P512" i="47" s="1"/>
  <c r="N296" i="47"/>
  <c r="AA318" i="47" s="1"/>
  <c r="L610" i="47" s="1"/>
  <c r="J292" i="47"/>
  <c r="V314" i="47" s="1"/>
  <c r="R94" i="47"/>
  <c r="R95" i="47" s="1"/>
  <c r="R96" i="47" s="1"/>
  <c r="R97" i="47" s="1"/>
  <c r="R98" i="47" s="1"/>
  <c r="R99" i="47" s="1"/>
  <c r="R100" i="47" s="1"/>
  <c r="R101" i="47" s="1"/>
  <c r="R102" i="47" s="1"/>
  <c r="R103" i="47" s="1"/>
  <c r="R104" i="47" s="1"/>
  <c r="R105" i="47" s="1"/>
  <c r="R106" i="47" s="1"/>
  <c r="R107" i="47" s="1"/>
  <c r="R108" i="47" s="1"/>
  <c r="U101" i="47"/>
  <c r="U107" i="47"/>
  <c r="U94" i="47"/>
  <c r="U106" i="47"/>
  <c r="U108" i="47"/>
  <c r="U95" i="47"/>
  <c r="U103" i="47"/>
  <c r="U98" i="47"/>
  <c r="U105" i="47"/>
  <c r="U102" i="47"/>
  <c r="U96" i="47"/>
  <c r="U97" i="47"/>
  <c r="U104" i="47"/>
  <c r="U99" i="47"/>
  <c r="U100" i="47"/>
  <c r="U136" i="47"/>
  <c r="AD94" i="47"/>
  <c r="AD102" i="47"/>
  <c r="AD93" i="47"/>
  <c r="AD95" i="47"/>
  <c r="AD103" i="47"/>
  <c r="AD101" i="47"/>
  <c r="AD96" i="47"/>
  <c r="AD104" i="47"/>
  <c r="AD107" i="47"/>
  <c r="AD97" i="47"/>
  <c r="AD105" i="47"/>
  <c r="AD98" i="47"/>
  <c r="AD106" i="47"/>
  <c r="AD99" i="47"/>
  <c r="AD108" i="47"/>
  <c r="AD100" i="47"/>
  <c r="AA94" i="47"/>
  <c r="AA95" i="47" s="1"/>
  <c r="AA96" i="47" s="1"/>
  <c r="AA97" i="47" s="1"/>
  <c r="AA98" i="47" s="1"/>
  <c r="AA99" i="47" s="1"/>
  <c r="AA100" i="47" s="1"/>
  <c r="AA101" i="47" s="1"/>
  <c r="AA102" i="47" s="1"/>
  <c r="AA103" i="47" s="1"/>
  <c r="AA104" i="47" s="1"/>
  <c r="AA105" i="47" s="1"/>
  <c r="AA106" i="47" s="1"/>
  <c r="AA107" i="47" s="1"/>
  <c r="AA108" i="47" s="1"/>
  <c r="L215" i="47"/>
  <c r="K826" i="47" s="1"/>
  <c r="K822" i="47"/>
  <c r="Y464" i="47"/>
  <c r="Y443" i="47" s="1"/>
  <c r="U93" i="47"/>
  <c r="V1335" i="47"/>
  <c r="AA817" i="47"/>
  <c r="Q826" i="47" s="1"/>
  <c r="Q849" i="47" s="1"/>
  <c r="N136" i="47"/>
  <c r="Q146" i="47" s="1"/>
  <c r="K1608" i="51" l="1"/>
  <c r="K1464" i="51"/>
  <c r="K1428" i="51"/>
  <c r="K1644" i="51"/>
  <c r="K1500" i="51"/>
  <c r="K1572" i="51"/>
  <c r="K1536" i="51"/>
  <c r="K1392" i="51"/>
  <c r="V1356" i="51"/>
  <c r="AF1355" i="51"/>
  <c r="AE729" i="47"/>
  <c r="O2031" i="47" s="1"/>
  <c r="Q730" i="47"/>
  <c r="O2009" i="47" s="1"/>
  <c r="V2009" i="47" s="1"/>
  <c r="K845" i="47"/>
  <c r="W845" i="47" s="1"/>
  <c r="K865" i="47"/>
  <c r="W865" i="47" s="1"/>
  <c r="K849" i="47"/>
  <c r="W849" i="47" s="1"/>
  <c r="K869" i="47"/>
  <c r="X146" i="47"/>
  <c r="AD146" i="47"/>
  <c r="J247" i="47"/>
  <c r="U247" i="47" s="1"/>
  <c r="L437" i="47" s="1"/>
  <c r="P437" i="47" s="1"/>
  <c r="U437" i="47" s="1"/>
  <c r="Y437" i="47" s="1"/>
  <c r="N247" i="47"/>
  <c r="Z247" i="47" s="1"/>
  <c r="L533" i="47" s="1"/>
  <c r="P533" i="47" s="1"/>
  <c r="Y586" i="47"/>
  <c r="Y611" i="47" s="1"/>
  <c r="J358" i="47"/>
  <c r="V358" i="47" s="1"/>
  <c r="J380" i="47"/>
  <c r="V380" i="47" s="1"/>
  <c r="N359" i="47"/>
  <c r="AA359" i="47" s="1"/>
  <c r="N381" i="47"/>
  <c r="AA381" i="47" s="1"/>
  <c r="N361" i="47"/>
  <c r="AA361" i="47" s="1"/>
  <c r="N383" i="47"/>
  <c r="AA383" i="47" s="1"/>
  <c r="J359" i="47"/>
  <c r="V359" i="47" s="1"/>
  <c r="J381" i="47"/>
  <c r="V381" i="47" s="1"/>
  <c r="Y489" i="47"/>
  <c r="Y514" i="47" s="1"/>
  <c r="N360" i="47"/>
  <c r="AA360" i="47" s="1"/>
  <c r="N382" i="47"/>
  <c r="AA382" i="47" s="1"/>
  <c r="N358" i="47"/>
  <c r="AA358" i="47" s="1"/>
  <c r="N380" i="47"/>
  <c r="AA380" i="47" s="1"/>
  <c r="J360" i="47"/>
  <c r="V360" i="47" s="1"/>
  <c r="J382" i="47"/>
  <c r="V382" i="47" s="1"/>
  <c r="J361" i="47"/>
  <c r="V361" i="47" s="1"/>
  <c r="J383" i="47"/>
  <c r="V383" i="47" s="1"/>
  <c r="Q729" i="47"/>
  <c r="O2008" i="47" s="1"/>
  <c r="AE728" i="47"/>
  <c r="O2030" i="47" s="1"/>
  <c r="Q136" i="47"/>
  <c r="Q145" i="47"/>
  <c r="AD145" i="47"/>
  <c r="X145" i="47"/>
  <c r="Q725" i="47"/>
  <c r="O2004" i="47" s="1"/>
  <c r="AE724" i="47"/>
  <c r="O2026" i="47" s="1"/>
  <c r="AE727" i="47"/>
  <c r="O2029" i="47" s="1"/>
  <c r="AE726" i="47"/>
  <c r="O2028" i="47" s="1"/>
  <c r="AE725" i="47"/>
  <c r="O2027" i="47" s="1"/>
  <c r="Q728" i="47"/>
  <c r="O2007" i="47" s="1"/>
  <c r="Q727" i="47"/>
  <c r="O2006" i="47" s="1"/>
  <c r="Q726" i="47"/>
  <c r="O2005" i="47" s="1"/>
  <c r="Q143" i="47"/>
  <c r="Q142" i="47"/>
  <c r="Q144" i="47"/>
  <c r="X143" i="47"/>
  <c r="X144" i="47"/>
  <c r="X142" i="47"/>
  <c r="AD142" i="47"/>
  <c r="AD143" i="47"/>
  <c r="AD144" i="47"/>
  <c r="Q718" i="47"/>
  <c r="O1997" i="47" s="1"/>
  <c r="V1997" i="47" s="1"/>
  <c r="Q724" i="47"/>
  <c r="O2003" i="47" s="1"/>
  <c r="AE723" i="47"/>
  <c r="O2025" i="47" s="1"/>
  <c r="Q723" i="47"/>
  <c r="O2002" i="47" s="1"/>
  <c r="AE722" i="47"/>
  <c r="O2024" i="47" s="1"/>
  <c r="Q722" i="47"/>
  <c r="O2001" i="47" s="1"/>
  <c r="AE720" i="47"/>
  <c r="O2022" i="47" s="1"/>
  <c r="AE721" i="47"/>
  <c r="O2023" i="47" s="1"/>
  <c r="Q721" i="47"/>
  <c r="O2000" i="47" s="1"/>
  <c r="Q720" i="47"/>
  <c r="O1999" i="47" s="1"/>
  <c r="AE719" i="47"/>
  <c r="O2021" i="47" s="1"/>
  <c r="Q719" i="47"/>
  <c r="O1998" i="47" s="1"/>
  <c r="AE718" i="47"/>
  <c r="O2020" i="47" s="1"/>
  <c r="V2020" i="47" s="1"/>
  <c r="Y1342" i="47"/>
  <c r="AE757" i="47"/>
  <c r="P608" i="47"/>
  <c r="U608" i="47" s="1"/>
  <c r="Y608" i="47" s="1"/>
  <c r="AC608" i="47" s="1"/>
  <c r="P606" i="47"/>
  <c r="U606" i="47" s="1"/>
  <c r="Y606" i="47" s="1"/>
  <c r="AC606" i="47" s="1"/>
  <c r="P610" i="47"/>
  <c r="U610" i="47" s="1"/>
  <c r="Y610" i="47" s="1"/>
  <c r="AC610" i="47" s="1"/>
  <c r="P607" i="47"/>
  <c r="U607" i="47" s="1"/>
  <c r="Y607" i="47" s="1"/>
  <c r="AC607" i="47" s="1"/>
  <c r="L487" i="47"/>
  <c r="P487" i="47" s="1"/>
  <c r="P584" i="47"/>
  <c r="U584" i="47" s="1"/>
  <c r="Y584" i="47" s="1"/>
  <c r="AC584" i="47" s="1"/>
  <c r="U512" i="47"/>
  <c r="Y512" i="47" s="1"/>
  <c r="AC512" i="47" s="1"/>
  <c r="R337" i="47"/>
  <c r="AA294" i="47"/>
  <c r="L583" i="47" s="1"/>
  <c r="AA362" i="47"/>
  <c r="AA296" i="47"/>
  <c r="L585" i="47" s="1"/>
  <c r="AA292" i="47"/>
  <c r="L581" i="47" s="1"/>
  <c r="V294" i="47"/>
  <c r="L511" i="47"/>
  <c r="P511" i="47" s="1"/>
  <c r="U511" i="47" s="1"/>
  <c r="Y511" i="47" s="1"/>
  <c r="AC511" i="47" s="1"/>
  <c r="V296" i="47"/>
  <c r="L513" i="47"/>
  <c r="P513" i="47" s="1"/>
  <c r="U513" i="47" s="1"/>
  <c r="Y513" i="47" s="1"/>
  <c r="AC513" i="47" s="1"/>
  <c r="AA293" i="47"/>
  <c r="L582" i="47" s="1"/>
  <c r="V292" i="47"/>
  <c r="L509" i="47"/>
  <c r="P509" i="47" s="1"/>
  <c r="U509" i="47" s="1"/>
  <c r="Y509" i="47" s="1"/>
  <c r="AC509" i="47" s="1"/>
  <c r="V293" i="47"/>
  <c r="L510" i="47"/>
  <c r="P510" i="47" s="1"/>
  <c r="U510" i="47" s="1"/>
  <c r="Y510" i="47" s="1"/>
  <c r="AC510" i="47" s="1"/>
  <c r="V362" i="47"/>
  <c r="AD140" i="47"/>
  <c r="X137" i="47"/>
  <c r="X140" i="47"/>
  <c r="AD138" i="47"/>
  <c r="X138" i="47"/>
  <c r="AD139" i="47"/>
  <c r="X141" i="47"/>
  <c r="AD141" i="47"/>
  <c r="AD136" i="47"/>
  <c r="X136" i="47"/>
  <c r="X139" i="47"/>
  <c r="AD137" i="47"/>
  <c r="Q140" i="47"/>
  <c r="Q139" i="47"/>
  <c r="Q137" i="47"/>
  <c r="Q141" i="47"/>
  <c r="Q138" i="47"/>
  <c r="V1336" i="47"/>
  <c r="AF1336" i="47" s="1"/>
  <c r="N137" i="47"/>
  <c r="N138" i="47" s="1"/>
  <c r="N139" i="47" s="1"/>
  <c r="N140" i="47" s="1"/>
  <c r="N141" i="47" s="1"/>
  <c r="N142" i="47" s="1"/>
  <c r="N143" i="47" s="1"/>
  <c r="N144" i="47" s="1"/>
  <c r="N145" i="47" s="1"/>
  <c r="N146" i="47" s="1"/>
  <c r="N147" i="47" s="1"/>
  <c r="N148" i="47" s="1"/>
  <c r="N149" i="47" s="1"/>
  <c r="N150" i="47" s="1"/>
  <c r="N151" i="47" s="1"/>
  <c r="U137" i="47"/>
  <c r="U138" i="47" s="1"/>
  <c r="U139" i="47" s="1"/>
  <c r="U140" i="47" s="1"/>
  <c r="U141" i="47" s="1"/>
  <c r="U142" i="47" s="1"/>
  <c r="U143" i="47" s="1"/>
  <c r="U144" i="47" s="1"/>
  <c r="U145" i="47" s="1"/>
  <c r="U146" i="47" s="1"/>
  <c r="U147" i="47" s="1"/>
  <c r="U148" i="47" s="1"/>
  <c r="U149" i="47" s="1"/>
  <c r="U150" i="47" s="1"/>
  <c r="U151" i="47" s="1"/>
  <c r="W826" i="47"/>
  <c r="H2186" i="47" s="1"/>
  <c r="L1195" i="47"/>
  <c r="L1199" i="47" s="1"/>
  <c r="Q822" i="47"/>
  <c r="K1645" i="51" l="1"/>
  <c r="K1393" i="51"/>
  <c r="K1609" i="51"/>
  <c r="K1573" i="51"/>
  <c r="K1429" i="51"/>
  <c r="K1537" i="51"/>
  <c r="K1501" i="51"/>
  <c r="K1465" i="51"/>
  <c r="V1357" i="51"/>
  <c r="AF1356" i="51"/>
  <c r="AE752" i="47"/>
  <c r="O2078" i="47" s="1"/>
  <c r="Q753" i="47"/>
  <c r="O2056" i="47" s="1"/>
  <c r="V2056" i="47" s="1"/>
  <c r="W822" i="47"/>
  <c r="H2185" i="47" s="1"/>
  <c r="Q845" i="47"/>
  <c r="J335" i="47"/>
  <c r="U335" i="47" s="1"/>
  <c r="N335" i="47"/>
  <c r="Z335" i="47" s="1"/>
  <c r="J269" i="47"/>
  <c r="U269" i="47" s="1"/>
  <c r="N269" i="47"/>
  <c r="Z269" i="47" s="1"/>
  <c r="J246" i="47"/>
  <c r="U246" i="47" s="1"/>
  <c r="L436" i="47" s="1"/>
  <c r="P436" i="47" s="1"/>
  <c r="U436" i="47" s="1"/>
  <c r="Y436" i="47" s="1"/>
  <c r="N246" i="47"/>
  <c r="Z246" i="47" s="1"/>
  <c r="AE751" i="47"/>
  <c r="O2077" i="47" s="1"/>
  <c r="Q752" i="47"/>
  <c r="O2055" i="47" s="1"/>
  <c r="J268" i="47"/>
  <c r="U268" i="47" s="1"/>
  <c r="N268" i="47"/>
  <c r="Z268" i="47" s="1"/>
  <c r="N334" i="47"/>
  <c r="J334" i="47"/>
  <c r="K1626" i="47"/>
  <c r="K1482" i="47"/>
  <c r="K1590" i="47"/>
  <c r="K1374" i="47"/>
  <c r="K1518" i="47"/>
  <c r="K1410" i="47"/>
  <c r="K1554" i="47"/>
  <c r="K1446" i="47"/>
  <c r="N266" i="47"/>
  <c r="Z266" i="47" s="1"/>
  <c r="J266" i="47"/>
  <c r="U266" i="47" s="1"/>
  <c r="N267" i="47"/>
  <c r="Z267" i="47" s="1"/>
  <c r="J267" i="47"/>
  <c r="U267" i="47" s="1"/>
  <c r="AE750" i="47"/>
  <c r="O2076" i="47" s="1"/>
  <c r="AE749" i="47"/>
  <c r="O2075" i="47" s="1"/>
  <c r="Q750" i="47"/>
  <c r="O2053" i="47" s="1"/>
  <c r="AE748" i="47"/>
  <c r="O2074" i="47" s="1"/>
  <c r="Q751" i="47"/>
  <c r="O2054" i="47" s="1"/>
  <c r="AE747" i="47"/>
  <c r="O2073" i="47" s="1"/>
  <c r="Q749" i="47"/>
  <c r="O2052" i="47" s="1"/>
  <c r="Q748" i="47"/>
  <c r="O2051" i="47" s="1"/>
  <c r="N333" i="47"/>
  <c r="J333" i="47"/>
  <c r="N244" i="47"/>
  <c r="Z244" i="47" s="1"/>
  <c r="J244" i="47"/>
  <c r="U244" i="47" s="1"/>
  <c r="L434" i="47" s="1"/>
  <c r="P434" i="47" s="1"/>
  <c r="U434" i="47" s="1"/>
  <c r="Y434" i="47" s="1"/>
  <c r="J332" i="47"/>
  <c r="N332" i="47"/>
  <c r="N331" i="47"/>
  <c r="J331" i="47"/>
  <c r="N245" i="47"/>
  <c r="Z245" i="47" s="1"/>
  <c r="J245" i="47"/>
  <c r="U245" i="47" s="1"/>
  <c r="L435" i="47" s="1"/>
  <c r="P435" i="47" s="1"/>
  <c r="U435" i="47" s="1"/>
  <c r="Y435" i="47" s="1"/>
  <c r="N243" i="47"/>
  <c r="Z243" i="47" s="1"/>
  <c r="J243" i="47"/>
  <c r="U243" i="47" s="1"/>
  <c r="L433" i="47" s="1"/>
  <c r="P433" i="47" s="1"/>
  <c r="U433" i="47" s="1"/>
  <c r="Y433" i="47" s="1"/>
  <c r="J265" i="47"/>
  <c r="U265" i="47" s="1"/>
  <c r="N265" i="47"/>
  <c r="Z265" i="47" s="1"/>
  <c r="Q747" i="47"/>
  <c r="O2050" i="47" s="1"/>
  <c r="AE746" i="47"/>
  <c r="O2072" i="47" s="1"/>
  <c r="Q746" i="47"/>
  <c r="O2049" i="47" s="1"/>
  <c r="AE741" i="47"/>
  <c r="O2067" i="47" s="1"/>
  <c r="V2067" i="47" s="1"/>
  <c r="AE745" i="47"/>
  <c r="O2071" i="47" s="1"/>
  <c r="Q745" i="47"/>
  <c r="O2048" i="47" s="1"/>
  <c r="Q743" i="47"/>
  <c r="O2046" i="47" s="1"/>
  <c r="AE742" i="47"/>
  <c r="O2068" i="47" s="1"/>
  <c r="Q742" i="47"/>
  <c r="O2045" i="47" s="1"/>
  <c r="AE744" i="47"/>
  <c r="O2070" i="47" s="1"/>
  <c r="Q744" i="47"/>
  <c r="O2047" i="47" s="1"/>
  <c r="AE743" i="47"/>
  <c r="Q741" i="47"/>
  <c r="O2044" i="47" s="1"/>
  <c r="V2044" i="47" s="1"/>
  <c r="Y1343" i="47"/>
  <c r="AE780" i="47"/>
  <c r="L485" i="47"/>
  <c r="P485" i="47" s="1"/>
  <c r="P582" i="47"/>
  <c r="U582" i="47" s="1"/>
  <c r="Y582" i="47" s="1"/>
  <c r="AC582" i="47" s="1"/>
  <c r="L486" i="47"/>
  <c r="P486" i="47" s="1"/>
  <c r="P583" i="47"/>
  <c r="U583" i="47" s="1"/>
  <c r="Y583" i="47" s="1"/>
  <c r="AC583" i="47" s="1"/>
  <c r="L484" i="47"/>
  <c r="P484" i="47" s="1"/>
  <c r="P581" i="47"/>
  <c r="U581" i="47" s="1"/>
  <c r="Y581" i="47" s="1"/>
  <c r="AC581" i="47" s="1"/>
  <c r="L488" i="47"/>
  <c r="P488" i="47" s="1"/>
  <c r="P585" i="47"/>
  <c r="U585" i="47" s="1"/>
  <c r="Y585" i="47" s="1"/>
  <c r="AC585" i="47" s="1"/>
  <c r="R338" i="47"/>
  <c r="J241" i="47"/>
  <c r="U241" i="47" s="1"/>
  <c r="L431" i="47" s="1"/>
  <c r="P431" i="47" s="1"/>
  <c r="U431" i="47" s="1"/>
  <c r="Y431" i="47" s="1"/>
  <c r="N241" i="47"/>
  <c r="Z241" i="47" s="1"/>
  <c r="J242" i="47"/>
  <c r="U242" i="47" s="1"/>
  <c r="L432" i="47" s="1"/>
  <c r="P432" i="47" s="1"/>
  <c r="U432" i="47" s="1"/>
  <c r="Y432" i="47" s="1"/>
  <c r="N242" i="47"/>
  <c r="Z242" i="47" s="1"/>
  <c r="N240" i="47"/>
  <c r="Z240" i="47" s="1"/>
  <c r="J240" i="47"/>
  <c r="U240" i="47" s="1"/>
  <c r="L430" i="47" s="1"/>
  <c r="P430" i="47" s="1"/>
  <c r="U430" i="47" s="1"/>
  <c r="Y430" i="47" s="1"/>
  <c r="N239" i="47"/>
  <c r="Z239" i="47" s="1"/>
  <c r="J239" i="47"/>
  <c r="U239" i="47" s="1"/>
  <c r="L429" i="47" s="1"/>
  <c r="P429" i="47" s="1"/>
  <c r="U429" i="47" s="1"/>
  <c r="Y429" i="47" s="1"/>
  <c r="J325" i="47"/>
  <c r="N237" i="47"/>
  <c r="Z237" i="47" s="1"/>
  <c r="J237" i="47"/>
  <c r="U237" i="47" s="1"/>
  <c r="L427" i="47" s="1"/>
  <c r="N238" i="47"/>
  <c r="Z238" i="47" s="1"/>
  <c r="J238" i="47"/>
  <c r="U238" i="47" s="1"/>
  <c r="L428" i="47" s="1"/>
  <c r="P428" i="47" s="1"/>
  <c r="U428" i="47" s="1"/>
  <c r="Y428" i="47" s="1"/>
  <c r="J330" i="47"/>
  <c r="N330" i="47"/>
  <c r="J328" i="47"/>
  <c r="N328" i="47"/>
  <c r="J326" i="47"/>
  <c r="N326" i="47"/>
  <c r="N327" i="47"/>
  <c r="J327" i="47"/>
  <c r="N325" i="47"/>
  <c r="J329" i="47"/>
  <c r="N329" i="47"/>
  <c r="N264" i="47"/>
  <c r="Z264" i="47" s="1"/>
  <c r="J264" i="47"/>
  <c r="U264" i="47" s="1"/>
  <c r="J261" i="47"/>
  <c r="U261" i="47" s="1"/>
  <c r="N261" i="47"/>
  <c r="Z261" i="47" s="1"/>
  <c r="N262" i="47"/>
  <c r="Z262" i="47" s="1"/>
  <c r="J262" i="47"/>
  <c r="U262" i="47" s="1"/>
  <c r="N263" i="47"/>
  <c r="Z263" i="47" s="1"/>
  <c r="J263" i="47"/>
  <c r="U263" i="47" s="1"/>
  <c r="N259" i="47"/>
  <c r="Z259" i="47" s="1"/>
  <c r="J259" i="47"/>
  <c r="U259" i="47" s="1"/>
  <c r="N260" i="47"/>
  <c r="Z260" i="47" s="1"/>
  <c r="J260" i="47"/>
  <c r="U260" i="47" s="1"/>
  <c r="V1337" i="47"/>
  <c r="AF1337" i="47" s="1"/>
  <c r="L1671" i="47"/>
  <c r="I1672" i="47" s="1"/>
  <c r="L2186" i="47" s="1"/>
  <c r="L1675" i="47"/>
  <c r="I1676" i="47" s="1"/>
  <c r="S2186" i="47" s="1"/>
  <c r="K1646" i="51" l="1"/>
  <c r="K1574" i="51"/>
  <c r="K1394" i="51"/>
  <c r="K1430" i="51"/>
  <c r="K1538" i="51"/>
  <c r="K1466" i="51"/>
  <c r="K1610" i="51"/>
  <c r="K1502" i="51"/>
  <c r="V1358" i="51"/>
  <c r="AF1357" i="51"/>
  <c r="O2186" i="47"/>
  <c r="AE775" i="47"/>
  <c r="O2125" i="47" s="1"/>
  <c r="Q776" i="47"/>
  <c r="O2103" i="47" s="1"/>
  <c r="V2103" i="47" s="1"/>
  <c r="O2069" i="47"/>
  <c r="W869" i="47"/>
  <c r="L458" i="47"/>
  <c r="P458" i="47" s="1"/>
  <c r="U458" i="47" s="1"/>
  <c r="Y458" i="47" s="1"/>
  <c r="J313" i="47"/>
  <c r="J291" i="47"/>
  <c r="N357" i="47"/>
  <c r="AA357" i="47" s="1"/>
  <c r="N379" i="47"/>
  <c r="J379" i="47"/>
  <c r="J357" i="47"/>
  <c r="V357" i="47" s="1"/>
  <c r="N291" i="47"/>
  <c r="N313" i="47"/>
  <c r="L555" i="47"/>
  <c r="P555" i="47" s="1"/>
  <c r="U555" i="47" s="1"/>
  <c r="Y555" i="47" s="1"/>
  <c r="L523" i="47"/>
  <c r="P523" i="47" s="1"/>
  <c r="U523" i="47" s="1"/>
  <c r="Y523" i="47" s="1"/>
  <c r="AC523" i="47" s="1"/>
  <c r="L527" i="47"/>
  <c r="P527" i="47" s="1"/>
  <c r="U527" i="47" s="1"/>
  <c r="Y527" i="47" s="1"/>
  <c r="U536" i="47"/>
  <c r="Y536" i="47" s="1"/>
  <c r="AC536" i="47" s="1"/>
  <c r="L532" i="47"/>
  <c r="P532" i="47" s="1"/>
  <c r="U532" i="47" s="1"/>
  <c r="Y532" i="47" s="1"/>
  <c r="U535" i="47"/>
  <c r="Y535" i="47" s="1"/>
  <c r="AC535" i="47" s="1"/>
  <c r="L531" i="47"/>
  <c r="P531" i="47" s="1"/>
  <c r="U531" i="47" s="1"/>
  <c r="Y531" i="47" s="1"/>
  <c r="L526" i="47"/>
  <c r="P526" i="47" s="1"/>
  <c r="U526" i="47" s="1"/>
  <c r="Y526" i="47" s="1"/>
  <c r="L528" i="47"/>
  <c r="P528" i="47" s="1"/>
  <c r="U528" i="47" s="1"/>
  <c r="Y528" i="47" s="1"/>
  <c r="L524" i="47"/>
  <c r="P524" i="47" s="1"/>
  <c r="U524" i="47" s="1"/>
  <c r="Y524" i="47" s="1"/>
  <c r="AC524" i="47" s="1"/>
  <c r="P427" i="47"/>
  <c r="U427" i="47" s="1"/>
  <c r="Y427" i="47" s="1"/>
  <c r="AC436" i="47" s="1"/>
  <c r="L525" i="47"/>
  <c r="P525" i="47" s="1"/>
  <c r="U525" i="47" s="1"/>
  <c r="Y525" i="47" s="1"/>
  <c r="U533" i="47"/>
  <c r="Y533" i="47" s="1"/>
  <c r="L529" i="47"/>
  <c r="P529" i="47" s="1"/>
  <c r="U529" i="47" s="1"/>
  <c r="Y529" i="47" s="1"/>
  <c r="U534" i="47"/>
  <c r="Y534" i="47" s="1"/>
  <c r="AC534" i="47" s="1"/>
  <c r="L530" i="47"/>
  <c r="P530" i="47" s="1"/>
  <c r="U530" i="47" s="1"/>
  <c r="Y530" i="47" s="1"/>
  <c r="Q775" i="47"/>
  <c r="O2102" i="47" s="1"/>
  <c r="AE774" i="47"/>
  <c r="O2124" i="47" s="1"/>
  <c r="Z334" i="47"/>
  <c r="L554" i="47"/>
  <c r="P554" i="47" s="1"/>
  <c r="U554" i="47" s="1"/>
  <c r="Y554" i="47" s="1"/>
  <c r="N290" i="47"/>
  <c r="N312" i="47"/>
  <c r="U334" i="47"/>
  <c r="L457" i="47"/>
  <c r="P457" i="47" s="1"/>
  <c r="U457" i="47" s="1"/>
  <c r="Y457" i="47" s="1"/>
  <c r="J312" i="47"/>
  <c r="J290" i="47"/>
  <c r="AF1446" i="47"/>
  <c r="AB1446" i="47"/>
  <c r="X1446" i="47"/>
  <c r="X1374" i="47"/>
  <c r="AB1374" i="47"/>
  <c r="AF1374" i="47"/>
  <c r="AB1554" i="47"/>
  <c r="X1554" i="47"/>
  <c r="AF1554" i="47"/>
  <c r="AB1590" i="47"/>
  <c r="X1590" i="47"/>
  <c r="AF1590" i="47"/>
  <c r="X1410" i="47"/>
  <c r="AF1410" i="47"/>
  <c r="AB1410" i="47"/>
  <c r="AF1482" i="47"/>
  <c r="X1482" i="47"/>
  <c r="AB1482" i="47"/>
  <c r="X1518" i="47"/>
  <c r="AB1518" i="47"/>
  <c r="AF1518" i="47"/>
  <c r="X1626" i="47"/>
  <c r="AB1626" i="47"/>
  <c r="AF1626" i="47"/>
  <c r="K1627" i="47"/>
  <c r="K1375" i="47"/>
  <c r="K1519" i="47"/>
  <c r="K1447" i="47"/>
  <c r="K1411" i="47"/>
  <c r="K1555" i="47"/>
  <c r="K1483" i="47"/>
  <c r="K1591" i="47"/>
  <c r="Z333" i="47"/>
  <c r="AE771" i="47"/>
  <c r="O2121" i="47" s="1"/>
  <c r="AE770" i="47"/>
  <c r="O2120" i="47" s="1"/>
  <c r="Q772" i="47"/>
  <c r="O2099" i="47" s="1"/>
  <c r="Q773" i="47"/>
  <c r="O2100" i="47" s="1"/>
  <c r="Q774" i="47"/>
  <c r="O2101" i="47" s="1"/>
  <c r="AE773" i="47"/>
  <c r="O2123" i="47" s="1"/>
  <c r="Q771" i="47"/>
  <c r="O2098" i="47" s="1"/>
  <c r="AE772" i="47"/>
  <c r="O2122" i="47" s="1"/>
  <c r="U331" i="47"/>
  <c r="U333" i="47"/>
  <c r="U332" i="47"/>
  <c r="J311" i="47"/>
  <c r="J289" i="47"/>
  <c r="L456" i="47"/>
  <c r="P456" i="47" s="1"/>
  <c r="U456" i="47" s="1"/>
  <c r="Y456" i="47" s="1"/>
  <c r="Z331" i="47"/>
  <c r="J287" i="47"/>
  <c r="J309" i="47"/>
  <c r="L454" i="47"/>
  <c r="P454" i="47" s="1"/>
  <c r="U454" i="47" s="1"/>
  <c r="Y454" i="47" s="1"/>
  <c r="L553" i="47"/>
  <c r="P553" i="47" s="1"/>
  <c r="U553" i="47" s="1"/>
  <c r="Y553" i="47" s="1"/>
  <c r="N289" i="47"/>
  <c r="N311" i="47"/>
  <c r="Z332" i="47"/>
  <c r="J310" i="47"/>
  <c r="L455" i="47"/>
  <c r="P455" i="47" s="1"/>
  <c r="U455" i="47" s="1"/>
  <c r="Y455" i="47" s="1"/>
  <c r="J288" i="47"/>
  <c r="N309" i="47"/>
  <c r="N287" i="47"/>
  <c r="L551" i="47"/>
  <c r="P551" i="47" s="1"/>
  <c r="U551" i="47" s="1"/>
  <c r="Y551" i="47" s="1"/>
  <c r="N310" i="47"/>
  <c r="L552" i="47"/>
  <c r="P552" i="47" s="1"/>
  <c r="U552" i="47" s="1"/>
  <c r="Y552" i="47" s="1"/>
  <c r="N288" i="47"/>
  <c r="AE769" i="47"/>
  <c r="O2119" i="47" s="1"/>
  <c r="Q769" i="47"/>
  <c r="O2096" i="47" s="1"/>
  <c r="AE764" i="47"/>
  <c r="O2114" i="47" s="1"/>
  <c r="V2114" i="47" s="1"/>
  <c r="Q770" i="47"/>
  <c r="O2097" i="47" s="1"/>
  <c r="AE768" i="47"/>
  <c r="O2118" i="47" s="1"/>
  <c r="Q768" i="47"/>
  <c r="O2095" i="47" s="1"/>
  <c r="AE766" i="47"/>
  <c r="O2116" i="47" s="1"/>
  <c r="Q765" i="47"/>
  <c r="O2092" i="47" s="1"/>
  <c r="AE767" i="47"/>
  <c r="O2117" i="47" s="1"/>
  <c r="Q767" i="47"/>
  <c r="O2094" i="47" s="1"/>
  <c r="Q766" i="47"/>
  <c r="O2093" i="47" s="1"/>
  <c r="AE765" i="47"/>
  <c r="O2115" i="47" s="1"/>
  <c r="Q764" i="47"/>
  <c r="O2091" i="47" s="1"/>
  <c r="V2091" i="47" s="1"/>
  <c r="Y1344" i="47"/>
  <c r="AE803" i="47"/>
  <c r="N305" i="47"/>
  <c r="L547" i="47"/>
  <c r="P547" i="47" s="1"/>
  <c r="U547" i="47" s="1"/>
  <c r="Y547" i="47" s="1"/>
  <c r="N303" i="47"/>
  <c r="L545" i="47"/>
  <c r="P545" i="47" s="1"/>
  <c r="U545" i="47" s="1"/>
  <c r="Y545" i="47" s="1"/>
  <c r="AC545" i="47" s="1"/>
  <c r="N308" i="47"/>
  <c r="L550" i="47"/>
  <c r="P550" i="47" s="1"/>
  <c r="U550" i="47" s="1"/>
  <c r="Y550" i="47" s="1"/>
  <c r="N304" i="47"/>
  <c r="L546" i="47"/>
  <c r="P546" i="47" s="1"/>
  <c r="U546" i="47" s="1"/>
  <c r="Y546" i="47" s="1"/>
  <c r="N307" i="47"/>
  <c r="L549" i="47"/>
  <c r="P549" i="47" s="1"/>
  <c r="U549" i="47" s="1"/>
  <c r="Y549" i="47" s="1"/>
  <c r="N306" i="47"/>
  <c r="L548" i="47"/>
  <c r="P548" i="47" s="1"/>
  <c r="U548" i="47" s="1"/>
  <c r="Y548" i="47" s="1"/>
  <c r="L452" i="47"/>
  <c r="P452" i="47" s="1"/>
  <c r="U452" i="47" s="1"/>
  <c r="Y452" i="47" s="1"/>
  <c r="J307" i="47"/>
  <c r="L451" i="47"/>
  <c r="P451" i="47" s="1"/>
  <c r="U451" i="47" s="1"/>
  <c r="Y451" i="47" s="1"/>
  <c r="J306" i="47"/>
  <c r="L449" i="47"/>
  <c r="P449" i="47" s="1"/>
  <c r="U449" i="47" s="1"/>
  <c r="Y449" i="47" s="1"/>
  <c r="J304" i="47"/>
  <c r="L450" i="47"/>
  <c r="P450" i="47" s="1"/>
  <c r="U450" i="47" s="1"/>
  <c r="Y450" i="47" s="1"/>
  <c r="J305" i="47"/>
  <c r="L448" i="47"/>
  <c r="P448" i="47" s="1"/>
  <c r="U448" i="47" s="1"/>
  <c r="Y448" i="47" s="1"/>
  <c r="AC448" i="47" s="1"/>
  <c r="J303" i="47"/>
  <c r="L453" i="47"/>
  <c r="P453" i="47" s="1"/>
  <c r="U453" i="47" s="1"/>
  <c r="Y453" i="47" s="1"/>
  <c r="J308" i="47"/>
  <c r="R339" i="47"/>
  <c r="Z327" i="47"/>
  <c r="Z326" i="47"/>
  <c r="U329" i="47"/>
  <c r="Z330" i="47"/>
  <c r="Z325" i="47"/>
  <c r="U330" i="47"/>
  <c r="U326" i="47"/>
  <c r="Z328" i="47"/>
  <c r="U327" i="47"/>
  <c r="Z329" i="47"/>
  <c r="U328" i="47"/>
  <c r="U325" i="47"/>
  <c r="J285" i="47"/>
  <c r="V307" i="47" s="1"/>
  <c r="J286" i="47"/>
  <c r="V308" i="47" s="1"/>
  <c r="J284" i="47"/>
  <c r="V306" i="47" s="1"/>
  <c r="N286" i="47"/>
  <c r="AA308" i="47" s="1"/>
  <c r="L600" i="47" s="1"/>
  <c r="J282" i="47"/>
  <c r="V304" i="47" s="1"/>
  <c r="N284" i="47"/>
  <c r="AA306" i="47" s="1"/>
  <c r="L598" i="47" s="1"/>
  <c r="N285" i="47"/>
  <c r="AA307" i="47" s="1"/>
  <c r="L599" i="47" s="1"/>
  <c r="N282" i="47"/>
  <c r="AA304" i="47" s="1"/>
  <c r="L596" i="47" s="1"/>
  <c r="N283" i="47"/>
  <c r="AA305" i="47" s="1"/>
  <c r="L597" i="47" s="1"/>
  <c r="J283" i="47"/>
  <c r="V305" i="47" s="1"/>
  <c r="N281" i="47"/>
  <c r="AA303" i="47" s="1"/>
  <c r="L595" i="47" s="1"/>
  <c r="J281" i="47"/>
  <c r="V303" i="47" s="1"/>
  <c r="V1338" i="47"/>
  <c r="AF1338" i="47" s="1"/>
  <c r="K1611" i="51" l="1"/>
  <c r="K1539" i="51"/>
  <c r="K1647" i="51"/>
  <c r="K1467" i="51"/>
  <c r="K1575" i="51"/>
  <c r="K1395" i="51"/>
  <c r="K1503" i="51"/>
  <c r="K1431" i="51"/>
  <c r="V1359" i="51"/>
  <c r="AF1359" i="51" s="1"/>
  <c r="AF1358" i="51"/>
  <c r="AE798" i="47"/>
  <c r="O2172" i="47" s="1"/>
  <c r="Q799" i="47"/>
  <c r="O2150" i="47" s="1"/>
  <c r="V2150" i="47" s="1"/>
  <c r="AC432" i="47"/>
  <c r="AC529" i="47"/>
  <c r="AC433" i="47"/>
  <c r="AC431" i="47"/>
  <c r="AC533" i="47"/>
  <c r="AC528" i="47"/>
  <c r="AC532" i="47"/>
  <c r="AC555" i="47"/>
  <c r="V379" i="47"/>
  <c r="AC435" i="47"/>
  <c r="AC530" i="47"/>
  <c r="AC525" i="47"/>
  <c r="V313" i="47"/>
  <c r="L508" i="47" s="1"/>
  <c r="P508" i="47" s="1"/>
  <c r="U508" i="47" s="1"/>
  <c r="Y508" i="47" s="1"/>
  <c r="V291" i="47"/>
  <c r="L483" i="47" s="1"/>
  <c r="P483" i="47" s="1"/>
  <c r="AC428" i="47"/>
  <c r="AC437" i="47"/>
  <c r="AC531" i="47"/>
  <c r="AA313" i="47"/>
  <c r="L605" i="47" s="1"/>
  <c r="P605" i="47" s="1"/>
  <c r="U605" i="47" s="1"/>
  <c r="Y605" i="47" s="1"/>
  <c r="AA291" i="47"/>
  <c r="L580" i="47" s="1"/>
  <c r="P580" i="47" s="1"/>
  <c r="U580" i="47" s="1"/>
  <c r="Y580" i="47" s="1"/>
  <c r="AA379" i="47"/>
  <c r="AC458" i="47"/>
  <c r="AC527" i="47"/>
  <c r="AC430" i="47"/>
  <c r="AC429" i="47"/>
  <c r="AC427" i="47"/>
  <c r="AC526" i="47"/>
  <c r="AC434" i="47"/>
  <c r="N351" i="47"/>
  <c r="AA351" i="47" s="1"/>
  <c r="N373" i="47"/>
  <c r="J352" i="47"/>
  <c r="V352" i="47" s="1"/>
  <c r="J374" i="47"/>
  <c r="N348" i="47"/>
  <c r="AA348" i="47" s="1"/>
  <c r="N370" i="47"/>
  <c r="J354" i="47"/>
  <c r="V354" i="47" s="1"/>
  <c r="J376" i="47"/>
  <c r="N356" i="47"/>
  <c r="AA356" i="47" s="1"/>
  <c r="N378" i="47"/>
  <c r="J350" i="47"/>
  <c r="V350" i="47" s="1"/>
  <c r="J372" i="47"/>
  <c r="N347" i="47"/>
  <c r="AA347" i="47" s="1"/>
  <c r="N369" i="47"/>
  <c r="N349" i="47"/>
  <c r="AA349" i="47" s="1"/>
  <c r="N371" i="47"/>
  <c r="J353" i="47"/>
  <c r="V353" i="47" s="1"/>
  <c r="J375" i="47"/>
  <c r="J347" i="47"/>
  <c r="V347" i="47" s="1"/>
  <c r="J369" i="47"/>
  <c r="N350" i="47"/>
  <c r="AA350" i="47" s="1"/>
  <c r="N372" i="47"/>
  <c r="N352" i="47"/>
  <c r="AA352" i="47" s="1"/>
  <c r="N374" i="47"/>
  <c r="N353" i="47"/>
  <c r="AA353" i="47" s="1"/>
  <c r="N375" i="47"/>
  <c r="J356" i="47"/>
  <c r="V356" i="47" s="1"/>
  <c r="J378" i="47"/>
  <c r="N354" i="47"/>
  <c r="AA354" i="47" s="1"/>
  <c r="N376" i="47"/>
  <c r="J355" i="47"/>
  <c r="V355" i="47" s="1"/>
  <c r="J377" i="47"/>
  <c r="J349" i="47"/>
  <c r="V349" i="47" s="1"/>
  <c r="J371" i="47"/>
  <c r="J348" i="47"/>
  <c r="V348" i="47" s="1"/>
  <c r="J370" i="47"/>
  <c r="J351" i="47"/>
  <c r="V351" i="47" s="1"/>
  <c r="J373" i="47"/>
  <c r="N355" i="47"/>
  <c r="AA355" i="47" s="1"/>
  <c r="N377" i="47"/>
  <c r="AA312" i="47"/>
  <c r="L604" i="47" s="1"/>
  <c r="P604" i="47" s="1"/>
  <c r="U604" i="47" s="1"/>
  <c r="Y604" i="47" s="1"/>
  <c r="AA290" i="47"/>
  <c r="L579" i="47" s="1"/>
  <c r="P579" i="47" s="1"/>
  <c r="U579" i="47" s="1"/>
  <c r="Y579" i="47" s="1"/>
  <c r="AE797" i="47"/>
  <c r="O2171" i="47" s="1"/>
  <c r="Q798" i="47"/>
  <c r="O2149" i="47" s="1"/>
  <c r="V312" i="47"/>
  <c r="L507" i="47" s="1"/>
  <c r="P507" i="47" s="1"/>
  <c r="V290" i="47"/>
  <c r="L482" i="47" s="1"/>
  <c r="P482" i="47" s="1"/>
  <c r="AC554" i="47"/>
  <c r="AC457" i="47"/>
  <c r="AF1591" i="47"/>
  <c r="AB1591" i="47"/>
  <c r="X1591" i="47"/>
  <c r="X1447" i="47"/>
  <c r="AB1447" i="47"/>
  <c r="AF1447" i="47"/>
  <c r="X1483" i="47"/>
  <c r="AF1483" i="47"/>
  <c r="AB1483" i="47"/>
  <c r="X1519" i="47"/>
  <c r="AF1519" i="47"/>
  <c r="AB1519" i="47"/>
  <c r="X1555" i="47"/>
  <c r="AF1555" i="47"/>
  <c r="AB1555" i="47"/>
  <c r="X1375" i="47"/>
  <c r="AB1375" i="47"/>
  <c r="AF1375" i="47"/>
  <c r="AF1411" i="47"/>
  <c r="AB1411" i="47"/>
  <c r="X1411" i="47"/>
  <c r="AB1627" i="47"/>
  <c r="AF1627" i="47"/>
  <c r="X1627" i="47"/>
  <c r="AC455" i="47"/>
  <c r="AC454" i="47"/>
  <c r="AC453" i="47"/>
  <c r="AA309" i="47"/>
  <c r="L601" i="47" s="1"/>
  <c r="P601" i="47" s="1"/>
  <c r="U601" i="47" s="1"/>
  <c r="Y601" i="47" s="1"/>
  <c r="AA287" i="47"/>
  <c r="L576" i="47" s="1"/>
  <c r="P576" i="47" s="1"/>
  <c r="U576" i="47" s="1"/>
  <c r="Y576" i="47" s="1"/>
  <c r="V310" i="47"/>
  <c r="L505" i="47" s="1"/>
  <c r="P505" i="47" s="1"/>
  <c r="U505" i="47" s="1"/>
  <c r="Y505" i="47" s="1"/>
  <c r="V288" i="47"/>
  <c r="L480" i="47" s="1"/>
  <c r="P480" i="47" s="1"/>
  <c r="AC553" i="47"/>
  <c r="V311" i="47"/>
  <c r="L506" i="47" s="1"/>
  <c r="P506" i="47" s="1"/>
  <c r="U506" i="47" s="1"/>
  <c r="Y506" i="47" s="1"/>
  <c r="V289" i="47"/>
  <c r="L481" i="47" s="1"/>
  <c r="P481" i="47" s="1"/>
  <c r="AE796" i="47"/>
  <c r="O2170" i="47" s="1"/>
  <c r="AE795" i="47"/>
  <c r="O2169" i="47" s="1"/>
  <c r="Q795" i="47"/>
  <c r="O2146" i="47" s="1"/>
  <c r="Q797" i="47"/>
  <c r="O2148" i="47" s="1"/>
  <c r="Q796" i="47"/>
  <c r="O2147" i="47" s="1"/>
  <c r="Q794" i="47"/>
  <c r="O2145" i="47" s="1"/>
  <c r="AE794" i="47"/>
  <c r="O2168" i="47" s="1"/>
  <c r="AE793" i="47"/>
  <c r="O2167" i="47" s="1"/>
  <c r="AA310" i="47"/>
  <c r="L602" i="47" s="1"/>
  <c r="P602" i="47" s="1"/>
  <c r="U602" i="47" s="1"/>
  <c r="Y602" i="47" s="1"/>
  <c r="AA288" i="47"/>
  <c r="L577" i="47" s="1"/>
  <c r="P577" i="47" s="1"/>
  <c r="U577" i="47" s="1"/>
  <c r="Y577" i="47" s="1"/>
  <c r="AC550" i="47"/>
  <c r="AC552" i="47"/>
  <c r="AC551" i="47"/>
  <c r="V309" i="47"/>
  <c r="L504" i="47" s="1"/>
  <c r="P504" i="47" s="1"/>
  <c r="U504" i="47" s="1"/>
  <c r="Y504" i="47" s="1"/>
  <c r="V287" i="47"/>
  <c r="L479" i="47" s="1"/>
  <c r="P479" i="47" s="1"/>
  <c r="AA311" i="47"/>
  <c r="L603" i="47" s="1"/>
  <c r="P603" i="47" s="1"/>
  <c r="U603" i="47" s="1"/>
  <c r="Y603" i="47" s="1"/>
  <c r="AA289" i="47"/>
  <c r="L578" i="47" s="1"/>
  <c r="P578" i="47" s="1"/>
  <c r="U578" i="47" s="1"/>
  <c r="Y578" i="47" s="1"/>
  <c r="AC456" i="47"/>
  <c r="AE787" i="47"/>
  <c r="O2161" i="47" s="1"/>
  <c r="V2161" i="47" s="1"/>
  <c r="Q787" i="47"/>
  <c r="O2138" i="47" s="1"/>
  <c r="V2138" i="47" s="1"/>
  <c r="Q793" i="47"/>
  <c r="O2144" i="47" s="1"/>
  <c r="AE792" i="47"/>
  <c r="O2166" i="47" s="1"/>
  <c r="Q792" i="47"/>
  <c r="O2143" i="47" s="1"/>
  <c r="Q788" i="47"/>
  <c r="O2139" i="47" s="1"/>
  <c r="AE791" i="47"/>
  <c r="O2165" i="47" s="1"/>
  <c r="Q791" i="47"/>
  <c r="O2142" i="47" s="1"/>
  <c r="Q789" i="47"/>
  <c r="O2140" i="47" s="1"/>
  <c r="AE790" i="47"/>
  <c r="O2164" i="47" s="1"/>
  <c r="Q790" i="47"/>
  <c r="O2141" i="47" s="1"/>
  <c r="AE789" i="47"/>
  <c r="O2163" i="47" s="1"/>
  <c r="AE788" i="47"/>
  <c r="O2162" i="47" s="1"/>
  <c r="AE968" i="47"/>
  <c r="K1592" i="47"/>
  <c r="K1520" i="47"/>
  <c r="K1628" i="47"/>
  <c r="K1556" i="47"/>
  <c r="K1448" i="47"/>
  <c r="X1448" i="47" s="1"/>
  <c r="K1484" i="47"/>
  <c r="K1376" i="47"/>
  <c r="AF1376" i="47" s="1"/>
  <c r="K1412" i="47"/>
  <c r="Y1345" i="47"/>
  <c r="AC546" i="47"/>
  <c r="AC451" i="47"/>
  <c r="AC452" i="47"/>
  <c r="AC548" i="47"/>
  <c r="AC450" i="47"/>
  <c r="AC549" i="47"/>
  <c r="AC547" i="47"/>
  <c r="AC449" i="47"/>
  <c r="P597" i="47"/>
  <c r="U597" i="47" s="1"/>
  <c r="Y597" i="47" s="1"/>
  <c r="P595" i="47"/>
  <c r="U595" i="47" s="1"/>
  <c r="Y595" i="47" s="1"/>
  <c r="AC595" i="47" s="1"/>
  <c r="P600" i="47"/>
  <c r="U600" i="47" s="1"/>
  <c r="Y600" i="47" s="1"/>
  <c r="P599" i="47"/>
  <c r="U599" i="47" s="1"/>
  <c r="Y599" i="47" s="1"/>
  <c r="P596" i="47"/>
  <c r="U596" i="47" s="1"/>
  <c r="Y596" i="47" s="1"/>
  <c r="P598" i="47"/>
  <c r="U598" i="47" s="1"/>
  <c r="Y598" i="47" s="1"/>
  <c r="R340" i="47"/>
  <c r="AA284" i="47"/>
  <c r="L573" i="47" s="1"/>
  <c r="V286" i="47"/>
  <c r="L503" i="47"/>
  <c r="P503" i="47" s="1"/>
  <c r="U503" i="47" s="1"/>
  <c r="Y503" i="47" s="1"/>
  <c r="AA286" i="47"/>
  <c r="L575" i="47" s="1"/>
  <c r="V281" i="47"/>
  <c r="L473" i="47" s="1"/>
  <c r="L498" i="47"/>
  <c r="P498" i="47" s="1"/>
  <c r="U498" i="47" s="1"/>
  <c r="Y498" i="47" s="1"/>
  <c r="AC498" i="47" s="1"/>
  <c r="AA285" i="47"/>
  <c r="L574" i="47" s="1"/>
  <c r="V284" i="47"/>
  <c r="L501" i="47"/>
  <c r="P501" i="47" s="1"/>
  <c r="U501" i="47" s="1"/>
  <c r="Y501" i="47" s="1"/>
  <c r="AA281" i="47"/>
  <c r="L570" i="47" s="1"/>
  <c r="AA282" i="47"/>
  <c r="L571" i="47" s="1"/>
  <c r="V283" i="47"/>
  <c r="L500" i="47"/>
  <c r="P500" i="47" s="1"/>
  <c r="U500" i="47" s="1"/>
  <c r="Y500" i="47" s="1"/>
  <c r="AA283" i="47"/>
  <c r="L572" i="47" s="1"/>
  <c r="V282" i="47"/>
  <c r="L499" i="47"/>
  <c r="P499" i="47" s="1"/>
  <c r="U499" i="47" s="1"/>
  <c r="Y499" i="47" s="1"/>
  <c r="V285" i="47"/>
  <c r="L502" i="47"/>
  <c r="P502" i="47" s="1"/>
  <c r="U502" i="47" s="1"/>
  <c r="Y502" i="47" s="1"/>
  <c r="V1339" i="47"/>
  <c r="AF1339" i="47" s="1"/>
  <c r="K1576" i="51" l="1"/>
  <c r="K1612" i="51"/>
  <c r="K1648" i="51"/>
  <c r="K1540" i="51"/>
  <c r="K1432" i="51"/>
  <c r="K1468" i="51"/>
  <c r="K1504" i="51"/>
  <c r="K1396" i="51"/>
  <c r="K1649" i="51"/>
  <c r="K1469" i="51"/>
  <c r="K1613" i="51"/>
  <c r="K1433" i="51"/>
  <c r="K1541" i="51"/>
  <c r="K1397" i="51"/>
  <c r="K1505" i="51"/>
  <c r="K1577" i="51"/>
  <c r="AF961" i="47"/>
  <c r="Q962" i="47"/>
  <c r="V373" i="47"/>
  <c r="AA376" i="47"/>
  <c r="AA375" i="47"/>
  <c r="AA372" i="47"/>
  <c r="V375" i="47"/>
  <c r="AA369" i="47"/>
  <c r="AA378" i="47"/>
  <c r="AA377" i="47"/>
  <c r="V377" i="47"/>
  <c r="AC605" i="47"/>
  <c r="V378" i="47"/>
  <c r="V371" i="47"/>
  <c r="V370" i="47"/>
  <c r="AA374" i="47"/>
  <c r="V369" i="47"/>
  <c r="AA371" i="47"/>
  <c r="AA370" i="47"/>
  <c r="AA373" i="47"/>
  <c r="V372" i="47"/>
  <c r="V376" i="47"/>
  <c r="V374" i="47"/>
  <c r="U507" i="47"/>
  <c r="Y507" i="47" s="1"/>
  <c r="AC507" i="47" s="1"/>
  <c r="AF960" i="47"/>
  <c r="Q961" i="47"/>
  <c r="AC604" i="47"/>
  <c r="AC504" i="47"/>
  <c r="AC506" i="47"/>
  <c r="AC503" i="47"/>
  <c r="AF959" i="47"/>
  <c r="Q957" i="47"/>
  <c r="AF958" i="47"/>
  <c r="Q960" i="47"/>
  <c r="Q958" i="47"/>
  <c r="AF957" i="47"/>
  <c r="Q959" i="47"/>
  <c r="AF956" i="47"/>
  <c r="AC603" i="47"/>
  <c r="AC505" i="47"/>
  <c r="AC601" i="47"/>
  <c r="AC600" i="47"/>
  <c r="AC602" i="47"/>
  <c r="AE992" i="47"/>
  <c r="Q956" i="47"/>
  <c r="AF955" i="47"/>
  <c r="Q953" i="47"/>
  <c r="Q952" i="47"/>
  <c r="Q951" i="47"/>
  <c r="Q955" i="47"/>
  <c r="Q954" i="47"/>
  <c r="AF954" i="47"/>
  <c r="AF952" i="47"/>
  <c r="AF951" i="47"/>
  <c r="AF953" i="47"/>
  <c r="K1593" i="47"/>
  <c r="K1629" i="47"/>
  <c r="K1521" i="47"/>
  <c r="K1557" i="47"/>
  <c r="X1556" i="47"/>
  <c r="AF1556" i="47"/>
  <c r="AB1556" i="47"/>
  <c r="X1628" i="47"/>
  <c r="AF1628" i="47"/>
  <c r="AB1628" i="47"/>
  <c r="AF1520" i="47"/>
  <c r="X1520" i="47"/>
  <c r="AB1520" i="47"/>
  <c r="AF1592" i="47"/>
  <c r="X1592" i="47"/>
  <c r="AB1592" i="47"/>
  <c r="AB1448" i="47"/>
  <c r="AF1448" i="47"/>
  <c r="K1449" i="47"/>
  <c r="AF1449" i="47" s="1"/>
  <c r="K1485" i="47"/>
  <c r="X1484" i="47"/>
  <c r="AF1484" i="47"/>
  <c r="AB1484" i="47"/>
  <c r="AB1376" i="47"/>
  <c r="X1376" i="47"/>
  <c r="K1377" i="47"/>
  <c r="AF1377" i="47" s="1"/>
  <c r="K1413" i="47"/>
  <c r="AF1412" i="47"/>
  <c r="AB1412" i="47"/>
  <c r="X1412" i="47"/>
  <c r="Y1346" i="47"/>
  <c r="AC502" i="47"/>
  <c r="AC598" i="47"/>
  <c r="AC596" i="47"/>
  <c r="AC599" i="47"/>
  <c r="AC500" i="47"/>
  <c r="AC501" i="47"/>
  <c r="AC499" i="47"/>
  <c r="AC597" i="47"/>
  <c r="L478" i="47"/>
  <c r="P478" i="47" s="1"/>
  <c r="U478" i="47" s="1"/>
  <c r="Y478" i="47" s="1"/>
  <c r="P575" i="47"/>
  <c r="U575" i="47" s="1"/>
  <c r="Y575" i="47" s="1"/>
  <c r="L475" i="47"/>
  <c r="P475" i="47" s="1"/>
  <c r="P572" i="47"/>
  <c r="U572" i="47" s="1"/>
  <c r="Y572" i="47" s="1"/>
  <c r="L476" i="47"/>
  <c r="P476" i="47" s="1"/>
  <c r="P573" i="47"/>
  <c r="U573" i="47" s="1"/>
  <c r="Y573" i="47" s="1"/>
  <c r="P473" i="47"/>
  <c r="P570" i="47"/>
  <c r="U570" i="47" s="1"/>
  <c r="Y570" i="47" s="1"/>
  <c r="AC570" i="47" s="1"/>
  <c r="L474" i="47"/>
  <c r="P474" i="47" s="1"/>
  <c r="P571" i="47"/>
  <c r="U571" i="47" s="1"/>
  <c r="Y571" i="47" s="1"/>
  <c r="L477" i="47"/>
  <c r="P477" i="47" s="1"/>
  <c r="P574" i="47"/>
  <c r="U574" i="47" s="1"/>
  <c r="Y574" i="47" s="1"/>
  <c r="V1340" i="47"/>
  <c r="AF1340" i="47" s="1"/>
  <c r="AF985" i="47" l="1"/>
  <c r="Q986" i="47"/>
  <c r="AC508" i="47"/>
  <c r="AC580" i="47"/>
  <c r="AC579" i="47"/>
  <c r="AF984" i="47"/>
  <c r="Q985" i="47"/>
  <c r="AC576" i="47"/>
  <c r="AC575" i="47"/>
  <c r="AC578" i="47"/>
  <c r="AC577" i="47"/>
  <c r="AE1016" i="47"/>
  <c r="Q984" i="47"/>
  <c r="Q983" i="47"/>
  <c r="Q982" i="47"/>
  <c r="AF983" i="47"/>
  <c r="AF982" i="47"/>
  <c r="Q981" i="47"/>
  <c r="AF981" i="47"/>
  <c r="AF980" i="47"/>
  <c r="W967" i="47"/>
  <c r="R1236" i="47" s="1"/>
  <c r="H967" i="47"/>
  <c r="R1164" i="47" s="1"/>
  <c r="U1164" i="47" s="1"/>
  <c r="X1164" i="47" s="1"/>
  <c r="Q980" i="47"/>
  <c r="Q979" i="47"/>
  <c r="Q977" i="47"/>
  <c r="AF978" i="47"/>
  <c r="Q976" i="47"/>
  <c r="AF977" i="47"/>
  <c r="Q975" i="47"/>
  <c r="Q978" i="47"/>
  <c r="AF976" i="47"/>
  <c r="AF975" i="47"/>
  <c r="AF979" i="47"/>
  <c r="AB1629" i="47"/>
  <c r="X1629" i="47"/>
  <c r="AF1629" i="47"/>
  <c r="AB1557" i="47"/>
  <c r="AF1557" i="47"/>
  <c r="X1557" i="47"/>
  <c r="AB1521" i="47"/>
  <c r="X1521" i="47"/>
  <c r="AF1521" i="47"/>
  <c r="X1593" i="47"/>
  <c r="AF1593" i="47"/>
  <c r="AB1593" i="47"/>
  <c r="K1558" i="47"/>
  <c r="K1594" i="47"/>
  <c r="K1522" i="47"/>
  <c r="K1630" i="47"/>
  <c r="X1449" i="47"/>
  <c r="AB1449" i="47"/>
  <c r="K1450" i="47"/>
  <c r="AF1450" i="47" s="1"/>
  <c r="K1486" i="47"/>
  <c r="AB1485" i="47"/>
  <c r="X1485" i="47"/>
  <c r="AF1485" i="47"/>
  <c r="X1377" i="47"/>
  <c r="AB1377" i="47"/>
  <c r="AF1413" i="47"/>
  <c r="AB1413" i="47"/>
  <c r="X1413" i="47"/>
  <c r="K1378" i="47"/>
  <c r="AB1378" i="47" s="1"/>
  <c r="K1414" i="47"/>
  <c r="Y1347" i="47"/>
  <c r="AC573" i="47"/>
  <c r="AC572" i="47"/>
  <c r="AC574" i="47"/>
  <c r="AC571" i="47"/>
  <c r="V1341" i="47"/>
  <c r="AF1341" i="47" s="1"/>
  <c r="AF1010" i="47" l="1"/>
  <c r="Z1709" i="47" s="1"/>
  <c r="Q1011" i="47"/>
  <c r="K1710" i="47" s="1"/>
  <c r="Q1004" i="47"/>
  <c r="K1703" i="47" s="1"/>
  <c r="O1703" i="47" s="1"/>
  <c r="AF1009" i="47"/>
  <c r="Q1010" i="47"/>
  <c r="K1709" i="47" s="1"/>
  <c r="AF1002" i="47"/>
  <c r="Z1723" i="47" s="1"/>
  <c r="AF1000" i="47"/>
  <c r="Z1721" i="47" s="1"/>
  <c r="Q1001" i="47"/>
  <c r="K1700" i="47" s="1"/>
  <c r="O1700" i="47" s="1"/>
  <c r="AE1040" i="47"/>
  <c r="AF999" i="47"/>
  <c r="Z1698" i="47" s="1"/>
  <c r="AD1698" i="47" s="1"/>
  <c r="AF1006" i="47"/>
  <c r="Q1007" i="47"/>
  <c r="K1706" i="47" s="1"/>
  <c r="AF1005" i="47"/>
  <c r="Q1006" i="47"/>
  <c r="K1705" i="47" s="1"/>
  <c r="AF1008" i="47"/>
  <c r="Q1009" i="47"/>
  <c r="K1708" i="47" s="1"/>
  <c r="AF1007" i="47"/>
  <c r="Q1008" i="47"/>
  <c r="K1707" i="47" s="1"/>
  <c r="Q999" i="47"/>
  <c r="K1698" i="47" s="1"/>
  <c r="R1698" i="47" s="1"/>
  <c r="Q1002" i="47"/>
  <c r="K1701" i="47" s="1"/>
  <c r="O1701" i="47" s="1"/>
  <c r="AF1004" i="47"/>
  <c r="Z1703" i="47" s="1"/>
  <c r="AF1001" i="47"/>
  <c r="Z1700" i="47" s="1"/>
  <c r="AF1003" i="47"/>
  <c r="Z1702" i="47" s="1"/>
  <c r="Q1003" i="47"/>
  <c r="K1702" i="47" s="1"/>
  <c r="R1702" i="47" s="1"/>
  <c r="Q1005" i="47"/>
  <c r="K1704" i="47" s="1"/>
  <c r="O1704" i="47" s="1"/>
  <c r="Q1000" i="47"/>
  <c r="K1699" i="47" s="1"/>
  <c r="R1699" i="47" s="1"/>
  <c r="R1224" i="47"/>
  <c r="R1176" i="47"/>
  <c r="U1176" i="47" s="1"/>
  <c r="X1176" i="47" s="1"/>
  <c r="W991" i="47"/>
  <c r="R1225" i="47" s="1"/>
  <c r="H991" i="47"/>
  <c r="R1165" i="47" s="1"/>
  <c r="U1165" i="47" s="1"/>
  <c r="X1165" i="47" s="1"/>
  <c r="K1559" i="47"/>
  <c r="K1523" i="47"/>
  <c r="K1631" i="47"/>
  <c r="K1595" i="47"/>
  <c r="AB1594" i="47"/>
  <c r="X1594" i="47"/>
  <c r="AF1594" i="47"/>
  <c r="X1630" i="47"/>
  <c r="AF1630" i="47"/>
  <c r="AB1630" i="47"/>
  <c r="AF1522" i="47"/>
  <c r="AB1522" i="47"/>
  <c r="X1522" i="47"/>
  <c r="X1558" i="47"/>
  <c r="AF1558" i="47"/>
  <c r="AB1558" i="47"/>
  <c r="AB1450" i="47"/>
  <c r="K1451" i="47"/>
  <c r="AF1451" i="47" s="1"/>
  <c r="K1487" i="47"/>
  <c r="X1450" i="47"/>
  <c r="X1486" i="47"/>
  <c r="AB1486" i="47"/>
  <c r="AF1486" i="47"/>
  <c r="AF1378" i="47"/>
  <c r="X1378" i="47"/>
  <c r="AF1414" i="47"/>
  <c r="AB1414" i="47"/>
  <c r="X1414" i="47"/>
  <c r="K1379" i="47"/>
  <c r="X1379" i="47" s="1"/>
  <c r="K1415" i="47"/>
  <c r="Y1348" i="47"/>
  <c r="AD1164" i="47"/>
  <c r="V1342" i="47"/>
  <c r="AF1342" i="47" s="1"/>
  <c r="Z1731" i="47" l="1"/>
  <c r="AG1731" i="47" s="1"/>
  <c r="Z1984" i="47" s="1"/>
  <c r="O1710" i="47"/>
  <c r="S1915" i="47" s="1"/>
  <c r="R1710" i="47"/>
  <c r="Z1915" i="47" s="1"/>
  <c r="AF1034" i="47"/>
  <c r="Q1035" i="47"/>
  <c r="K1732" i="47" s="1"/>
  <c r="AD1709" i="47"/>
  <c r="S1937" i="47" s="1"/>
  <c r="AG1709" i="47"/>
  <c r="Z1937" i="47" s="1"/>
  <c r="Q1028" i="47"/>
  <c r="K1725" i="47" s="1"/>
  <c r="AF1033" i="47"/>
  <c r="Q1034" i="47"/>
  <c r="K1731" i="47" s="1"/>
  <c r="R1709" i="47"/>
  <c r="Z1914" i="47" s="1"/>
  <c r="O1709" i="47"/>
  <c r="S1914" i="47" s="1"/>
  <c r="Z1708" i="47"/>
  <c r="Z1730" i="47"/>
  <c r="Z1701" i="47"/>
  <c r="AG1701" i="47" s="1"/>
  <c r="Z1699" i="47"/>
  <c r="AD1699" i="47" s="1"/>
  <c r="Q1025" i="47"/>
  <c r="K1722" i="47" s="1"/>
  <c r="Q1029" i="47"/>
  <c r="K1726" i="47" s="1"/>
  <c r="Q1024" i="47"/>
  <c r="K1721" i="47" s="1"/>
  <c r="Q1026" i="47"/>
  <c r="K1723" i="47" s="1"/>
  <c r="Q1027" i="47"/>
  <c r="K1724" i="47" s="1"/>
  <c r="AF1026" i="47"/>
  <c r="Z1722" i="47"/>
  <c r="AD1722" i="47" s="1"/>
  <c r="S1975" i="47" s="1"/>
  <c r="AF1028" i="47"/>
  <c r="AF1025" i="47"/>
  <c r="Q1023" i="47"/>
  <c r="K1720" i="47" s="1"/>
  <c r="AF1023" i="47"/>
  <c r="Z1720" i="47" s="1"/>
  <c r="AF1027" i="47"/>
  <c r="AE1064" i="47"/>
  <c r="AF1024" i="47"/>
  <c r="Z1725" i="47"/>
  <c r="AG1725" i="47" s="1"/>
  <c r="Z1978" i="47" s="1"/>
  <c r="R1705" i="47"/>
  <c r="Z1910" i="47" s="1"/>
  <c r="O1705" i="47"/>
  <c r="S1910" i="47" s="1"/>
  <c r="H1015" i="47"/>
  <c r="R1167" i="47" s="1"/>
  <c r="R1708" i="47"/>
  <c r="Z1913" i="47" s="1"/>
  <c r="O1708" i="47"/>
  <c r="S1913" i="47" s="1"/>
  <c r="W1015" i="47"/>
  <c r="R1227" i="47" s="1"/>
  <c r="Z1704" i="47"/>
  <c r="Z1726" i="47"/>
  <c r="O1706" i="47"/>
  <c r="S1911" i="47" s="1"/>
  <c r="R1706" i="47"/>
  <c r="Z1911" i="47" s="1"/>
  <c r="Z1729" i="47"/>
  <c r="Z1707" i="47"/>
  <c r="Z1705" i="47"/>
  <c r="Z1727" i="47"/>
  <c r="Z1724" i="47"/>
  <c r="AG1724" i="47" s="1"/>
  <c r="Z1977" i="47" s="1"/>
  <c r="R1707" i="47"/>
  <c r="Z1912" i="47" s="1"/>
  <c r="O1707" i="47"/>
  <c r="S1912" i="47" s="1"/>
  <c r="K1632" i="47"/>
  <c r="K1488" i="47"/>
  <c r="K1560" i="47"/>
  <c r="K1596" i="47"/>
  <c r="K1380" i="47"/>
  <c r="K1416" i="47"/>
  <c r="K1524" i="47"/>
  <c r="K1452" i="47"/>
  <c r="Z1706" i="47"/>
  <c r="Z1728" i="47"/>
  <c r="AF1032" i="47"/>
  <c r="Q1030" i="47"/>
  <c r="K1727" i="47" s="1"/>
  <c r="AF1031" i="47"/>
  <c r="Q1033" i="47"/>
  <c r="K1730" i="47" s="1"/>
  <c r="AF1030" i="47"/>
  <c r="AF1029" i="47"/>
  <c r="Q1032" i="47"/>
  <c r="K1729" i="47" s="1"/>
  <c r="Q1031" i="47"/>
  <c r="K1728" i="47" s="1"/>
  <c r="S1926" i="47"/>
  <c r="Z1903" i="47"/>
  <c r="Z1907" i="47"/>
  <c r="Z1904" i="47"/>
  <c r="S1905" i="47"/>
  <c r="S1908" i="47"/>
  <c r="S1909" i="47"/>
  <c r="S1906" i="47"/>
  <c r="R1237" i="47"/>
  <c r="AA1238" i="47" s="1"/>
  <c r="R1177" i="47"/>
  <c r="U1177" i="47" s="1"/>
  <c r="X1177" i="47" s="1"/>
  <c r="AD1176" i="47"/>
  <c r="AG1698" i="47"/>
  <c r="R1700" i="47"/>
  <c r="R1703" i="47"/>
  <c r="O1702" i="47"/>
  <c r="R1701" i="47"/>
  <c r="O1698" i="47"/>
  <c r="R1704" i="47"/>
  <c r="O1699" i="47"/>
  <c r="AD1702" i="47"/>
  <c r="AG1702" i="47"/>
  <c r="AG1723" i="47"/>
  <c r="Z1976" i="47" s="1"/>
  <c r="AD1723" i="47"/>
  <c r="S1976" i="47" s="1"/>
  <c r="AD1700" i="47"/>
  <c r="AG1700" i="47"/>
  <c r="AG1703" i="47"/>
  <c r="AD1703" i="47"/>
  <c r="AG1721" i="47"/>
  <c r="Z1974" i="47" s="1"/>
  <c r="AD1721" i="47"/>
  <c r="S1974" i="47" s="1"/>
  <c r="AB1451" i="47"/>
  <c r="AF1595" i="47"/>
  <c r="AB1595" i="47"/>
  <c r="X1595" i="47"/>
  <c r="AF1631" i="47"/>
  <c r="AB1631" i="47"/>
  <c r="X1631" i="47"/>
  <c r="AF1523" i="47"/>
  <c r="X1523" i="47"/>
  <c r="AB1523" i="47"/>
  <c r="X1451" i="47"/>
  <c r="X1559" i="47"/>
  <c r="AB1559" i="47"/>
  <c r="AF1559" i="47"/>
  <c r="AF1487" i="47"/>
  <c r="AB1487" i="47"/>
  <c r="X1487" i="47"/>
  <c r="AF1379" i="47"/>
  <c r="AB1415" i="47"/>
  <c r="X1415" i="47"/>
  <c r="AF1415" i="47"/>
  <c r="AB1379" i="47"/>
  <c r="Y1349" i="47"/>
  <c r="AA1226" i="47"/>
  <c r="AA1225" i="47"/>
  <c r="AD1165" i="47"/>
  <c r="AD1166" i="47"/>
  <c r="V1343" i="47"/>
  <c r="AF1343" i="47" s="1"/>
  <c r="AD1731" i="47" l="1"/>
  <c r="S1984" i="47" s="1"/>
  <c r="V1984" i="47" s="1"/>
  <c r="AF1058" i="47"/>
  <c r="Z1753" i="47" s="1"/>
  <c r="AG1753" i="47" s="1"/>
  <c r="Z2031" i="47" s="1"/>
  <c r="Q1059" i="47"/>
  <c r="K1754" i="47" s="1"/>
  <c r="O1732" i="47"/>
  <c r="S1962" i="47" s="1"/>
  <c r="R1732" i="47"/>
  <c r="Z1962" i="47" s="1"/>
  <c r="V1937" i="47"/>
  <c r="V1914" i="47"/>
  <c r="V1974" i="47"/>
  <c r="AD1730" i="47"/>
  <c r="S1983" i="47" s="1"/>
  <c r="AG1730" i="47"/>
  <c r="Z1983" i="47" s="1"/>
  <c r="R1731" i="47"/>
  <c r="Z1961" i="47" s="1"/>
  <c r="O1731" i="47"/>
  <c r="S1961" i="47" s="1"/>
  <c r="AF1053" i="47"/>
  <c r="Z1748" i="47" s="1"/>
  <c r="AG1748" i="47" s="1"/>
  <c r="Z2026" i="47" s="1"/>
  <c r="Q1058" i="47"/>
  <c r="K1753" i="47" s="1"/>
  <c r="AF1057" i="47"/>
  <c r="Z1752" i="47" s="1"/>
  <c r="AD1708" i="47"/>
  <c r="S1936" i="47" s="1"/>
  <c r="AG1708" i="47"/>
  <c r="Z1936" i="47" s="1"/>
  <c r="V1913" i="47"/>
  <c r="AF1054" i="47"/>
  <c r="Z1749" i="47" s="1"/>
  <c r="AD1749" i="47" s="1"/>
  <c r="S2027" i="47" s="1"/>
  <c r="AG1699" i="47"/>
  <c r="Z1927" i="47" s="1"/>
  <c r="AD1701" i="47"/>
  <c r="S1929" i="47" s="1"/>
  <c r="Q1056" i="47"/>
  <c r="K1751" i="47" s="1"/>
  <c r="R1751" i="47" s="1"/>
  <c r="Z2006" i="47" s="1"/>
  <c r="Q1052" i="47"/>
  <c r="K1747" i="47" s="1"/>
  <c r="O1747" i="47" s="1"/>
  <c r="S2002" i="47" s="1"/>
  <c r="AF1047" i="47"/>
  <c r="Z1742" i="47" s="1"/>
  <c r="AD1742" i="47" s="1"/>
  <c r="S2020" i="47" s="1"/>
  <c r="AD1725" i="47"/>
  <c r="S1978" i="47" s="1"/>
  <c r="AG1722" i="47"/>
  <c r="Z1975" i="47" s="1"/>
  <c r="V1975" i="47" s="1"/>
  <c r="AF1048" i="47"/>
  <c r="Z1743" i="47" s="1"/>
  <c r="Q1050" i="47"/>
  <c r="K1745" i="47" s="1"/>
  <c r="R1745" i="47" s="1"/>
  <c r="Z2000" i="47" s="1"/>
  <c r="Q1054" i="47"/>
  <c r="K1749" i="47" s="1"/>
  <c r="O1749" i="47" s="1"/>
  <c r="S2004" i="47" s="1"/>
  <c r="AF1052" i="47"/>
  <c r="Z1747" i="47" s="1"/>
  <c r="Q1055" i="47"/>
  <c r="K1750" i="47" s="1"/>
  <c r="R1750" i="47" s="1"/>
  <c r="Z2005" i="47" s="1"/>
  <c r="AF1049" i="47"/>
  <c r="Z1744" i="47" s="1"/>
  <c r="AF1051" i="47"/>
  <c r="Z1746" i="47" s="1"/>
  <c r="Q1057" i="47"/>
  <c r="K1752" i="47" s="1"/>
  <c r="R1752" i="47" s="1"/>
  <c r="Z2007" i="47" s="1"/>
  <c r="AE1088" i="47"/>
  <c r="AF1050" i="47"/>
  <c r="Z1745" i="47" s="1"/>
  <c r="Q1051" i="47"/>
  <c r="K1746" i="47" s="1"/>
  <c r="R1746" i="47" s="1"/>
  <c r="Z2001" i="47" s="1"/>
  <c r="V1911" i="47"/>
  <c r="AF1055" i="47"/>
  <c r="Z1750" i="47" s="1"/>
  <c r="AD1750" i="47" s="1"/>
  <c r="S2028" i="47" s="1"/>
  <c r="V1910" i="47"/>
  <c r="Q1049" i="47"/>
  <c r="K1744" i="47" s="1"/>
  <c r="R1744" i="47" s="1"/>
  <c r="Z1999" i="47" s="1"/>
  <c r="Q1047" i="47"/>
  <c r="AF1056" i="47"/>
  <c r="Z1751" i="47" s="1"/>
  <c r="AD1751" i="47" s="1"/>
  <c r="S2029" i="47" s="1"/>
  <c r="Q1053" i="47"/>
  <c r="K1748" i="47" s="1"/>
  <c r="O1748" i="47" s="1"/>
  <c r="S2003" i="47" s="1"/>
  <c r="Q1048" i="47"/>
  <c r="K1743" i="47" s="1"/>
  <c r="R1743" i="47" s="1"/>
  <c r="Z1998" i="47" s="1"/>
  <c r="W1039" i="47"/>
  <c r="R1229" i="47" s="1"/>
  <c r="AA1229" i="47" s="1"/>
  <c r="H1039" i="47"/>
  <c r="R1169" i="47" s="1"/>
  <c r="U1169" i="47" s="1"/>
  <c r="X1169" i="47" s="1"/>
  <c r="AF1524" i="47"/>
  <c r="AB1524" i="47"/>
  <c r="X1524" i="47"/>
  <c r="AG1726" i="47"/>
  <c r="Z1979" i="47" s="1"/>
  <c r="AD1726" i="47"/>
  <c r="S1979" i="47" s="1"/>
  <c r="X1416" i="47"/>
  <c r="AF1416" i="47"/>
  <c r="AB1416" i="47"/>
  <c r="AG1727" i="47"/>
  <c r="Z1980" i="47" s="1"/>
  <c r="AD1727" i="47"/>
  <c r="S1980" i="47" s="1"/>
  <c r="AF1596" i="47"/>
  <c r="AB1596" i="47"/>
  <c r="X1596" i="47"/>
  <c r="AB1560" i="47"/>
  <c r="X1560" i="47"/>
  <c r="AF1560" i="47"/>
  <c r="AD1707" i="47"/>
  <c r="S1935" i="47" s="1"/>
  <c r="AG1707" i="47"/>
  <c r="Z1935" i="47" s="1"/>
  <c r="AF1380" i="47"/>
  <c r="AB1380" i="47"/>
  <c r="X1380" i="47"/>
  <c r="AD1724" i="47"/>
  <c r="S1977" i="47" s="1"/>
  <c r="O1728" i="47"/>
  <c r="S1958" i="47" s="1"/>
  <c r="R1728" i="47"/>
  <c r="Z1958" i="47" s="1"/>
  <c r="AD1728" i="47"/>
  <c r="S1981" i="47" s="1"/>
  <c r="AG1728" i="47"/>
  <c r="Z1981" i="47" s="1"/>
  <c r="X1488" i="47"/>
  <c r="AB1488" i="47"/>
  <c r="AF1488" i="47"/>
  <c r="AG1729" i="47"/>
  <c r="Z1982" i="47" s="1"/>
  <c r="AD1729" i="47"/>
  <c r="S1982" i="47" s="1"/>
  <c r="AD1704" i="47"/>
  <c r="S1932" i="47" s="1"/>
  <c r="AG1704" i="47"/>
  <c r="Z1932" i="47" s="1"/>
  <c r="R1727" i="47"/>
  <c r="Z1957" i="47" s="1"/>
  <c r="O1727" i="47"/>
  <c r="S1957" i="47" s="1"/>
  <c r="O1729" i="47"/>
  <c r="S1959" i="47" s="1"/>
  <c r="R1729" i="47"/>
  <c r="Z1959" i="47" s="1"/>
  <c r="AG1706" i="47"/>
  <c r="Z1934" i="47" s="1"/>
  <c r="AD1706" i="47"/>
  <c r="S1934" i="47" s="1"/>
  <c r="AB1632" i="47"/>
  <c r="AF1632" i="47"/>
  <c r="X1632" i="47"/>
  <c r="R1730" i="47"/>
  <c r="Z1960" i="47" s="1"/>
  <c r="O1730" i="47"/>
  <c r="S1960" i="47" s="1"/>
  <c r="AG1705" i="47"/>
  <c r="Z1933" i="47" s="1"/>
  <c r="AD1705" i="47"/>
  <c r="S1933" i="47" s="1"/>
  <c r="X1452" i="47"/>
  <c r="AB1452" i="47"/>
  <c r="AF1452" i="47"/>
  <c r="V1912" i="47"/>
  <c r="K1633" i="47"/>
  <c r="K1561" i="47"/>
  <c r="K1597" i="47"/>
  <c r="K1381" i="47"/>
  <c r="K1453" i="47"/>
  <c r="K1417" i="47"/>
  <c r="K1525" i="47"/>
  <c r="K1489" i="47"/>
  <c r="Z1931" i="47"/>
  <c r="Z1929" i="47"/>
  <c r="Z1926" i="47"/>
  <c r="Z1928" i="47"/>
  <c r="S1931" i="47"/>
  <c r="V1976" i="47"/>
  <c r="S1928" i="47"/>
  <c r="S1927" i="47"/>
  <c r="Z1930" i="47"/>
  <c r="S1930" i="47"/>
  <c r="S1903" i="47"/>
  <c r="Z1905" i="47"/>
  <c r="V1905" i="47" s="1"/>
  <c r="S1904" i="47"/>
  <c r="V1904" i="47" s="1"/>
  <c r="Z1909" i="47"/>
  <c r="V1909" i="47" s="1"/>
  <c r="Z1906" i="47"/>
  <c r="V1906" i="47" s="1"/>
  <c r="S1907" i="47"/>
  <c r="V1907" i="47" s="1"/>
  <c r="Z1908" i="47"/>
  <c r="V1908" i="47" s="1"/>
  <c r="AA1237" i="47"/>
  <c r="AD1178" i="47"/>
  <c r="AD1177" i="47"/>
  <c r="O1724" i="47"/>
  <c r="S1954" i="47" s="1"/>
  <c r="R1724" i="47"/>
  <c r="Z1954" i="47" s="1"/>
  <c r="AG1720" i="47"/>
  <c r="Z1973" i="47" s="1"/>
  <c r="AD1720" i="47"/>
  <c r="S1973" i="47" s="1"/>
  <c r="R1723" i="47"/>
  <c r="Z1953" i="47" s="1"/>
  <c r="O1723" i="47"/>
  <c r="S1953" i="47" s="1"/>
  <c r="R1721" i="47"/>
  <c r="Z1951" i="47" s="1"/>
  <c r="O1721" i="47"/>
  <c r="S1951" i="47" s="1"/>
  <c r="R1725" i="47"/>
  <c r="Z1955" i="47" s="1"/>
  <c r="O1725" i="47"/>
  <c r="S1955" i="47" s="1"/>
  <c r="O1720" i="47"/>
  <c r="S1950" i="47" s="1"/>
  <c r="R1720" i="47"/>
  <c r="Z1950" i="47" s="1"/>
  <c r="O1722" i="47"/>
  <c r="S1952" i="47" s="1"/>
  <c r="R1722" i="47"/>
  <c r="Z1952" i="47" s="1"/>
  <c r="O1726" i="47"/>
  <c r="S1956" i="47" s="1"/>
  <c r="R1726" i="47"/>
  <c r="Z1956" i="47" s="1"/>
  <c r="S1195" i="47"/>
  <c r="W1195" i="47" s="1"/>
  <c r="Y1350" i="47"/>
  <c r="AA1227" i="47"/>
  <c r="AA1228" i="47"/>
  <c r="U1167" i="47"/>
  <c r="X1167" i="47" s="1"/>
  <c r="V1344" i="47"/>
  <c r="AD1753" i="47" l="1"/>
  <c r="S2031" i="47" s="1"/>
  <c r="V2031" i="47" s="1"/>
  <c r="AF1082" i="47"/>
  <c r="Z1775" i="47" s="1"/>
  <c r="AG1775" i="47" s="1"/>
  <c r="Z2078" i="47" s="1"/>
  <c r="Q1083" i="47"/>
  <c r="K1776" i="47" s="1"/>
  <c r="R1754" i="47"/>
  <c r="Z2009" i="47" s="1"/>
  <c r="O1754" i="47"/>
  <c r="S2009" i="47" s="1"/>
  <c r="V1961" i="47"/>
  <c r="V1927" i="47"/>
  <c r="V1951" i="47"/>
  <c r="AD1748" i="47"/>
  <c r="S2026" i="47" s="1"/>
  <c r="V2026" i="47" s="1"/>
  <c r="V1936" i="47"/>
  <c r="V1983" i="47"/>
  <c r="V1960" i="47"/>
  <c r="Q1079" i="47"/>
  <c r="K1772" i="47" s="1"/>
  <c r="R1772" i="47" s="1"/>
  <c r="Z2052" i="47" s="1"/>
  <c r="Q1082" i="47"/>
  <c r="K1775" i="47" s="1"/>
  <c r="AF1081" i="47"/>
  <c r="Z1774" i="47" s="1"/>
  <c r="AD1752" i="47"/>
  <c r="S2030" i="47" s="1"/>
  <c r="AG1752" i="47"/>
  <c r="Z2030" i="47" s="1"/>
  <c r="R1753" i="47"/>
  <c r="Z2008" i="47" s="1"/>
  <c r="O1753" i="47"/>
  <c r="S2008" i="47" s="1"/>
  <c r="AG1749" i="47"/>
  <c r="Z2027" i="47" s="1"/>
  <c r="V2027" i="47" s="1"/>
  <c r="O1751" i="47"/>
  <c r="S2006" i="47" s="1"/>
  <c r="V2006" i="47" s="1"/>
  <c r="AG1750" i="47"/>
  <c r="Z2028" i="47" s="1"/>
  <c r="V2028" i="47" s="1"/>
  <c r="V1981" i="47"/>
  <c r="R1749" i="47"/>
  <c r="Z2004" i="47" s="1"/>
  <c r="V2004" i="47" s="1"/>
  <c r="H1063" i="47"/>
  <c r="R1170" i="47" s="1"/>
  <c r="O1750" i="47"/>
  <c r="S2005" i="47" s="1"/>
  <c r="V2005" i="47" s="1"/>
  <c r="W1063" i="47"/>
  <c r="R1230" i="47" s="1"/>
  <c r="AA1230" i="47" s="1"/>
  <c r="AF1072" i="47"/>
  <c r="Z1765" i="47" s="1"/>
  <c r="AG1765" i="47" s="1"/>
  <c r="Z2068" i="47" s="1"/>
  <c r="K1742" i="47"/>
  <c r="R1742" i="47" s="1"/>
  <c r="Z1997" i="47" s="1"/>
  <c r="Q1075" i="47"/>
  <c r="K1768" i="47" s="1"/>
  <c r="R1768" i="47" s="1"/>
  <c r="Z2048" i="47" s="1"/>
  <c r="V1935" i="47"/>
  <c r="AF1080" i="47"/>
  <c r="Z1773" i="47" s="1"/>
  <c r="AD1773" i="47" s="1"/>
  <c r="S2076" i="47" s="1"/>
  <c r="AG1751" i="47"/>
  <c r="Z2029" i="47" s="1"/>
  <c r="V2029" i="47" s="1"/>
  <c r="AF1073" i="47"/>
  <c r="Z1766" i="47" s="1"/>
  <c r="AD1766" i="47" s="1"/>
  <c r="S2069" i="47" s="1"/>
  <c r="AF1076" i="47"/>
  <c r="Z1769" i="47" s="1"/>
  <c r="AG1769" i="47" s="1"/>
  <c r="Z2072" i="47" s="1"/>
  <c r="Q1076" i="47"/>
  <c r="K1769" i="47" s="1"/>
  <c r="O1769" i="47" s="1"/>
  <c r="S2049" i="47" s="1"/>
  <c r="AF1077" i="47"/>
  <c r="Z1770" i="47" s="1"/>
  <c r="AG1770" i="47" s="1"/>
  <c r="Z2073" i="47" s="1"/>
  <c r="AF1075" i="47"/>
  <c r="Z1768" i="47" s="1"/>
  <c r="AG1768" i="47" s="1"/>
  <c r="Z2071" i="47" s="1"/>
  <c r="O1752" i="47"/>
  <c r="S2007" i="47" s="1"/>
  <c r="V2007" i="47" s="1"/>
  <c r="Q1077" i="47"/>
  <c r="K1770" i="47" s="1"/>
  <c r="R1770" i="47" s="1"/>
  <c r="Z2050" i="47" s="1"/>
  <c r="AF1078" i="47"/>
  <c r="Z1771" i="47" s="1"/>
  <c r="AG1771" i="47" s="1"/>
  <c r="Z2074" i="47" s="1"/>
  <c r="Q1080" i="47"/>
  <c r="K1773" i="47" s="1"/>
  <c r="O1773" i="47" s="1"/>
  <c r="S2053" i="47" s="1"/>
  <c r="Q1073" i="47"/>
  <c r="K1766" i="47" s="1"/>
  <c r="O1766" i="47" s="1"/>
  <c r="S2046" i="47" s="1"/>
  <c r="Q1078" i="47"/>
  <c r="K1771" i="47" s="1"/>
  <c r="R1771" i="47" s="1"/>
  <c r="Z2051" i="47" s="1"/>
  <c r="Q1071" i="47"/>
  <c r="K1764" i="47" s="1"/>
  <c r="R1764" i="47" s="1"/>
  <c r="Z2044" i="47" s="1"/>
  <c r="AF1079" i="47"/>
  <c r="Z1772" i="47" s="1"/>
  <c r="AD1772" i="47" s="1"/>
  <c r="S2075" i="47" s="1"/>
  <c r="AE1112" i="47"/>
  <c r="AF1074" i="47"/>
  <c r="Z1767" i="47" s="1"/>
  <c r="AG1767" i="47" s="1"/>
  <c r="Z2070" i="47" s="1"/>
  <c r="Q1074" i="47"/>
  <c r="K1767" i="47" s="1"/>
  <c r="O1767" i="47" s="1"/>
  <c r="S2047" i="47" s="1"/>
  <c r="Q1081" i="47"/>
  <c r="K1774" i="47" s="1"/>
  <c r="R1774" i="47" s="1"/>
  <c r="Z2054" i="47" s="1"/>
  <c r="AF1071" i="47"/>
  <c r="Z1764" i="47" s="1"/>
  <c r="AD1764" i="47" s="1"/>
  <c r="S2067" i="47" s="1"/>
  <c r="Q1072" i="47"/>
  <c r="K1765" i="47" s="1"/>
  <c r="R1765" i="47" s="1"/>
  <c r="Z2045" i="47" s="1"/>
  <c r="V1928" i="47"/>
  <c r="V1934" i="47"/>
  <c r="V1959" i="47"/>
  <c r="V1958" i="47"/>
  <c r="V1980" i="47"/>
  <c r="V1957" i="47"/>
  <c r="V1979" i="47"/>
  <c r="V1933" i="47"/>
  <c r="V1932" i="47"/>
  <c r="V1982" i="47"/>
  <c r="V1929" i="47"/>
  <c r="AB1489" i="47"/>
  <c r="AF1489" i="47"/>
  <c r="X1489" i="47"/>
  <c r="AB1525" i="47"/>
  <c r="AF1525" i="47"/>
  <c r="X1525" i="47"/>
  <c r="AB1453" i="47"/>
  <c r="AF1453" i="47"/>
  <c r="X1453" i="47"/>
  <c r="AF1597" i="47"/>
  <c r="X1597" i="47"/>
  <c r="AB1597" i="47"/>
  <c r="AB1417" i="47"/>
  <c r="X1417" i="47"/>
  <c r="AF1417" i="47"/>
  <c r="X1381" i="47"/>
  <c r="AB1381" i="47"/>
  <c r="AF1381" i="47"/>
  <c r="X1561" i="47"/>
  <c r="AF1561" i="47"/>
  <c r="AB1561" i="47"/>
  <c r="AB1633" i="47"/>
  <c r="AF1633" i="47"/>
  <c r="X1633" i="47"/>
  <c r="V1955" i="47"/>
  <c r="V1956" i="47"/>
  <c r="V1952" i="47"/>
  <c r="V1953" i="47"/>
  <c r="V1930" i="47"/>
  <c r="V1954" i="47"/>
  <c r="V1931" i="47"/>
  <c r="V1977" i="47"/>
  <c r="V1978" i="47"/>
  <c r="O1743" i="47"/>
  <c r="S1998" i="47" s="1"/>
  <c r="V1998" i="47" s="1"/>
  <c r="R1748" i="47"/>
  <c r="Z2003" i="47" s="1"/>
  <c r="V2003" i="47" s="1"/>
  <c r="O1745" i="47"/>
  <c r="S2000" i="47" s="1"/>
  <c r="V2000" i="47" s="1"/>
  <c r="O1744" i="47"/>
  <c r="S1999" i="47" s="1"/>
  <c r="V1999" i="47" s="1"/>
  <c r="R1747" i="47"/>
  <c r="Z2002" i="47" s="1"/>
  <c r="V2002" i="47" s="1"/>
  <c r="AD1746" i="47"/>
  <c r="S2024" i="47" s="1"/>
  <c r="AG1746" i="47"/>
  <c r="Z2024" i="47" s="1"/>
  <c r="AG1742" i="47"/>
  <c r="Z2020" i="47" s="1"/>
  <c r="AD1743" i="47"/>
  <c r="S2021" i="47" s="1"/>
  <c r="AG1743" i="47"/>
  <c r="Z2021" i="47" s="1"/>
  <c r="AD1745" i="47"/>
  <c r="S2023" i="47" s="1"/>
  <c r="AG1745" i="47"/>
  <c r="Z2023" i="47" s="1"/>
  <c r="O1746" i="47"/>
  <c r="S2001" i="47" s="1"/>
  <c r="V2001" i="47" s="1"/>
  <c r="AD1744" i="47"/>
  <c r="S2022" i="47" s="1"/>
  <c r="AG1744" i="47"/>
  <c r="Z2022" i="47" s="1"/>
  <c r="AG1747" i="47"/>
  <c r="Z2025" i="47" s="1"/>
  <c r="AD1747" i="47"/>
  <c r="S2025" i="47" s="1"/>
  <c r="Y1351" i="47"/>
  <c r="AD1168" i="47"/>
  <c r="AD1167" i="47"/>
  <c r="AD1169" i="47"/>
  <c r="V1345" i="47"/>
  <c r="AD1775" i="47" l="1"/>
  <c r="S2078" i="47" s="1"/>
  <c r="V2078" i="47" s="1"/>
  <c r="AF1106" i="47"/>
  <c r="Z1797" i="47" s="1"/>
  <c r="AD1797" i="47" s="1"/>
  <c r="S2125" i="47" s="1"/>
  <c r="Q1107" i="47"/>
  <c r="K1798" i="47" s="1"/>
  <c r="R1776" i="47"/>
  <c r="Z2056" i="47" s="1"/>
  <c r="O1776" i="47"/>
  <c r="S2056" i="47" s="1"/>
  <c r="V2008" i="47"/>
  <c r="V2021" i="47"/>
  <c r="O1772" i="47"/>
  <c r="S2052" i="47" s="1"/>
  <c r="V2052" i="47" s="1"/>
  <c r="V2030" i="47"/>
  <c r="AF1102" i="47"/>
  <c r="Z1793" i="47" s="1"/>
  <c r="AD1793" i="47" s="1"/>
  <c r="S2121" i="47" s="1"/>
  <c r="AF1105" i="47"/>
  <c r="Z1796" i="47" s="1"/>
  <c r="Q1106" i="47"/>
  <c r="K1797" i="47" s="1"/>
  <c r="AG1774" i="47"/>
  <c r="Z2077" i="47" s="1"/>
  <c r="AD1774" i="47"/>
  <c r="S2077" i="47" s="1"/>
  <c r="R1775" i="47"/>
  <c r="Z2055" i="47" s="1"/>
  <c r="O1775" i="47"/>
  <c r="S2055" i="47" s="1"/>
  <c r="O1774" i="47"/>
  <c r="S2054" i="47" s="1"/>
  <c r="V2054" i="47" s="1"/>
  <c r="Q1098" i="47"/>
  <c r="K1789" i="47" s="1"/>
  <c r="R1789" i="47" s="1"/>
  <c r="Z2094" i="47" s="1"/>
  <c r="R1767" i="47"/>
  <c r="Z2047" i="47" s="1"/>
  <c r="V2047" i="47" s="1"/>
  <c r="R1773" i="47"/>
  <c r="Z2053" i="47" s="1"/>
  <c r="V2053" i="47" s="1"/>
  <c r="AD1769" i="47"/>
  <c r="S2072" i="47" s="1"/>
  <c r="V2072" i="47" s="1"/>
  <c r="AG1766" i="47"/>
  <c r="Z2069" i="47" s="1"/>
  <c r="V2069" i="47" s="1"/>
  <c r="O1768" i="47"/>
  <c r="S2048" i="47" s="1"/>
  <c r="V2048" i="47" s="1"/>
  <c r="R1766" i="47"/>
  <c r="Z2046" i="47" s="1"/>
  <c r="V2046" i="47" s="1"/>
  <c r="O1770" i="47"/>
  <c r="S2050" i="47" s="1"/>
  <c r="V2050" i="47" s="1"/>
  <c r="AG1764" i="47"/>
  <c r="Z2067" i="47" s="1"/>
  <c r="AF1096" i="47"/>
  <c r="Z1787" i="47" s="1"/>
  <c r="AG1787" i="47" s="1"/>
  <c r="Z2115" i="47" s="1"/>
  <c r="Q1105" i="47"/>
  <c r="K1796" i="47" s="1"/>
  <c r="R1796" i="47" s="1"/>
  <c r="Z2101" i="47" s="1"/>
  <c r="AD1768" i="47"/>
  <c r="S2071" i="47" s="1"/>
  <c r="V2071" i="47" s="1"/>
  <c r="Q1095" i="47"/>
  <c r="K1786" i="47" s="1"/>
  <c r="O1786" i="47" s="1"/>
  <c r="S2091" i="47" s="1"/>
  <c r="AG1773" i="47"/>
  <c r="Z2076" i="47" s="1"/>
  <c r="V2076" i="47" s="1"/>
  <c r="AF1098" i="47"/>
  <c r="Z1789" i="47" s="1"/>
  <c r="AG1789" i="47" s="1"/>
  <c r="Z2117" i="47" s="1"/>
  <c r="AF1101" i="47"/>
  <c r="Z1792" i="47" s="1"/>
  <c r="AG1792" i="47" s="1"/>
  <c r="Z2120" i="47" s="1"/>
  <c r="AF1103" i="47"/>
  <c r="Z1794" i="47" s="1"/>
  <c r="AG1794" i="47" s="1"/>
  <c r="Z2122" i="47" s="1"/>
  <c r="AF1095" i="47"/>
  <c r="Z1786" i="47" s="1"/>
  <c r="AD1786" i="47" s="1"/>
  <c r="S2114" i="47" s="1"/>
  <c r="AF1104" i="47"/>
  <c r="Z1795" i="47" s="1"/>
  <c r="AD1795" i="47" s="1"/>
  <c r="S2123" i="47" s="1"/>
  <c r="Q1101" i="47"/>
  <c r="K1792" i="47" s="1"/>
  <c r="R1792" i="47" s="1"/>
  <c r="Z2097" i="47" s="1"/>
  <c r="AE1136" i="47"/>
  <c r="AD1767" i="47"/>
  <c r="S2070" i="47" s="1"/>
  <c r="V2070" i="47" s="1"/>
  <c r="O1765" i="47"/>
  <c r="S2045" i="47" s="1"/>
  <c r="V2045" i="47" s="1"/>
  <c r="AF1099" i="47"/>
  <c r="Z1790" i="47" s="1"/>
  <c r="AG1790" i="47" s="1"/>
  <c r="Z2118" i="47" s="1"/>
  <c r="Q1099" i="47"/>
  <c r="K1790" i="47" s="1"/>
  <c r="O1790" i="47" s="1"/>
  <c r="S2095" i="47" s="1"/>
  <c r="Q1104" i="47"/>
  <c r="K1795" i="47" s="1"/>
  <c r="R1795" i="47" s="1"/>
  <c r="Z2100" i="47" s="1"/>
  <c r="H1087" i="47"/>
  <c r="R1179" i="47" s="1"/>
  <c r="U1179" i="47" s="1"/>
  <c r="X1179" i="47" s="1"/>
  <c r="R1769" i="47"/>
  <c r="Z2049" i="47" s="1"/>
  <c r="V2049" i="47" s="1"/>
  <c r="AF1100" i="47"/>
  <c r="Z1791" i="47" s="1"/>
  <c r="AD1791" i="47" s="1"/>
  <c r="S2119" i="47" s="1"/>
  <c r="Q1100" i="47"/>
  <c r="K1791" i="47" s="1"/>
  <c r="R1791" i="47" s="1"/>
  <c r="Z2096" i="47" s="1"/>
  <c r="Q1103" i="47"/>
  <c r="K1794" i="47" s="1"/>
  <c r="R1794" i="47" s="1"/>
  <c r="Z2099" i="47" s="1"/>
  <c r="AD1765" i="47"/>
  <c r="S2068" i="47" s="1"/>
  <c r="V2068" i="47" s="1"/>
  <c r="O1742" i="47"/>
  <c r="S1997" i="47" s="1"/>
  <c r="AD1771" i="47"/>
  <c r="S2074" i="47" s="1"/>
  <c r="V2074" i="47" s="1"/>
  <c r="Q1096" i="47"/>
  <c r="K1787" i="47" s="1"/>
  <c r="O1787" i="47" s="1"/>
  <c r="S2092" i="47" s="1"/>
  <c r="Q1102" i="47"/>
  <c r="K1793" i="47" s="1"/>
  <c r="R1793" i="47" s="1"/>
  <c r="Z2098" i="47" s="1"/>
  <c r="AF1097" i="47"/>
  <c r="Z1788" i="47" s="1"/>
  <c r="AG1788" i="47" s="1"/>
  <c r="Z2116" i="47" s="1"/>
  <c r="Q1097" i="47"/>
  <c r="K1788" i="47" s="1"/>
  <c r="O1788" i="47" s="1"/>
  <c r="S2093" i="47" s="1"/>
  <c r="AG1772" i="47"/>
  <c r="Z2075" i="47" s="1"/>
  <c r="V2075" i="47" s="1"/>
  <c r="W1087" i="47"/>
  <c r="R1239" i="47" s="1"/>
  <c r="AA1239" i="47" s="1"/>
  <c r="V2022" i="47"/>
  <c r="O1771" i="47"/>
  <c r="S2051" i="47" s="1"/>
  <c r="V2051" i="47" s="1"/>
  <c r="AD1770" i="47"/>
  <c r="S2073" i="47" s="1"/>
  <c r="V2073" i="47" s="1"/>
  <c r="O1764" i="47"/>
  <c r="S2044" i="47" s="1"/>
  <c r="V2024" i="47"/>
  <c r="V2025" i="47"/>
  <c r="V2023" i="47"/>
  <c r="Y1352" i="47"/>
  <c r="U1170" i="47"/>
  <c r="X1170" i="47" s="1"/>
  <c r="S1199" i="47"/>
  <c r="W1199" i="47" s="1"/>
  <c r="V1346" i="47"/>
  <c r="AF1346" i="47" s="1"/>
  <c r="AG1797" i="47" l="1"/>
  <c r="Z2125" i="47" s="1"/>
  <c r="V2125" i="47" s="1"/>
  <c r="AF1130" i="47"/>
  <c r="Z1819" i="47" s="1"/>
  <c r="AG1819" i="47" s="1"/>
  <c r="Z2172" i="47" s="1"/>
  <c r="Q1131" i="47"/>
  <c r="K1820" i="47" s="1"/>
  <c r="R1798" i="47"/>
  <c r="Z2103" i="47" s="1"/>
  <c r="O1798" i="47"/>
  <c r="S2103" i="47" s="1"/>
  <c r="V2055" i="47"/>
  <c r="AG1793" i="47"/>
  <c r="Z2121" i="47" s="1"/>
  <c r="V2121" i="47" s="1"/>
  <c r="V2077" i="47"/>
  <c r="R1797" i="47"/>
  <c r="Z2102" i="47" s="1"/>
  <c r="O1797" i="47"/>
  <c r="S2102" i="47" s="1"/>
  <c r="AG1796" i="47"/>
  <c r="Z2124" i="47" s="1"/>
  <c r="AD1796" i="47"/>
  <c r="S2124" i="47" s="1"/>
  <c r="AF1127" i="47"/>
  <c r="Z1816" i="47" s="1"/>
  <c r="AD1816" i="47" s="1"/>
  <c r="S2169" i="47" s="1"/>
  <c r="AF1129" i="47"/>
  <c r="Z1818" i="47" s="1"/>
  <c r="Q1130" i="47"/>
  <c r="K1819" i="47" s="1"/>
  <c r="O1789" i="47"/>
  <c r="S2094" i="47" s="1"/>
  <c r="V2094" i="47" s="1"/>
  <c r="AG1786" i="47"/>
  <c r="Z2114" i="47" s="1"/>
  <c r="AD1792" i="47"/>
  <c r="S2120" i="47" s="1"/>
  <c r="V2120" i="47" s="1"/>
  <c r="AD1787" i="47"/>
  <c r="S2115" i="47" s="1"/>
  <c r="V2115" i="47" s="1"/>
  <c r="AA1240" i="47"/>
  <c r="R1790" i="47"/>
  <c r="Z2095" i="47" s="1"/>
  <c r="V2095" i="47" s="1"/>
  <c r="Q1126" i="47"/>
  <c r="K1815" i="47" s="1"/>
  <c r="R1815" i="47" s="1"/>
  <c r="Z2145" i="47" s="1"/>
  <c r="O1796" i="47"/>
  <c r="S2101" i="47" s="1"/>
  <c r="V2101" i="47" s="1"/>
  <c r="AG1795" i="47"/>
  <c r="Z2123" i="47" s="1"/>
  <c r="V2123" i="47" s="1"/>
  <c r="AD1790" i="47"/>
  <c r="S2118" i="47" s="1"/>
  <c r="V2118" i="47" s="1"/>
  <c r="S1196" i="47"/>
  <c r="W1196" i="47" s="1"/>
  <c r="AG1791" i="47"/>
  <c r="Z2119" i="47" s="1"/>
  <c r="V2119" i="47" s="1"/>
  <c r="R1786" i="47"/>
  <c r="Z2091" i="47" s="1"/>
  <c r="R1787" i="47"/>
  <c r="Z2092" i="47" s="1"/>
  <c r="V2092" i="47" s="1"/>
  <c r="O1795" i="47"/>
  <c r="S2100" i="47" s="1"/>
  <c r="V2100" i="47" s="1"/>
  <c r="O1792" i="47"/>
  <c r="S2097" i="47" s="1"/>
  <c r="V2097" i="47" s="1"/>
  <c r="AF1119" i="47"/>
  <c r="Z1808" i="47" s="1"/>
  <c r="AG1808" i="47" s="1"/>
  <c r="Z2161" i="47" s="1"/>
  <c r="AF1128" i="47"/>
  <c r="Z1817" i="47" s="1"/>
  <c r="AG1817" i="47" s="1"/>
  <c r="Z2170" i="47" s="1"/>
  <c r="Q1119" i="47"/>
  <c r="K1808" i="47" s="1"/>
  <c r="R1808" i="47" s="1"/>
  <c r="Z2138" i="47" s="1"/>
  <c r="Q1121" i="47"/>
  <c r="K1810" i="47" s="1"/>
  <c r="R1810" i="47" s="1"/>
  <c r="Z2140" i="47" s="1"/>
  <c r="AD1794" i="47"/>
  <c r="S2122" i="47" s="1"/>
  <c r="V2122" i="47" s="1"/>
  <c r="Q1125" i="47"/>
  <c r="K1814" i="47" s="1"/>
  <c r="R1814" i="47" s="1"/>
  <c r="Z2144" i="47" s="1"/>
  <c r="Q1127" i="47"/>
  <c r="K1816" i="47" s="1"/>
  <c r="R1816" i="47" s="1"/>
  <c r="Z2146" i="47" s="1"/>
  <c r="AF1120" i="47"/>
  <c r="Z1809" i="47" s="1"/>
  <c r="AD1809" i="47" s="1"/>
  <c r="S2162" i="47" s="1"/>
  <c r="Q1122" i="47"/>
  <c r="K1811" i="47" s="1"/>
  <c r="R1811" i="47" s="1"/>
  <c r="Z2141" i="47" s="1"/>
  <c r="O1791" i="47"/>
  <c r="S2096" i="47" s="1"/>
  <c r="V2096" i="47" s="1"/>
  <c r="Q1120" i="47"/>
  <c r="K1809" i="47" s="1"/>
  <c r="R1809" i="47" s="1"/>
  <c r="Z2139" i="47" s="1"/>
  <c r="O1794" i="47"/>
  <c r="S2099" i="47" s="1"/>
  <c r="V2099" i="47" s="1"/>
  <c r="Q1128" i="47"/>
  <c r="K1817" i="47" s="1"/>
  <c r="O1817" i="47" s="1"/>
  <c r="S2147" i="47" s="1"/>
  <c r="AF1124" i="47"/>
  <c r="Z1813" i="47" s="1"/>
  <c r="AG1813" i="47" s="1"/>
  <c r="Z2166" i="47" s="1"/>
  <c r="AF1126" i="47"/>
  <c r="Z1815" i="47" s="1"/>
  <c r="AG1815" i="47" s="1"/>
  <c r="Z2168" i="47" s="1"/>
  <c r="AF1125" i="47"/>
  <c r="Z1814" i="47" s="1"/>
  <c r="AG1814" i="47" s="1"/>
  <c r="Z2167" i="47" s="1"/>
  <c r="R1788" i="47"/>
  <c r="Z2093" i="47" s="1"/>
  <c r="V2093" i="47" s="1"/>
  <c r="AD1789" i="47"/>
  <c r="S2117" i="47" s="1"/>
  <c r="V2117" i="47" s="1"/>
  <c r="AF1121" i="47"/>
  <c r="Z1810" i="47" s="1"/>
  <c r="AG1810" i="47" s="1"/>
  <c r="Z2163" i="47" s="1"/>
  <c r="Q1123" i="47"/>
  <c r="K1812" i="47" s="1"/>
  <c r="O1812" i="47" s="1"/>
  <c r="S2142" i="47" s="1"/>
  <c r="AD1788" i="47"/>
  <c r="S2116" i="47" s="1"/>
  <c r="V2116" i="47" s="1"/>
  <c r="AF1122" i="47"/>
  <c r="Z1811" i="47" s="1"/>
  <c r="AG1811" i="47" s="1"/>
  <c r="Z2164" i="47" s="1"/>
  <c r="Q1124" i="47"/>
  <c r="K1813" i="47" s="1"/>
  <c r="R1813" i="47" s="1"/>
  <c r="Z2143" i="47" s="1"/>
  <c r="Q1129" i="47"/>
  <c r="K1818" i="47" s="1"/>
  <c r="O1818" i="47" s="1"/>
  <c r="S2148" i="47" s="1"/>
  <c r="AF1123" i="47"/>
  <c r="Z1812" i="47" s="1"/>
  <c r="AD1812" i="47" s="1"/>
  <c r="S2165" i="47" s="1"/>
  <c r="O1793" i="47"/>
  <c r="S2098" i="47" s="1"/>
  <c r="V2098" i="47" s="1"/>
  <c r="H1111" i="47"/>
  <c r="R1181" i="47" s="1"/>
  <c r="U1181" i="47" s="1"/>
  <c r="X1181" i="47" s="1"/>
  <c r="W1111" i="47"/>
  <c r="R1241" i="47" s="1"/>
  <c r="AA1241" i="47" s="1"/>
  <c r="K1420" i="47"/>
  <c r="K1636" i="47"/>
  <c r="K1600" i="47"/>
  <c r="K1564" i="47"/>
  <c r="K1528" i="47"/>
  <c r="K1456" i="47"/>
  <c r="K1492" i="47"/>
  <c r="K1384" i="47"/>
  <c r="Y1353" i="47"/>
  <c r="AD1170" i="47"/>
  <c r="AD1179" i="47"/>
  <c r="AD1180" i="47"/>
  <c r="V1347" i="47"/>
  <c r="AF1347" i="47" s="1"/>
  <c r="AD1819" i="47" l="1"/>
  <c r="S2172" i="47" s="1"/>
  <c r="V2172" i="47" s="1"/>
  <c r="R1820" i="47"/>
  <c r="Z2150" i="47" s="1"/>
  <c r="O1820" i="47"/>
  <c r="S2150" i="47" s="1"/>
  <c r="V2102" i="47"/>
  <c r="AG1816" i="47"/>
  <c r="Z2169" i="47" s="1"/>
  <c r="V2169" i="47" s="1"/>
  <c r="V2124" i="47"/>
  <c r="O1819" i="47"/>
  <c r="S2149" i="47" s="1"/>
  <c r="R1819" i="47"/>
  <c r="Z2149" i="47" s="1"/>
  <c r="AD1818" i="47"/>
  <c r="S2171" i="47" s="1"/>
  <c r="AG1818" i="47"/>
  <c r="Z2171" i="47" s="1"/>
  <c r="O1815" i="47"/>
  <c r="S2145" i="47" s="1"/>
  <c r="V2145" i="47" s="1"/>
  <c r="R1817" i="47"/>
  <c r="Z2147" i="47" s="1"/>
  <c r="V2147" i="47" s="1"/>
  <c r="O1814" i="47"/>
  <c r="S2144" i="47" s="1"/>
  <c r="V2144" i="47" s="1"/>
  <c r="AD1813" i="47"/>
  <c r="S2166" i="47" s="1"/>
  <c r="V2166" i="47" s="1"/>
  <c r="R1818" i="47"/>
  <c r="Z2148" i="47" s="1"/>
  <c r="V2148" i="47" s="1"/>
  <c r="AD1814" i="47"/>
  <c r="S2167" i="47" s="1"/>
  <c r="V2167" i="47" s="1"/>
  <c r="AD1808" i="47"/>
  <c r="S2161" i="47" s="1"/>
  <c r="O1808" i="47"/>
  <c r="S2138" i="47" s="1"/>
  <c r="AD1817" i="47"/>
  <c r="S2170" i="47" s="1"/>
  <c r="V2170" i="47" s="1"/>
  <c r="AG1809" i="47"/>
  <c r="Z2162" i="47" s="1"/>
  <c r="V2162" i="47" s="1"/>
  <c r="O1816" i="47"/>
  <c r="S2146" i="47" s="1"/>
  <c r="V2146" i="47" s="1"/>
  <c r="AG1812" i="47"/>
  <c r="Z2165" i="47" s="1"/>
  <c r="V2165" i="47" s="1"/>
  <c r="AD1811" i="47"/>
  <c r="S2164" i="47" s="1"/>
  <c r="V2164" i="47" s="1"/>
  <c r="O1811" i="47"/>
  <c r="S2141" i="47" s="1"/>
  <c r="V2141" i="47" s="1"/>
  <c r="R1812" i="47"/>
  <c r="Z2142" i="47" s="1"/>
  <c r="V2142" i="47" s="1"/>
  <c r="AD1810" i="47"/>
  <c r="S2163" i="47" s="1"/>
  <c r="V2163" i="47" s="1"/>
  <c r="O1809" i="47"/>
  <c r="S2139" i="47" s="1"/>
  <c r="V2139" i="47" s="1"/>
  <c r="O1810" i="47"/>
  <c r="S2140" i="47" s="1"/>
  <c r="V2140" i="47" s="1"/>
  <c r="H1135" i="47"/>
  <c r="R1182" i="47" s="1"/>
  <c r="S1200" i="47" s="1"/>
  <c r="W1200" i="47" s="1"/>
  <c r="W1135" i="47"/>
  <c r="R1242" i="47" s="1"/>
  <c r="AA1242" i="47" s="1"/>
  <c r="AD1815" i="47"/>
  <c r="S2168" i="47" s="1"/>
  <c r="V2168" i="47" s="1"/>
  <c r="O1813" i="47"/>
  <c r="S2143" i="47" s="1"/>
  <c r="V2143" i="47" s="1"/>
  <c r="AD1181" i="47"/>
  <c r="X1384" i="47"/>
  <c r="AF1384" i="47"/>
  <c r="AB1384" i="47"/>
  <c r="AB1492" i="47"/>
  <c r="AF1492" i="47"/>
  <c r="X1492" i="47"/>
  <c r="X1528" i="47"/>
  <c r="AB1528" i="47"/>
  <c r="AF1528" i="47"/>
  <c r="AB1564" i="47"/>
  <c r="AF1564" i="47"/>
  <c r="X1564" i="47"/>
  <c r="AB1600" i="47"/>
  <c r="X1600" i="47"/>
  <c r="AF1600" i="47"/>
  <c r="AB1456" i="47"/>
  <c r="X1456" i="47"/>
  <c r="AF1456" i="47"/>
  <c r="X1636" i="47"/>
  <c r="AF1636" i="47"/>
  <c r="AB1636" i="47"/>
  <c r="AF1420" i="47"/>
  <c r="X1420" i="47"/>
  <c r="AB1420" i="47"/>
  <c r="K1421" i="47"/>
  <c r="K1457" i="47"/>
  <c r="K1565" i="47"/>
  <c r="K1601" i="47"/>
  <c r="K1385" i="47"/>
  <c r="K1637" i="47"/>
  <c r="K1493" i="47"/>
  <c r="K1529" i="47"/>
  <c r="Y1354" i="47"/>
  <c r="V1348" i="47"/>
  <c r="V2149" i="47" l="1"/>
  <c r="V2171" i="47"/>
  <c r="U1182" i="47"/>
  <c r="X1182" i="47" s="1"/>
  <c r="X1529" i="47"/>
  <c r="AB1529" i="47"/>
  <c r="AF1529" i="47"/>
  <c r="X1385" i="47"/>
  <c r="AF1385" i="47"/>
  <c r="AB1385" i="47"/>
  <c r="AF1601" i="47"/>
  <c r="X1601" i="47"/>
  <c r="AB1601" i="47"/>
  <c r="AF1565" i="47"/>
  <c r="AB1565" i="47"/>
  <c r="X1565" i="47"/>
  <c r="AB1493" i="47"/>
  <c r="AF1493" i="47"/>
  <c r="X1493" i="47"/>
  <c r="X1637" i="47"/>
  <c r="AB1637" i="47"/>
  <c r="AF1637" i="47"/>
  <c r="AB1457" i="47"/>
  <c r="X1457" i="47"/>
  <c r="AF1457" i="47"/>
  <c r="AF1421" i="47"/>
  <c r="AB1421" i="47"/>
  <c r="X1421" i="47"/>
  <c r="Y1355" i="47"/>
  <c r="V1349" i="47"/>
  <c r="AD1182" i="47" l="1"/>
  <c r="Y1356" i="47"/>
  <c r="V1350" i="47"/>
  <c r="AF1350" i="47" s="1"/>
  <c r="K1640" i="47" l="1"/>
  <c r="K1388" i="47"/>
  <c r="K1568" i="47"/>
  <c r="K1424" i="47"/>
  <c r="K1604" i="47"/>
  <c r="K1460" i="47"/>
  <c r="K1532" i="47"/>
  <c r="K1496" i="47"/>
  <c r="Y1357" i="47"/>
  <c r="V1351" i="47"/>
  <c r="AF1351" i="47" s="1"/>
  <c r="AB1496" i="47" l="1"/>
  <c r="AF1496" i="47"/>
  <c r="X1496" i="47"/>
  <c r="AB1424" i="47"/>
  <c r="X1424" i="47"/>
  <c r="AF1424" i="47"/>
  <c r="AF1532" i="47"/>
  <c r="X1532" i="47"/>
  <c r="AB1532" i="47"/>
  <c r="AF1568" i="47"/>
  <c r="AB1568" i="47"/>
  <c r="X1568" i="47"/>
  <c r="AB1460" i="47"/>
  <c r="AF1460" i="47"/>
  <c r="X1460" i="47"/>
  <c r="AF1388" i="47"/>
  <c r="AB1388" i="47"/>
  <c r="X1388" i="47"/>
  <c r="X1604" i="47"/>
  <c r="AF1604" i="47"/>
  <c r="AB1604" i="47"/>
  <c r="X1640" i="47"/>
  <c r="AB1640" i="47"/>
  <c r="AF1640" i="47"/>
  <c r="K1569" i="47"/>
  <c r="K1389" i="47"/>
  <c r="K1425" i="47"/>
  <c r="K1605" i="47"/>
  <c r="K1641" i="47"/>
  <c r="K1497" i="47"/>
  <c r="K1533" i="47"/>
  <c r="K1461" i="47"/>
  <c r="Y1358" i="47"/>
  <c r="V1352" i="47"/>
  <c r="AB1641" i="47" l="1"/>
  <c r="X1641" i="47"/>
  <c r="AF1641" i="47"/>
  <c r="X1569" i="47"/>
  <c r="AF1569" i="47"/>
  <c r="AB1569" i="47"/>
  <c r="AB1461" i="47"/>
  <c r="AF1461" i="47"/>
  <c r="X1461" i="47"/>
  <c r="X1605" i="47"/>
  <c r="AF1605" i="47"/>
  <c r="AB1605" i="47"/>
  <c r="AB1533" i="47"/>
  <c r="X1533" i="47"/>
  <c r="AF1533" i="47"/>
  <c r="X1425" i="47"/>
  <c r="AF1425" i="47"/>
  <c r="AB1425" i="47"/>
  <c r="AF1497" i="47"/>
  <c r="AB1497" i="47"/>
  <c r="X1497" i="47"/>
  <c r="AF1389" i="47"/>
  <c r="X1389" i="47"/>
  <c r="AB1389" i="47"/>
  <c r="Y1359" i="47"/>
  <c r="V1353" i="47"/>
  <c r="Y1360" i="47" l="1"/>
  <c r="V1354" i="47"/>
  <c r="AF1354" i="47" s="1"/>
  <c r="K1536" i="47" l="1"/>
  <c r="K1644" i="47"/>
  <c r="K1464" i="47"/>
  <c r="K1608" i="47"/>
  <c r="K1500" i="47"/>
  <c r="K1572" i="47"/>
  <c r="K1392" i="47"/>
  <c r="K1428" i="47"/>
  <c r="Y1361" i="47"/>
  <c r="V1355" i="47"/>
  <c r="AF1355" i="47" s="1"/>
  <c r="X1428" i="47" l="1"/>
  <c r="AF1428" i="47"/>
  <c r="AB1428" i="47"/>
  <c r="AF1608" i="47"/>
  <c r="X1608" i="47"/>
  <c r="AB1608" i="47"/>
  <c r="X1464" i="47"/>
  <c r="AB1464" i="47"/>
  <c r="AF1464" i="47"/>
  <c r="AF1392" i="47"/>
  <c r="AB1392" i="47"/>
  <c r="X1392" i="47"/>
  <c r="AB1572" i="47"/>
  <c r="AF1572" i="47"/>
  <c r="X1572" i="47"/>
  <c r="AF1644" i="47"/>
  <c r="AB1644" i="47"/>
  <c r="X1644" i="47"/>
  <c r="AB1500" i="47"/>
  <c r="X1500" i="47"/>
  <c r="AF1500" i="47"/>
  <c r="AF1536" i="47"/>
  <c r="AB1536" i="47"/>
  <c r="X1536" i="47"/>
  <c r="K1645" i="47"/>
  <c r="K1465" i="47"/>
  <c r="K1501" i="47"/>
  <c r="K1609" i="47"/>
  <c r="K1573" i="47"/>
  <c r="K1537" i="47"/>
  <c r="K1393" i="47"/>
  <c r="K1429" i="47"/>
  <c r="Y1362" i="47"/>
  <c r="V1356" i="47"/>
  <c r="AB1429" i="47" l="1"/>
  <c r="AF1429" i="47"/>
  <c r="X1429" i="47"/>
  <c r="AF1537" i="47"/>
  <c r="AB1537" i="47"/>
  <c r="X1537" i="47"/>
  <c r="X1465" i="47"/>
  <c r="AF1465" i="47"/>
  <c r="AB1465" i="47"/>
  <c r="X1609" i="47"/>
  <c r="AF1609" i="47"/>
  <c r="AB1609" i="47"/>
  <c r="AB1393" i="47"/>
  <c r="X1393" i="47"/>
  <c r="AF1393" i="47"/>
  <c r="AB1501" i="47"/>
  <c r="AF1501" i="47"/>
  <c r="X1501" i="47"/>
  <c r="X1573" i="47"/>
  <c r="AF1573" i="47"/>
  <c r="AB1573" i="47"/>
  <c r="X1645" i="47"/>
  <c r="AF1645" i="47"/>
  <c r="AB1645" i="47"/>
  <c r="Y1363" i="47"/>
  <c r="V1357" i="47"/>
  <c r="V1358" i="47" l="1"/>
  <c r="V1359" i="47" l="1"/>
  <c r="V1360" i="47" l="1"/>
  <c r="V1361" i="47" l="1"/>
  <c r="V1362" i="47" l="1"/>
  <c r="V1363" i="47" l="1"/>
  <c r="U482" i="47" l="1"/>
  <c r="Y482" i="47" s="1"/>
  <c r="U481" i="47"/>
  <c r="Y481" i="47" s="1"/>
  <c r="U484" i="47"/>
  <c r="Y484" i="47" s="1"/>
  <c r="AC484" i="47" s="1"/>
  <c r="U487" i="47"/>
  <c r="Y487" i="47" s="1"/>
  <c r="AC487" i="47" s="1"/>
  <c r="U480" i="47"/>
  <c r="Y480" i="47" s="1"/>
  <c r="U485" i="47"/>
  <c r="Y485" i="47" s="1"/>
  <c r="AC485" i="47" s="1"/>
  <c r="U483" i="47"/>
  <c r="Y483" i="47" s="1"/>
  <c r="U486" i="47"/>
  <c r="Y486" i="47" s="1"/>
  <c r="AC486" i="47" s="1"/>
  <c r="U479" i="47"/>
  <c r="Y479" i="47" s="1"/>
  <c r="U488" i="47"/>
  <c r="Y488" i="47" s="1"/>
  <c r="AC488" i="47" s="1"/>
  <c r="U474" i="47" l="1"/>
  <c r="Y474" i="47" s="1"/>
  <c r="U476" i="47"/>
  <c r="Y476" i="47" s="1"/>
  <c r="U477" i="47"/>
  <c r="Y477" i="47" s="1"/>
  <c r="U473" i="47"/>
  <c r="Y473" i="47" s="1"/>
  <c r="U475" i="47"/>
  <c r="Y475" i="47" s="1"/>
  <c r="AC483" i="47" l="1"/>
  <c r="AC482" i="47"/>
  <c r="AC473" i="47"/>
  <c r="AC478" i="47"/>
  <c r="AC479" i="47"/>
  <c r="AC481" i="47"/>
  <c r="AC480" i="47"/>
  <c r="AC475" i="47"/>
  <c r="AC477" i="47"/>
  <c r="AC476" i="47"/>
  <c r="AC474" i="47"/>
  <c r="AH1" i="47" l="1"/>
  <c r="AF1363" i="47" l="1"/>
  <c r="K1509" i="47" s="1"/>
  <c r="A868" i="47"/>
  <c r="A864" i="47"/>
  <c r="A852" i="47"/>
  <c r="A856" i="47"/>
  <c r="A860" i="47"/>
  <c r="A848" i="47"/>
  <c r="A844" i="47"/>
  <c r="A828" i="47"/>
  <c r="A832" i="47"/>
  <c r="A836" i="47"/>
  <c r="A840" i="47"/>
  <c r="A869" i="47"/>
  <c r="A865" i="47"/>
  <c r="A853" i="47"/>
  <c r="A857" i="47"/>
  <c r="A861" i="47"/>
  <c r="A849" i="47"/>
  <c r="A845" i="47"/>
  <c r="A829" i="47"/>
  <c r="A833" i="47"/>
  <c r="A837" i="47"/>
  <c r="A841" i="47"/>
  <c r="A867" i="47"/>
  <c r="A859" i="47"/>
  <c r="A847" i="47"/>
  <c r="A843" i="47"/>
  <c r="A839" i="47"/>
  <c r="A870" i="47"/>
  <c r="A866" i="47"/>
  <c r="A854" i="47"/>
  <c r="A858" i="47"/>
  <c r="A862" i="47"/>
  <c r="A850" i="47"/>
  <c r="A846" i="47"/>
  <c r="A830" i="47"/>
  <c r="A834" i="47"/>
  <c r="A838" i="47"/>
  <c r="A842" i="47"/>
  <c r="A863" i="47"/>
  <c r="A855" i="47"/>
  <c r="A851" i="47"/>
  <c r="A831" i="47"/>
  <c r="A835" i="47"/>
  <c r="A827" i="47"/>
  <c r="AF1359" i="47"/>
  <c r="K1613" i="47" s="1"/>
  <c r="AF1345" i="47"/>
  <c r="K1527" i="47" s="1"/>
  <c r="AF1362" i="47"/>
  <c r="K1400" i="47" s="1"/>
  <c r="AF1356" i="47"/>
  <c r="K1574" i="47" s="1"/>
  <c r="AF1353" i="47"/>
  <c r="K1607" i="47" s="1"/>
  <c r="AF1335" i="47"/>
  <c r="K1589" i="47" s="1"/>
  <c r="AF1344" i="47"/>
  <c r="K1454" i="47" s="1"/>
  <c r="AF1348" i="47"/>
  <c r="K1638" i="47" s="1"/>
  <c r="AF1334" i="47"/>
  <c r="K1552" i="47" s="1"/>
  <c r="AF1360" i="47"/>
  <c r="K1470" i="47" s="1"/>
  <c r="AF1349" i="47"/>
  <c r="K1495" i="47" s="1"/>
  <c r="O1293" i="47"/>
  <c r="AF1361" i="47"/>
  <c r="K1471" i="47" s="1"/>
  <c r="AF1357" i="47"/>
  <c r="K1647" i="47" s="1"/>
  <c r="AF1358" i="47"/>
  <c r="K1648" i="47" s="1"/>
  <c r="AF1352" i="47"/>
  <c r="K1426" i="47" s="1"/>
  <c r="K1541" i="47" l="1"/>
  <c r="K1581" i="47"/>
  <c r="K1617" i="47"/>
  <c r="K1653" i="47"/>
  <c r="K1545" i="47"/>
  <c r="K1401" i="47"/>
  <c r="K1473" i="47"/>
  <c r="K1437" i="47"/>
  <c r="K1409" i="47"/>
  <c r="AB1409" i="47" s="1"/>
  <c r="K1423" i="47"/>
  <c r="AB1423" i="47" s="1"/>
  <c r="K1625" i="47"/>
  <c r="AB1625" i="47" s="1"/>
  <c r="K1576" i="47"/>
  <c r="K1643" i="47"/>
  <c r="AF1643" i="47" s="1"/>
  <c r="K1650" i="47"/>
  <c r="K1430" i="47"/>
  <c r="K1502" i="47"/>
  <c r="K1463" i="47"/>
  <c r="X1463" i="47" s="1"/>
  <c r="K1598" i="47"/>
  <c r="X1598" i="47" s="1"/>
  <c r="K1517" i="47"/>
  <c r="AB1517" i="47" s="1"/>
  <c r="K1462" i="47"/>
  <c r="AF1462" i="47" s="1"/>
  <c r="K1540" i="47"/>
  <c r="K1459" i="47"/>
  <c r="AF1459" i="47" s="1"/>
  <c r="K1432" i="47"/>
  <c r="K1396" i="47"/>
  <c r="K1490" i="47"/>
  <c r="AB1490" i="47" s="1"/>
  <c r="K1553" i="47"/>
  <c r="AF1553" i="47" s="1"/>
  <c r="K1563" i="47"/>
  <c r="AF1563" i="47" s="1"/>
  <c r="K1398" i="47"/>
  <c r="K1491" i="47"/>
  <c r="AF1491" i="47" s="1"/>
  <c r="K1382" i="47"/>
  <c r="X1382" i="47" s="1"/>
  <c r="K1427" i="47"/>
  <c r="AF1427" i="47" s="1"/>
  <c r="K1646" i="47"/>
  <c r="K1567" i="47"/>
  <c r="X1567" i="47" s="1"/>
  <c r="K1506" i="47"/>
  <c r="K1419" i="47"/>
  <c r="AB1419" i="47" s="1"/>
  <c r="K1534" i="47"/>
  <c r="X1534" i="47" s="1"/>
  <c r="K1418" i="47"/>
  <c r="X1418" i="47" s="1"/>
  <c r="K1571" i="47"/>
  <c r="X1571" i="47" s="1"/>
  <c r="K1538" i="47"/>
  <c r="K1603" i="47"/>
  <c r="AB1603" i="47" s="1"/>
  <c r="K1455" i="47"/>
  <c r="AF1455" i="47" s="1"/>
  <c r="K1395" i="47"/>
  <c r="K1503" i="47"/>
  <c r="K1614" i="47"/>
  <c r="K1580" i="47"/>
  <c r="K1539" i="47"/>
  <c r="K1611" i="47"/>
  <c r="K1575" i="47"/>
  <c r="K1467" i="47"/>
  <c r="K1579" i="47"/>
  <c r="K1391" i="47"/>
  <c r="AF1391" i="47" s="1"/>
  <c r="K1499" i="47"/>
  <c r="X1499" i="47" s="1"/>
  <c r="K1394" i="47"/>
  <c r="K1466" i="47"/>
  <c r="K1434" i="47"/>
  <c r="K1578" i="47"/>
  <c r="K1383" i="47"/>
  <c r="X1383" i="47" s="1"/>
  <c r="K1599" i="47"/>
  <c r="AF1599" i="47" s="1"/>
  <c r="K1431" i="47"/>
  <c r="K1566" i="47"/>
  <c r="X1566" i="47" s="1"/>
  <c r="K1535" i="47"/>
  <c r="X1535" i="47" s="1"/>
  <c r="K1610" i="47"/>
  <c r="K1542" i="47"/>
  <c r="K1635" i="47"/>
  <c r="X1635" i="47" s="1"/>
  <c r="K1612" i="47"/>
  <c r="K1468" i="47"/>
  <c r="K1494" i="47"/>
  <c r="AF1494" i="47" s="1"/>
  <c r="K1481" i="47"/>
  <c r="AF1481" i="47" s="1"/>
  <c r="K1373" i="47"/>
  <c r="AF1373" i="47" s="1"/>
  <c r="K1516" i="47"/>
  <c r="AF1516" i="47" s="1"/>
  <c r="K1624" i="47"/>
  <c r="X1624" i="47" s="1"/>
  <c r="K1504" i="47"/>
  <c r="K1507" i="47"/>
  <c r="K1445" i="47"/>
  <c r="X1445" i="47" s="1"/>
  <c r="K1616" i="47"/>
  <c r="K1505" i="47"/>
  <c r="K1390" i="47"/>
  <c r="AF1390" i="47" s="1"/>
  <c r="K1435" i="47"/>
  <c r="K1602" i="47"/>
  <c r="AF1602" i="47" s="1"/>
  <c r="K1436" i="47"/>
  <c r="K1372" i="47"/>
  <c r="AF1372" i="47" s="1"/>
  <c r="K1469" i="47"/>
  <c r="K1642" i="47"/>
  <c r="X1642" i="47" s="1"/>
  <c r="K1498" i="47"/>
  <c r="AF1498" i="47" s="1"/>
  <c r="K1615" i="47"/>
  <c r="K1399" i="47"/>
  <c r="K1530" i="47"/>
  <c r="X1530" i="47" s="1"/>
  <c r="K1458" i="47"/>
  <c r="AB1458" i="47" s="1"/>
  <c r="K1562" i="47"/>
  <c r="AF1562" i="47" s="1"/>
  <c r="K1526" i="47"/>
  <c r="AF1526" i="47" s="1"/>
  <c r="K1387" i="47"/>
  <c r="X1387" i="47" s="1"/>
  <c r="K1639" i="47"/>
  <c r="X1639" i="47" s="1"/>
  <c r="K1544" i="47"/>
  <c r="K1652" i="47"/>
  <c r="K1408" i="47"/>
  <c r="AB1408" i="47" s="1"/>
  <c r="K1444" i="47"/>
  <c r="AF1444" i="47" s="1"/>
  <c r="K1433" i="47"/>
  <c r="K1397" i="47"/>
  <c r="K1570" i="47"/>
  <c r="X1570" i="47" s="1"/>
  <c r="K1543" i="47"/>
  <c r="K1422" i="47"/>
  <c r="X1422" i="47" s="1"/>
  <c r="K1508" i="47"/>
  <c r="K1588" i="47"/>
  <c r="AF1588" i="47" s="1"/>
  <c r="K1577" i="47"/>
  <c r="K1606" i="47"/>
  <c r="AF1606" i="47" s="1"/>
  <c r="K1651" i="47"/>
  <c r="K1386" i="47"/>
  <c r="X1386" i="47" s="1"/>
  <c r="K1634" i="47"/>
  <c r="AB1634" i="47" s="1"/>
  <c r="K1531" i="47"/>
  <c r="AF1531" i="47" s="1"/>
  <c r="K1472" i="47"/>
  <c r="K1480" i="47"/>
  <c r="AF1480" i="47" s="1"/>
  <c r="K1649" i="47"/>
  <c r="X1390" i="47"/>
  <c r="X1589" i="47"/>
  <c r="AB1589" i="47"/>
  <c r="AF1589" i="47"/>
  <c r="AB1638" i="47"/>
  <c r="AF1638" i="47"/>
  <c r="X1638" i="47"/>
  <c r="X1454" i="47"/>
  <c r="AF1454" i="47"/>
  <c r="AB1454" i="47"/>
  <c r="X1391" i="47"/>
  <c r="AB1495" i="47"/>
  <c r="AF1495" i="47"/>
  <c r="X1495" i="47"/>
  <c r="AF1527" i="47"/>
  <c r="AB1527" i="47"/>
  <c r="X1527" i="47"/>
  <c r="AB1552" i="47"/>
  <c r="X1552" i="47"/>
  <c r="AF1552" i="47"/>
  <c r="AB1426" i="47"/>
  <c r="AF1426" i="47"/>
  <c r="X1426" i="47"/>
  <c r="AB1607" i="47"/>
  <c r="X1607" i="47"/>
  <c r="AF1607" i="47"/>
  <c r="X1494" i="47" l="1"/>
  <c r="X1427" i="47"/>
  <c r="AB1602" i="47"/>
  <c r="X1625" i="47"/>
  <c r="X1563" i="47"/>
  <c r="X1409" i="47"/>
  <c r="AF1517" i="47"/>
  <c r="X1419" i="47"/>
  <c r="AB1563" i="47"/>
  <c r="AF1409" i="47"/>
  <c r="AB1427" i="47"/>
  <c r="X1517" i="47"/>
  <c r="AF1530" i="47"/>
  <c r="AF1419" i="47"/>
  <c r="AB1494" i="47"/>
  <c r="AF1625" i="47"/>
  <c r="AB1530" i="47"/>
  <c r="AB1391" i="47"/>
  <c r="AB1481" i="47"/>
  <c r="AB1624" i="47"/>
  <c r="X1602" i="47"/>
  <c r="AF1642" i="47"/>
  <c r="AF1570" i="47"/>
  <c r="AF1639" i="47"/>
  <c r="AF1458" i="47"/>
  <c r="X1480" i="47"/>
  <c r="X1408" i="47"/>
  <c r="AF1386" i="47"/>
  <c r="X1588" i="47"/>
  <c r="AB1534" i="47"/>
  <c r="AB1462" i="47"/>
  <c r="AB1635" i="47"/>
  <c r="AF1603" i="47"/>
  <c r="AB1566" i="47"/>
  <c r="X1462" i="47"/>
  <c r="AF1635" i="47"/>
  <c r="AF1499" i="47"/>
  <c r="X1603" i="47"/>
  <c r="AF1566" i="47"/>
  <c r="AF1534" i="47"/>
  <c r="X1498" i="47"/>
  <c r="AB1499" i="47"/>
  <c r="X1481" i="47"/>
  <c r="X1634" i="47"/>
  <c r="X1444" i="47"/>
  <c r="AF1634" i="47"/>
  <c r="AB1480" i="47"/>
  <c r="AB1386" i="47"/>
  <c r="AB1642" i="47"/>
  <c r="AB1570" i="47"/>
  <c r="AF1408" i="47"/>
  <c r="AB1387" i="47"/>
  <c r="AB1588" i="47"/>
  <c r="AF1624" i="47"/>
  <c r="AF1387" i="47"/>
  <c r="AB1444" i="47"/>
  <c r="AB1498" i="47"/>
  <c r="AB1639" i="47"/>
  <c r="X1458" i="47"/>
  <c r="X1423" i="47"/>
  <c r="AF1423" i="47"/>
  <c r="AB1643" i="47"/>
  <c r="X1455" i="47"/>
  <c r="X1643" i="47"/>
  <c r="AB1531" i="47"/>
  <c r="AB1463" i="47"/>
  <c r="X1490" i="47"/>
  <c r="AF1463" i="47"/>
  <c r="AB1606" i="47"/>
  <c r="AF1598" i="47"/>
  <c r="AB1459" i="47"/>
  <c r="AB1553" i="47"/>
  <c r="AB1526" i="47"/>
  <c r="X1459" i="47"/>
  <c r="X1516" i="47"/>
  <c r="X1553" i="47"/>
  <c r="AB1382" i="47"/>
  <c r="AB1598" i="47"/>
  <c r="X1599" i="47"/>
  <c r="AB1571" i="47"/>
  <c r="AB1445" i="47"/>
  <c r="AF1567" i="47"/>
  <c r="AB1383" i="47"/>
  <c r="X1372" i="47"/>
  <c r="X1491" i="47"/>
  <c r="AB1418" i="47"/>
  <c r="AB1567" i="47"/>
  <c r="AB1535" i="47"/>
  <c r="AF1418" i="47"/>
  <c r="AF1490" i="47"/>
  <c r="X1562" i="47"/>
  <c r="X1531" i="47"/>
  <c r="AB1373" i="47"/>
  <c r="X1606" i="47"/>
  <c r="AB1562" i="47"/>
  <c r="AB1422" i="47"/>
  <c r="AB1516" i="47"/>
  <c r="X1526" i="47"/>
  <c r="AB1599" i="47"/>
  <c r="AB1491" i="47"/>
  <c r="AF1535" i="47"/>
  <c r="AF1382" i="47"/>
  <c r="X1373" i="47"/>
  <c r="AF1383" i="47"/>
  <c r="AF1571" i="47"/>
  <c r="AF1445" i="47"/>
  <c r="AB1372" i="47"/>
  <c r="AB1455" i="47"/>
  <c r="AF1422" i="47"/>
  <c r="AB1390" i="47"/>
</calcChain>
</file>

<file path=xl/comments1.xml><?xml version="1.0" encoding="utf-8"?>
<comments xmlns="http://schemas.openxmlformats.org/spreadsheetml/2006/main">
  <authors>
    <author>sasaco</author>
  </authors>
  <commentList>
    <comment ref="J1" authorId="0" shapeId="0">
      <text>
        <r>
          <rPr>
            <b/>
            <sz val="9"/>
            <color indexed="81"/>
            <rFont val="ＭＳ Ｐゴシック"/>
            <family val="3"/>
            <charset val="128"/>
          </rPr>
          <t>液状化L1がない場合はここに ×印</t>
        </r>
      </text>
    </comment>
    <comment ref="R1" authorId="0" shapeId="0">
      <text>
        <r>
          <rPr>
            <b/>
            <sz val="9"/>
            <color indexed="81"/>
            <rFont val="ＭＳ Ｐゴシック"/>
            <family val="3"/>
            <charset val="128"/>
          </rPr>
          <t>液状化L2がない場合はここに ×印</t>
        </r>
      </text>
    </comment>
    <comment ref="Z1" authorId="0" shapeId="0">
      <text>
        <r>
          <rPr>
            <b/>
            <sz val="9"/>
            <color indexed="81"/>
            <rFont val="ＭＳ Ｐゴシック"/>
            <family val="3"/>
            <charset val="128"/>
          </rPr>
          <t>15.4.4 不完全支持の杭基礎
15.4.5 周面支持の杭基礎
に当てはまらない場合は
ここに ×印</t>
        </r>
      </text>
    </comment>
    <comment ref="AH1" authorId="0" shapeId="0">
      <text>
        <r>
          <rPr>
            <b/>
            <sz val="9"/>
            <color indexed="81"/>
            <rFont val="ＭＳ Ｐゴシック"/>
            <family val="3"/>
            <charset val="128"/>
          </rPr>
          <t>15.4.6 特に短い杭基礎
に当てはまらない場合は
ここに ×印</t>
        </r>
      </text>
    </comment>
  </commentList>
</comments>
</file>

<file path=xl/comments2.xml><?xml version="1.0" encoding="utf-8"?>
<comments xmlns="http://schemas.openxmlformats.org/spreadsheetml/2006/main">
  <authors>
    <author>sasaco</author>
  </authors>
  <commentList>
    <comment ref="J1" authorId="0" shapeId="0">
      <text>
        <r>
          <rPr>
            <b/>
            <sz val="9"/>
            <color indexed="81"/>
            <rFont val="ＭＳ Ｐゴシック"/>
            <family val="3"/>
            <charset val="128"/>
          </rPr>
          <t>液状化L1がない場合はここに ×印</t>
        </r>
      </text>
    </comment>
    <comment ref="R1" authorId="0" shapeId="0">
      <text>
        <r>
          <rPr>
            <b/>
            <sz val="9"/>
            <color indexed="81"/>
            <rFont val="ＭＳ Ｐゴシック"/>
            <family val="3"/>
            <charset val="128"/>
          </rPr>
          <t>液状化L2がない場合はここに ×印</t>
        </r>
      </text>
    </comment>
    <comment ref="Z1" authorId="0" shapeId="0">
      <text>
        <r>
          <rPr>
            <b/>
            <sz val="9"/>
            <color indexed="81"/>
            <rFont val="ＭＳ Ｐゴシック"/>
            <family val="3"/>
            <charset val="128"/>
          </rPr>
          <t>15.4.4 不完全支持の杭基礎
15.4.5 周面支持の杭基礎
に当てはまらない場合は
ここに ×印</t>
        </r>
      </text>
    </comment>
    <comment ref="AH1" authorId="0" shapeId="0">
      <text>
        <r>
          <rPr>
            <b/>
            <sz val="9"/>
            <color indexed="81"/>
            <rFont val="ＭＳ Ｐゴシック"/>
            <family val="3"/>
            <charset val="128"/>
          </rPr>
          <t>15.4.6 特に短い杭基礎
に当てはまらない場合は
ここに ×印</t>
        </r>
      </text>
    </comment>
  </commentList>
</comments>
</file>

<file path=xl/sharedStrings.xml><?xml version="1.0" encoding="utf-8"?>
<sst xmlns="http://schemas.openxmlformats.org/spreadsheetml/2006/main" count="4805" uniqueCount="704">
  <si>
    <t>変形係数</t>
    <rPh sb="0" eb="2">
      <t>ヘンケイ</t>
    </rPh>
    <rPh sb="2" eb="4">
      <t>ケイスウ</t>
    </rPh>
    <phoneticPr fontId="2"/>
  </si>
  <si>
    <t>×</t>
    <phoneticPr fontId="2"/>
  </si>
  <si>
    <t>：</t>
    <phoneticPr fontId="2"/>
  </si>
  <si>
    <t>ここに、</t>
    <phoneticPr fontId="2"/>
  </si>
  <si>
    <t>φ</t>
    <phoneticPr fontId="2"/>
  </si>
  <si>
    <t>β</t>
    <phoneticPr fontId="2"/>
  </si>
  <si>
    <t>＋</t>
    <phoneticPr fontId="2"/>
  </si>
  <si>
    <t>／</t>
    <phoneticPr fontId="2"/>
  </si>
  <si>
    <t>層番</t>
    <rPh sb="0" eb="1">
      <t>ソウ</t>
    </rPh>
    <rPh sb="1" eb="2">
      <t>バン</t>
    </rPh>
    <phoneticPr fontId="2"/>
  </si>
  <si>
    <t>層厚
(m)</t>
    <rPh sb="0" eb="1">
      <t>ソウ</t>
    </rPh>
    <rPh sb="1" eb="2">
      <t>アツ</t>
    </rPh>
    <phoneticPr fontId="2"/>
  </si>
  <si>
    <t>土質区分</t>
    <rPh sb="0" eb="2">
      <t>ドシツ</t>
    </rPh>
    <rPh sb="2" eb="4">
      <t>クブン</t>
    </rPh>
    <phoneticPr fontId="2"/>
  </si>
  <si>
    <t>Ｎ値</t>
    <rPh sb="1" eb="2">
      <t>アタイ</t>
    </rPh>
    <phoneticPr fontId="2"/>
  </si>
  <si>
    <t>単位体積重量</t>
    <rPh sb="0" eb="2">
      <t>タンイ</t>
    </rPh>
    <rPh sb="2" eb="4">
      <t>タイセキ</t>
    </rPh>
    <rPh sb="4" eb="6">
      <t>ジュウリョウ</t>
    </rPh>
    <phoneticPr fontId="2"/>
  </si>
  <si>
    <t>内部摩擦角</t>
    <rPh sb="0" eb="2">
      <t>ナイブ</t>
    </rPh>
    <rPh sb="2" eb="4">
      <t>マサツ</t>
    </rPh>
    <rPh sb="4" eb="5">
      <t>カク</t>
    </rPh>
    <phoneticPr fontId="2"/>
  </si>
  <si>
    <t>湿潤</t>
    <rPh sb="0" eb="2">
      <t>シツジュン</t>
    </rPh>
    <phoneticPr fontId="2"/>
  </si>
  <si>
    <t>水中</t>
    <rPh sb="0" eb="2">
      <t>スイチュウ</t>
    </rPh>
    <phoneticPr fontId="2"/>
  </si>
  <si>
    <t>φd(°)</t>
    <phoneticPr fontId="2"/>
  </si>
  <si>
    <t>ここでは、地震時も含めた地盤のモデル化を行う。</t>
    <rPh sb="5" eb="8">
      <t>ジシンジ</t>
    </rPh>
    <rPh sb="9" eb="10">
      <t>フク</t>
    </rPh>
    <rPh sb="12" eb="14">
      <t>ジバン</t>
    </rPh>
    <rPh sb="18" eb="19">
      <t>カ</t>
    </rPh>
    <rPh sb="20" eb="21">
      <t>オコナ</t>
    </rPh>
    <phoneticPr fontId="2"/>
  </si>
  <si>
    <t>(1) 地盤抵抗のモデル化と地盤反力の折れ曲がり点（降伏、終局）または上限値</t>
    <rPh sb="4" eb="6">
      <t>ジバン</t>
    </rPh>
    <rPh sb="6" eb="8">
      <t>テイコウ</t>
    </rPh>
    <rPh sb="12" eb="13">
      <t>カ</t>
    </rPh>
    <rPh sb="14" eb="16">
      <t>ジバン</t>
    </rPh>
    <rPh sb="16" eb="18">
      <t>ハンリョク</t>
    </rPh>
    <rPh sb="19" eb="20">
      <t>オ</t>
    </rPh>
    <rPh sb="21" eb="22">
      <t>マ</t>
    </rPh>
    <rPh sb="24" eb="25">
      <t>テン</t>
    </rPh>
    <rPh sb="26" eb="28">
      <t>コウフク</t>
    </rPh>
    <rPh sb="29" eb="31">
      <t>シュウキョク</t>
    </rPh>
    <rPh sb="35" eb="37">
      <t>ジョウゲン</t>
    </rPh>
    <rPh sb="37" eb="38">
      <t>チ</t>
    </rPh>
    <phoneticPr fontId="2"/>
  </si>
  <si>
    <t>(a) 地盤抵抗のモデル化</t>
    <rPh sb="4" eb="6">
      <t>ジバン</t>
    </rPh>
    <rPh sb="6" eb="8">
      <t>テイコウ</t>
    </rPh>
    <rPh sb="12" eb="13">
      <t>カ</t>
    </rPh>
    <phoneticPr fontId="2"/>
  </si>
  <si>
    <t>【基礎標準 第Ⅱ編 15.2.2.5】</t>
    <rPh sb="1" eb="3">
      <t>キソ</t>
    </rPh>
    <rPh sb="3" eb="5">
      <t>ヒョウジュン</t>
    </rPh>
    <rPh sb="6" eb="7">
      <t>ダイ</t>
    </rPh>
    <rPh sb="8" eb="9">
      <t>ヘン</t>
    </rPh>
    <phoneticPr fontId="2"/>
  </si>
  <si>
    <t>モデル化する。</t>
    <phoneticPr fontId="2"/>
  </si>
  <si>
    <t>杭工法</t>
    <rPh sb="0" eb="1">
      <t>クイ</t>
    </rPh>
    <rPh sb="1" eb="3">
      <t>コウホウ</t>
    </rPh>
    <phoneticPr fontId="2"/>
  </si>
  <si>
    <r>
      <t>降伏 ρ</t>
    </r>
    <r>
      <rPr>
        <vertAlign val="subscript"/>
        <sz val="10"/>
        <rFont val="ＭＳ 明朝"/>
        <family val="1"/>
        <charset val="128"/>
      </rPr>
      <t>gty</t>
    </r>
    <rPh sb="0" eb="2">
      <t>コウフク</t>
    </rPh>
    <phoneticPr fontId="2"/>
  </si>
  <si>
    <r>
      <t>終局 ρ</t>
    </r>
    <r>
      <rPr>
        <vertAlign val="subscript"/>
        <sz val="10"/>
        <rFont val="ＭＳ 明朝"/>
        <family val="1"/>
        <charset val="128"/>
      </rPr>
      <t>gtu</t>
    </r>
    <rPh sb="0" eb="2">
      <t>シュウキョク</t>
    </rPh>
    <phoneticPr fontId="2"/>
  </si>
  <si>
    <t>＝</t>
    <phoneticPr fontId="2"/>
  </si>
  <si>
    <t>基準先端支持力（kN）</t>
    <rPh sb="0" eb="2">
      <t>キジュン</t>
    </rPh>
    <rPh sb="2" eb="4">
      <t>センタン</t>
    </rPh>
    <rPh sb="4" eb="7">
      <t>シジリョク</t>
    </rPh>
    <phoneticPr fontId="2"/>
  </si>
  <si>
    <r>
      <t>降伏 ρ</t>
    </r>
    <r>
      <rPr>
        <vertAlign val="subscript"/>
        <sz val="10"/>
        <rFont val="ＭＳ 明朝"/>
        <family val="1"/>
        <charset val="128"/>
      </rPr>
      <t>gfy</t>
    </r>
    <rPh sb="0" eb="2">
      <t>コウフク</t>
    </rPh>
    <phoneticPr fontId="2"/>
  </si>
  <si>
    <r>
      <t>終局 ρ</t>
    </r>
    <r>
      <rPr>
        <vertAlign val="subscript"/>
        <sz val="10"/>
        <rFont val="ＭＳ 明朝"/>
        <family val="1"/>
        <charset val="128"/>
      </rPr>
      <t>gfu</t>
    </r>
    <rPh sb="0" eb="2">
      <t>シュウキョク</t>
    </rPh>
    <phoneticPr fontId="2"/>
  </si>
  <si>
    <t>各層での基準周面支持力（kN）</t>
    <rPh sb="0" eb="1">
      <t>カク</t>
    </rPh>
    <rPh sb="1" eb="2">
      <t>ソウ</t>
    </rPh>
    <rPh sb="4" eb="6">
      <t>キジュン</t>
    </rPh>
    <rPh sb="6" eb="8">
      <t>シュウメン</t>
    </rPh>
    <rPh sb="8" eb="11">
      <t>シジリョク</t>
    </rPh>
    <phoneticPr fontId="2"/>
  </si>
  <si>
    <t>(b) 地盤抵抗の折れ曲がり点（降伏、終局）または上限値</t>
    <rPh sb="4" eb="6">
      <t>ジバン</t>
    </rPh>
    <rPh sb="6" eb="8">
      <t>テイコウ</t>
    </rPh>
    <rPh sb="9" eb="10">
      <t>オ</t>
    </rPh>
    <rPh sb="11" eb="12">
      <t>マ</t>
    </rPh>
    <rPh sb="14" eb="15">
      <t>テン</t>
    </rPh>
    <rPh sb="16" eb="18">
      <t>コウフク</t>
    </rPh>
    <rPh sb="19" eb="21">
      <t>シュウキョク</t>
    </rPh>
    <rPh sb="25" eb="28">
      <t>ジョウゲンチ</t>
    </rPh>
    <phoneticPr fontId="2"/>
  </si>
  <si>
    <t>に示す。</t>
    <rPh sb="1" eb="2">
      <t>シメ</t>
    </rPh>
    <phoneticPr fontId="2"/>
  </si>
  <si>
    <t>水平方向</t>
    <rPh sb="0" eb="2">
      <t>スイヘイ</t>
    </rPh>
    <rPh sb="2" eb="4">
      <t>ホウコウ</t>
    </rPh>
    <phoneticPr fontId="2"/>
  </si>
  <si>
    <t>鉛直方向</t>
    <rPh sb="0" eb="2">
      <t>エンチョク</t>
    </rPh>
    <rPh sb="2" eb="4">
      <t>ホウコウ</t>
    </rPh>
    <phoneticPr fontId="2"/>
  </si>
  <si>
    <t>杭周面の水平地盤ばね定数</t>
    <rPh sb="0" eb="1">
      <t>クイ</t>
    </rPh>
    <rPh sb="1" eb="3">
      <t>シュウメン</t>
    </rPh>
    <rPh sb="4" eb="6">
      <t>スイヘイ</t>
    </rPh>
    <rPh sb="6" eb="8">
      <t>ジバン</t>
    </rPh>
    <rPh sb="10" eb="12">
      <t>テイスウ</t>
    </rPh>
    <phoneticPr fontId="2"/>
  </si>
  <si>
    <t>水平地盤抵抗</t>
    <rPh sb="0" eb="2">
      <t>スイヘイ</t>
    </rPh>
    <rPh sb="2" eb="4">
      <t>ジバン</t>
    </rPh>
    <rPh sb="4" eb="6">
      <t>テイコウ</t>
    </rPh>
    <phoneticPr fontId="2"/>
  </si>
  <si>
    <t>設計ばね定数の種類</t>
    <rPh sb="0" eb="2">
      <t>セッケイ</t>
    </rPh>
    <rPh sb="4" eb="6">
      <t>テイスウ</t>
    </rPh>
    <rPh sb="7" eb="9">
      <t>シュルイ</t>
    </rPh>
    <phoneticPr fontId="2"/>
  </si>
  <si>
    <t>地盤抵抗の種別</t>
    <rPh sb="0" eb="2">
      <t>ジバン</t>
    </rPh>
    <rPh sb="2" eb="4">
      <t>テイコウ</t>
    </rPh>
    <rPh sb="5" eb="7">
      <t>シュベツ</t>
    </rPh>
    <phoneticPr fontId="2"/>
  </si>
  <si>
    <t>杭周面の鉛直せん断
地盤ばね定数</t>
    <rPh sb="0" eb="1">
      <t>クイ</t>
    </rPh>
    <rPh sb="1" eb="3">
      <t>シュウメン</t>
    </rPh>
    <rPh sb="4" eb="6">
      <t>エンチョク</t>
    </rPh>
    <rPh sb="8" eb="9">
      <t>ダン</t>
    </rPh>
    <rPh sb="10" eb="12">
      <t>ジバン</t>
    </rPh>
    <rPh sb="14" eb="16">
      <t>テイスウ</t>
    </rPh>
    <phoneticPr fontId="2"/>
  </si>
  <si>
    <t>杭先端の鉛直
地盤ばね定数</t>
    <rPh sb="0" eb="1">
      <t>クイ</t>
    </rPh>
    <rPh sb="1" eb="3">
      <t>センタン</t>
    </rPh>
    <rPh sb="4" eb="6">
      <t>エンチョク</t>
    </rPh>
    <rPh sb="7" eb="9">
      <t>ジバン</t>
    </rPh>
    <rPh sb="11" eb="13">
      <t>テイスウ</t>
    </rPh>
    <phoneticPr fontId="2"/>
  </si>
  <si>
    <t>杭周面の鉛直せん断
地盤抵抗</t>
    <rPh sb="0" eb="1">
      <t>クイ</t>
    </rPh>
    <rPh sb="1" eb="3">
      <t>シュウメン</t>
    </rPh>
    <rPh sb="4" eb="6">
      <t>エンチョク</t>
    </rPh>
    <rPh sb="8" eb="9">
      <t>ダン</t>
    </rPh>
    <rPh sb="10" eb="12">
      <t>ジバン</t>
    </rPh>
    <rPh sb="12" eb="14">
      <t>テイコウ</t>
    </rPh>
    <phoneticPr fontId="2"/>
  </si>
  <si>
    <t>地盤反力の折れ曲がり点
または上限値</t>
    <rPh sb="0" eb="2">
      <t>ジバン</t>
    </rPh>
    <rPh sb="2" eb="4">
      <t>ハンリョク</t>
    </rPh>
    <rPh sb="5" eb="6">
      <t>オ</t>
    </rPh>
    <rPh sb="7" eb="8">
      <t>マ</t>
    </rPh>
    <rPh sb="10" eb="11">
      <t>テン</t>
    </rPh>
    <rPh sb="15" eb="18">
      <t>ジョウゲンチ</t>
    </rPh>
    <phoneticPr fontId="2"/>
  </si>
  <si>
    <t>杭先端の鉛直地盤抵抗</t>
    <rPh sb="0" eb="1">
      <t>クイ</t>
    </rPh>
    <rPh sb="1" eb="3">
      <t>センタン</t>
    </rPh>
    <rPh sb="4" eb="6">
      <t>エンチョク</t>
    </rPh>
    <rPh sb="6" eb="8">
      <t>ジバン</t>
    </rPh>
    <rPh sb="8" eb="10">
      <t>テイコウ</t>
    </rPh>
    <phoneticPr fontId="2"/>
  </si>
  <si>
    <t>降伏周面支持力
終局周面支持力</t>
    <rPh sb="0" eb="2">
      <t>コウフク</t>
    </rPh>
    <rPh sb="2" eb="4">
      <t>シュウメン</t>
    </rPh>
    <rPh sb="4" eb="7">
      <t>シジリョク</t>
    </rPh>
    <rPh sb="8" eb="10">
      <t>シュウキョク</t>
    </rPh>
    <rPh sb="10" eb="12">
      <t>シュウメン</t>
    </rPh>
    <rPh sb="12" eb="15">
      <t>シジリョク</t>
    </rPh>
    <phoneticPr fontId="2"/>
  </si>
  <si>
    <t>降伏先端支持力
終局先端支持力</t>
    <rPh sb="0" eb="2">
      <t>コウフク</t>
    </rPh>
    <rPh sb="2" eb="4">
      <t>センタン</t>
    </rPh>
    <rPh sb="4" eb="7">
      <t>シジリョク</t>
    </rPh>
    <rPh sb="8" eb="10">
      <t>シュウキョク</t>
    </rPh>
    <rPh sb="10" eb="12">
      <t>センタン</t>
    </rPh>
    <rPh sb="12" eb="15">
      <t>シジリョク</t>
    </rPh>
    <phoneticPr fontId="2"/>
  </si>
  <si>
    <t>方　向</t>
    <rPh sb="0" eb="1">
      <t>ホウ</t>
    </rPh>
    <rPh sb="2" eb="3">
      <t>ムケ</t>
    </rPh>
    <phoneticPr fontId="2"/>
  </si>
  <si>
    <t>(2) 地盤反力係数の算定　【基礎標準 第Ⅱ編 15.2.2.2】</t>
    <rPh sb="4" eb="6">
      <t>ジバン</t>
    </rPh>
    <rPh sb="6" eb="8">
      <t>ハンリョク</t>
    </rPh>
    <rPh sb="8" eb="10">
      <t>ケイスウ</t>
    </rPh>
    <rPh sb="11" eb="13">
      <t>サンテイ</t>
    </rPh>
    <rPh sb="15" eb="17">
      <t>キソ</t>
    </rPh>
    <rPh sb="17" eb="19">
      <t>ヒョウジュン</t>
    </rPh>
    <rPh sb="20" eb="21">
      <t>ダイ</t>
    </rPh>
    <rPh sb="22" eb="23">
      <t>ヘン</t>
    </rPh>
    <phoneticPr fontId="2"/>
  </si>
  <si>
    <r>
      <t>(a) 地盤反力係数に関する修正係数 ρ</t>
    </r>
    <r>
      <rPr>
        <vertAlign val="subscript"/>
        <sz val="10"/>
        <rFont val="ＭＳ 明朝"/>
        <family val="1"/>
        <charset val="128"/>
      </rPr>
      <t>gk</t>
    </r>
    <rPh sb="4" eb="6">
      <t>ジバン</t>
    </rPh>
    <rPh sb="6" eb="8">
      <t>ハンリョク</t>
    </rPh>
    <rPh sb="8" eb="10">
      <t>ケイスウ</t>
    </rPh>
    <rPh sb="11" eb="12">
      <t>カン</t>
    </rPh>
    <rPh sb="14" eb="16">
      <t>シュウセイ</t>
    </rPh>
    <rPh sb="16" eb="18">
      <t>ケイスウ</t>
    </rPh>
    <phoneticPr fontId="2"/>
  </si>
  <si>
    <t>作用の継続時間</t>
    <rPh sb="0" eb="2">
      <t>サヨウ</t>
    </rPh>
    <rPh sb="3" eb="5">
      <t>ケイゾク</t>
    </rPh>
    <rPh sb="5" eb="7">
      <t>ジカン</t>
    </rPh>
    <phoneticPr fontId="2"/>
  </si>
  <si>
    <t>短　期</t>
    <rPh sb="0" eb="1">
      <t>タン</t>
    </rPh>
    <rPh sb="2" eb="3">
      <t>キ</t>
    </rPh>
    <phoneticPr fontId="2"/>
  </si>
  <si>
    <t>長　期</t>
    <rPh sb="0" eb="1">
      <t>チョウ</t>
    </rPh>
    <rPh sb="2" eb="3">
      <t>キ</t>
    </rPh>
    <phoneticPr fontId="2"/>
  </si>
  <si>
    <t>変動作用、偶発作用</t>
    <rPh sb="0" eb="2">
      <t>ヘンドウ</t>
    </rPh>
    <rPh sb="2" eb="4">
      <t>サヨウ</t>
    </rPh>
    <rPh sb="5" eb="7">
      <t>グウハツ</t>
    </rPh>
    <rPh sb="7" eb="9">
      <t>サヨウ</t>
    </rPh>
    <phoneticPr fontId="2"/>
  </si>
  <si>
    <t>永久作用</t>
    <rPh sb="0" eb="2">
      <t>エイキュウ</t>
    </rPh>
    <rPh sb="2" eb="4">
      <t>サヨウ</t>
    </rPh>
    <phoneticPr fontId="2"/>
  </si>
  <si>
    <t>考慮する作用</t>
    <rPh sb="0" eb="2">
      <t>コウリョ</t>
    </rPh>
    <rPh sb="4" eb="6">
      <t>サヨウ</t>
    </rPh>
    <phoneticPr fontId="2"/>
  </si>
  <si>
    <r>
      <t>地盤反力係数に関する地盤修正係数ρ</t>
    </r>
    <r>
      <rPr>
        <vertAlign val="subscript"/>
        <sz val="10"/>
        <rFont val="ＭＳ 明朝"/>
        <family val="1"/>
        <charset val="128"/>
      </rPr>
      <t>gk</t>
    </r>
    <rPh sb="0" eb="2">
      <t>ジバン</t>
    </rPh>
    <rPh sb="2" eb="4">
      <t>ハンリョク</t>
    </rPh>
    <rPh sb="4" eb="6">
      <t>ケイスウ</t>
    </rPh>
    <rPh sb="7" eb="8">
      <t>カン</t>
    </rPh>
    <rPh sb="10" eb="12">
      <t>ジバン</t>
    </rPh>
    <rPh sb="12" eb="14">
      <t>シュウセイ</t>
    </rPh>
    <rPh sb="14" eb="16">
      <t>ケイスウ</t>
    </rPh>
    <phoneticPr fontId="2"/>
  </si>
  <si>
    <r>
      <t>有効抵抗土圧力度</t>
    </r>
    <r>
      <rPr>
        <vertAlign val="superscript"/>
        <sz val="10"/>
        <rFont val="ＭＳ 明朝"/>
        <family val="1"/>
        <charset val="128"/>
      </rPr>
      <t>＊</t>
    </r>
    <rPh sb="0" eb="2">
      <t>ユウコウ</t>
    </rPh>
    <rPh sb="2" eb="4">
      <t>テイコウ</t>
    </rPh>
    <rPh sb="4" eb="6">
      <t>ドアツ</t>
    </rPh>
    <rPh sb="6" eb="7">
      <t>リョク</t>
    </rPh>
    <rPh sb="7" eb="8">
      <t>ド</t>
    </rPh>
    <phoneticPr fontId="2"/>
  </si>
  <si>
    <t>＊群杭の場合には、その影響を考慮する。</t>
    <rPh sb="1" eb="2">
      <t>グン</t>
    </rPh>
    <rPh sb="2" eb="3">
      <t>クイ</t>
    </rPh>
    <rPh sb="4" eb="6">
      <t>バアイ</t>
    </rPh>
    <rPh sb="11" eb="13">
      <t>エイキョウ</t>
    </rPh>
    <rPh sb="14" eb="16">
      <t>コウリョ</t>
    </rPh>
    <phoneticPr fontId="2"/>
  </si>
  <si>
    <r>
      <t>＊地震時の応答値の算定では、永久作用に対しても ρ</t>
    </r>
    <r>
      <rPr>
        <vertAlign val="subscript"/>
        <sz val="10"/>
        <rFont val="ＭＳ 明朝"/>
        <family val="1"/>
        <charset val="128"/>
      </rPr>
      <t>gk</t>
    </r>
    <r>
      <rPr>
        <sz val="10"/>
        <rFont val="ＭＳ 明朝"/>
        <family val="1"/>
        <charset val="128"/>
      </rPr>
      <t>＝1.0 としてよい。</t>
    </r>
    <rPh sb="1" eb="4">
      <t>ジシンジ</t>
    </rPh>
    <rPh sb="5" eb="7">
      <t>オウトウ</t>
    </rPh>
    <rPh sb="7" eb="8">
      <t>チ</t>
    </rPh>
    <rPh sb="9" eb="11">
      <t>サンテイ</t>
    </rPh>
    <rPh sb="14" eb="16">
      <t>エイキュウ</t>
    </rPh>
    <rPh sb="16" eb="18">
      <t>サヨウ</t>
    </rPh>
    <rPh sb="19" eb="20">
      <t>タイ</t>
    </rPh>
    <phoneticPr fontId="2"/>
  </si>
  <si>
    <t>である。</t>
    <phoneticPr fontId="2"/>
  </si>
  <si>
    <r>
      <t>ｋ</t>
    </r>
    <r>
      <rPr>
        <vertAlign val="subscript"/>
        <sz val="10"/>
        <rFont val="ＭＳ 明朝"/>
        <family val="1"/>
        <charset val="128"/>
      </rPr>
      <t>tv</t>
    </r>
    <phoneticPr fontId="2"/>
  </si>
  <si>
    <r>
      <t>ρ</t>
    </r>
    <r>
      <rPr>
        <vertAlign val="subscript"/>
        <sz val="10"/>
        <rFont val="ＭＳ 明朝"/>
        <family val="1"/>
        <charset val="128"/>
      </rPr>
      <t>gk</t>
    </r>
    <phoneticPr fontId="2"/>
  </si>
  <si>
    <r>
      <t>Ｅ</t>
    </r>
    <r>
      <rPr>
        <vertAlign val="subscript"/>
        <sz val="10"/>
        <rFont val="ＭＳ 明朝"/>
        <family val="1"/>
        <charset val="128"/>
      </rPr>
      <t>d</t>
    </r>
    <phoneticPr fontId="2"/>
  </si>
  <si>
    <t>Ｄ</t>
    <phoneticPr fontId="2"/>
  </si>
  <si>
    <t>ここに、</t>
    <phoneticPr fontId="2"/>
  </si>
  <si>
    <r>
      <t>杭先端の鉛直地盤反力係数（kN/m</t>
    </r>
    <r>
      <rPr>
        <vertAlign val="superscript"/>
        <sz val="10"/>
        <rFont val="ＭＳ 明朝"/>
        <family val="1"/>
        <charset val="128"/>
      </rPr>
      <t>3</t>
    </r>
    <r>
      <rPr>
        <sz val="10"/>
        <rFont val="ＭＳ 明朝"/>
        <family val="1"/>
        <charset val="128"/>
      </rPr>
      <t>）</t>
    </r>
    <rPh sb="0" eb="1">
      <t>クイ</t>
    </rPh>
    <rPh sb="1" eb="3">
      <t>センタン</t>
    </rPh>
    <rPh sb="4" eb="6">
      <t>エンチョク</t>
    </rPh>
    <rPh sb="6" eb="8">
      <t>ジバン</t>
    </rPh>
    <rPh sb="8" eb="10">
      <t>ハンリョク</t>
    </rPh>
    <rPh sb="10" eb="12">
      <t>ケイスウ</t>
    </rPh>
    <phoneticPr fontId="2"/>
  </si>
  <si>
    <t>杭径（m）</t>
    <rPh sb="0" eb="1">
      <t>クイ</t>
    </rPh>
    <rPh sb="1" eb="2">
      <t>ケイ</t>
    </rPh>
    <phoneticPr fontId="2"/>
  </si>
  <si>
    <r>
      <t>ρ</t>
    </r>
    <r>
      <rPr>
        <vertAlign val="subscript"/>
        <sz val="10"/>
        <rFont val="ＭＳ 明朝"/>
        <family val="1"/>
        <charset val="128"/>
      </rPr>
      <t>k</t>
    </r>
    <phoneticPr fontId="2"/>
  </si>
  <si>
    <r>
      <t>地盤の変形係数の設計用値（kN/m</t>
    </r>
    <r>
      <rPr>
        <vertAlign val="superscript"/>
        <sz val="10"/>
        <rFont val="ＭＳ 明朝"/>
        <family val="1"/>
        <charset val="128"/>
      </rPr>
      <t>2</t>
    </r>
    <r>
      <rPr>
        <sz val="10"/>
        <rFont val="ＭＳ 明朝"/>
        <family val="1"/>
        <charset val="128"/>
      </rPr>
      <t>）</t>
    </r>
    <rPh sb="0" eb="2">
      <t>ジバン</t>
    </rPh>
    <rPh sb="3" eb="5">
      <t>ヘンケイ</t>
    </rPh>
    <rPh sb="5" eb="7">
      <t>ケイスウ</t>
    </rPh>
    <rPh sb="8" eb="10">
      <t>セッケイ</t>
    </rPh>
    <rPh sb="10" eb="11">
      <t>ヨウ</t>
    </rPh>
    <rPh sb="11" eb="12">
      <t>チ</t>
    </rPh>
    <phoneticPr fontId="2"/>
  </si>
  <si>
    <r>
      <t>Ｅ</t>
    </r>
    <r>
      <rPr>
        <vertAlign val="subscript"/>
        <sz val="10"/>
        <rFont val="ＭＳ 明朝"/>
        <family val="1"/>
        <charset val="128"/>
      </rPr>
      <t>d</t>
    </r>
    <r>
      <rPr>
        <sz val="10"/>
        <rFont val="ＭＳ 明朝"/>
        <family val="1"/>
        <charset val="128"/>
      </rPr>
      <t>（kN/m</t>
    </r>
    <r>
      <rPr>
        <vertAlign val="superscript"/>
        <sz val="10"/>
        <rFont val="ＭＳ 明朝"/>
        <family val="1"/>
        <charset val="128"/>
      </rPr>
      <t>2</t>
    </r>
    <r>
      <rPr>
        <sz val="10"/>
        <rFont val="ＭＳ 明朝"/>
        <family val="1"/>
        <charset val="128"/>
      </rPr>
      <t>）</t>
    </r>
    <phoneticPr fontId="2"/>
  </si>
  <si>
    <t>Ｄ（m）</t>
    <phoneticPr fontId="2"/>
  </si>
  <si>
    <r>
      <t>ｋ</t>
    </r>
    <r>
      <rPr>
        <vertAlign val="subscript"/>
        <sz val="10"/>
        <rFont val="ＭＳ 明朝"/>
        <family val="1"/>
        <charset val="128"/>
      </rPr>
      <t>tv</t>
    </r>
    <r>
      <rPr>
        <sz val="10"/>
        <rFont val="ＭＳ 明朝"/>
        <family val="1"/>
        <charset val="128"/>
      </rPr>
      <t>（kN/m</t>
    </r>
    <r>
      <rPr>
        <vertAlign val="superscript"/>
        <sz val="10"/>
        <rFont val="ＭＳ 明朝"/>
        <family val="1"/>
        <charset val="128"/>
      </rPr>
      <t>3</t>
    </r>
    <r>
      <rPr>
        <sz val="10"/>
        <rFont val="ＭＳ 明朝"/>
        <family val="1"/>
        <charset val="128"/>
      </rPr>
      <t>）</t>
    </r>
    <phoneticPr fontId="2"/>
  </si>
  <si>
    <t>とおりである。</t>
    <phoneticPr fontId="2"/>
  </si>
  <si>
    <r>
      <t>ｋ</t>
    </r>
    <r>
      <rPr>
        <vertAlign val="subscript"/>
        <sz val="10"/>
        <rFont val="ＭＳ 明朝"/>
        <family val="1"/>
        <charset val="128"/>
      </rPr>
      <t>fv</t>
    </r>
    <phoneticPr fontId="2"/>
  </si>
  <si>
    <t>地盤反力係数に関する地盤修正係数</t>
    <rPh sb="0" eb="2">
      <t>ジバン</t>
    </rPh>
    <rPh sb="2" eb="4">
      <t>ハンリョク</t>
    </rPh>
    <rPh sb="4" eb="6">
      <t>ケイスウ</t>
    </rPh>
    <rPh sb="7" eb="8">
      <t>カン</t>
    </rPh>
    <rPh sb="10" eb="12">
      <t>ジバン</t>
    </rPh>
    <rPh sb="12" eb="14">
      <t>シュウセイ</t>
    </rPh>
    <rPh sb="14" eb="16">
      <t>ケイスウ</t>
    </rPh>
    <phoneticPr fontId="2"/>
  </si>
  <si>
    <t>土層
番号</t>
    <rPh sb="0" eb="2">
      <t>ドソウ</t>
    </rPh>
    <rPh sb="3" eb="5">
      <t>バンゴウ</t>
    </rPh>
    <phoneticPr fontId="2"/>
  </si>
  <si>
    <t>②</t>
    <phoneticPr fontId="2"/>
  </si>
  <si>
    <t>①</t>
    <phoneticPr fontId="2"/>
  </si>
  <si>
    <t>基本計算</t>
    <rPh sb="0" eb="2">
      <t>キホン</t>
    </rPh>
    <rPh sb="2" eb="4">
      <t>ケイサン</t>
    </rPh>
    <phoneticPr fontId="2"/>
  </si>
  <si>
    <t>である。</t>
    <phoneticPr fontId="2"/>
  </si>
  <si>
    <t>線形解析または杭の特性値βの算定の場合</t>
    <rPh sb="0" eb="2">
      <t>センケイ</t>
    </rPh>
    <rPh sb="2" eb="4">
      <t>カイセキ</t>
    </rPh>
    <rPh sb="7" eb="8">
      <t>クイ</t>
    </rPh>
    <rPh sb="9" eb="11">
      <t>トクセイ</t>
    </rPh>
    <rPh sb="11" eb="12">
      <t>チ</t>
    </rPh>
    <rPh sb="14" eb="16">
      <t>サンテイ</t>
    </rPh>
    <rPh sb="17" eb="19">
      <t>バアイ</t>
    </rPh>
    <phoneticPr fontId="2"/>
  </si>
  <si>
    <r>
      <t>ｋ</t>
    </r>
    <r>
      <rPr>
        <vertAlign val="subscript"/>
        <sz val="10"/>
        <rFont val="ＭＳ 明朝"/>
        <family val="1"/>
        <charset val="128"/>
      </rPr>
      <t>h</t>
    </r>
    <phoneticPr fontId="2"/>
  </si>
  <si>
    <t>非設計解析（バイリニア型）の場合</t>
    <rPh sb="0" eb="1">
      <t>ヒ</t>
    </rPh>
    <rPh sb="1" eb="3">
      <t>セッケイ</t>
    </rPh>
    <rPh sb="3" eb="5">
      <t>カイセキ</t>
    </rPh>
    <rPh sb="11" eb="12">
      <t>カタ</t>
    </rPh>
    <rPh sb="14" eb="16">
      <t>バアイ</t>
    </rPh>
    <phoneticPr fontId="2"/>
  </si>
  <si>
    <r>
      <t>水平地盤反力係数（kN/m</t>
    </r>
    <r>
      <rPr>
        <vertAlign val="superscript"/>
        <sz val="10"/>
        <rFont val="ＭＳ 明朝"/>
        <family val="1"/>
        <charset val="128"/>
      </rPr>
      <t>3</t>
    </r>
    <r>
      <rPr>
        <sz val="10"/>
        <rFont val="ＭＳ 明朝"/>
        <family val="1"/>
        <charset val="128"/>
      </rPr>
      <t>）</t>
    </r>
    <rPh sb="0" eb="2">
      <t>スイヘイ</t>
    </rPh>
    <rPh sb="2" eb="4">
      <t>ジバン</t>
    </rPh>
    <rPh sb="4" eb="6">
      <t>ハンリョク</t>
    </rPh>
    <rPh sb="6" eb="8">
      <t>ケイスウ</t>
    </rPh>
    <phoneticPr fontId="2"/>
  </si>
  <si>
    <r>
      <t>線形解析
特性値βの算定
ｋ</t>
    </r>
    <r>
      <rPr>
        <vertAlign val="subscript"/>
        <sz val="10"/>
        <rFont val="ＭＳ 明朝"/>
        <family val="1"/>
        <charset val="128"/>
      </rPr>
      <t>h</t>
    </r>
    <r>
      <rPr>
        <sz val="10"/>
        <rFont val="ＭＳ 明朝"/>
        <family val="1"/>
        <charset val="128"/>
      </rPr>
      <t>（kN/m</t>
    </r>
    <r>
      <rPr>
        <vertAlign val="superscript"/>
        <sz val="10"/>
        <rFont val="ＭＳ 明朝"/>
        <family val="1"/>
        <charset val="128"/>
      </rPr>
      <t>3</t>
    </r>
    <r>
      <rPr>
        <sz val="10"/>
        <rFont val="ＭＳ 明朝"/>
        <family val="1"/>
        <charset val="128"/>
      </rPr>
      <t>）</t>
    </r>
    <rPh sb="0" eb="2">
      <t>センケイ</t>
    </rPh>
    <rPh sb="2" eb="4">
      <t>カイセキ</t>
    </rPh>
    <rPh sb="5" eb="8">
      <t>トクセイチ</t>
    </rPh>
    <rPh sb="10" eb="12">
      <t>サンテイ</t>
    </rPh>
    <phoneticPr fontId="2"/>
  </si>
  <si>
    <r>
      <t>非線形解析
ｋ</t>
    </r>
    <r>
      <rPr>
        <vertAlign val="subscript"/>
        <sz val="10"/>
        <rFont val="ＭＳ 明朝"/>
        <family val="1"/>
        <charset val="128"/>
      </rPr>
      <t>h</t>
    </r>
    <r>
      <rPr>
        <sz val="10"/>
        <rFont val="ＭＳ 明朝"/>
        <family val="1"/>
        <charset val="128"/>
      </rPr>
      <t>（kN/m</t>
    </r>
    <r>
      <rPr>
        <vertAlign val="superscript"/>
        <sz val="10"/>
        <rFont val="ＭＳ 明朝"/>
        <family val="1"/>
        <charset val="128"/>
      </rPr>
      <t>3</t>
    </r>
    <r>
      <rPr>
        <sz val="10"/>
        <rFont val="ＭＳ 明朝"/>
        <family val="1"/>
        <charset val="128"/>
      </rPr>
      <t>）</t>
    </r>
    <rPh sb="0" eb="1">
      <t>ヒ</t>
    </rPh>
    <rPh sb="1" eb="3">
      <t>センケイ</t>
    </rPh>
    <rPh sb="3" eb="5">
      <t>カイセキ</t>
    </rPh>
    <phoneticPr fontId="2"/>
  </si>
  <si>
    <t>群杭による水平地盤反力係数の補正</t>
    <rPh sb="0" eb="1">
      <t>グン</t>
    </rPh>
    <rPh sb="1" eb="2">
      <t>クイ</t>
    </rPh>
    <rPh sb="5" eb="7">
      <t>スイヘイ</t>
    </rPh>
    <rPh sb="7" eb="9">
      <t>ジバン</t>
    </rPh>
    <rPh sb="9" eb="11">
      <t>ハンリョク</t>
    </rPh>
    <rPh sb="11" eb="13">
      <t>ケイスウ</t>
    </rPh>
    <rPh sb="14" eb="16">
      <t>ホセイ</t>
    </rPh>
    <phoneticPr fontId="2"/>
  </si>
  <si>
    <r>
      <t>ｋ</t>
    </r>
    <r>
      <rPr>
        <vertAlign val="subscript"/>
        <sz val="10"/>
        <rFont val="ＭＳ 明朝"/>
        <family val="1"/>
        <charset val="128"/>
      </rPr>
      <t>hg</t>
    </r>
    <phoneticPr fontId="2"/>
  </si>
  <si>
    <r>
      <t>ｅ</t>
    </r>
    <r>
      <rPr>
        <vertAlign val="subscript"/>
        <sz val="10"/>
        <rFont val="ＭＳ 明朝"/>
        <family val="1"/>
        <charset val="128"/>
      </rPr>
      <t>g</t>
    </r>
    <phoneticPr fontId="2"/>
  </si>
  <si>
    <t>・</t>
    <phoneticPr fontId="2"/>
  </si>
  <si>
    <r>
      <t>群杭の水平地盤反力係数（kN/m</t>
    </r>
    <r>
      <rPr>
        <vertAlign val="superscript"/>
        <sz val="10"/>
        <rFont val="ＭＳ 明朝"/>
        <family val="1"/>
        <charset val="128"/>
      </rPr>
      <t>3</t>
    </r>
    <r>
      <rPr>
        <sz val="10"/>
        <rFont val="ＭＳ 明朝"/>
        <family val="1"/>
        <charset val="128"/>
      </rPr>
      <t>）</t>
    </r>
    <rPh sb="0" eb="1">
      <t>グン</t>
    </rPh>
    <rPh sb="1" eb="2">
      <t>クイ</t>
    </rPh>
    <rPh sb="3" eb="5">
      <t>スイヘイ</t>
    </rPh>
    <rPh sb="5" eb="7">
      <t>ジバン</t>
    </rPh>
    <rPh sb="7" eb="9">
      <t>ハンリョク</t>
    </rPh>
    <rPh sb="9" eb="11">
      <t>ケイスウ</t>
    </rPh>
    <phoneticPr fontId="2"/>
  </si>
  <si>
    <r>
      <t>単杭の水平地盤反力係数（kN/m</t>
    </r>
    <r>
      <rPr>
        <vertAlign val="superscript"/>
        <sz val="10"/>
        <rFont val="ＭＳ 明朝"/>
        <family val="1"/>
        <charset val="128"/>
      </rPr>
      <t>3</t>
    </r>
    <r>
      <rPr>
        <sz val="10"/>
        <rFont val="ＭＳ 明朝"/>
        <family val="1"/>
        <charset val="128"/>
      </rPr>
      <t>）</t>
    </r>
    <rPh sb="0" eb="1">
      <t>タン</t>
    </rPh>
    <rPh sb="1" eb="2">
      <t>クイ</t>
    </rPh>
    <rPh sb="3" eb="5">
      <t>スイヘイ</t>
    </rPh>
    <rPh sb="5" eb="7">
      <t>ジバン</t>
    </rPh>
    <rPh sb="7" eb="9">
      <t>ハンリョク</t>
    </rPh>
    <rPh sb="9" eb="11">
      <t>ケイスウ</t>
    </rPh>
    <phoneticPr fontId="2"/>
  </si>
  <si>
    <t>群杭の補正係数で、次式もしくは</t>
    <rPh sb="0" eb="1">
      <t>グン</t>
    </rPh>
    <rPh sb="1" eb="2">
      <t>クイ</t>
    </rPh>
    <rPh sb="3" eb="5">
      <t>ホセイ</t>
    </rPh>
    <rPh sb="5" eb="7">
      <t>ケイスウ</t>
    </rPh>
    <rPh sb="9" eb="11">
      <t>ジシキ</t>
    </rPh>
    <phoneticPr fontId="2"/>
  </si>
  <si>
    <t>用いて求める。</t>
    <rPh sb="0" eb="1">
      <t>モチ</t>
    </rPh>
    <rPh sb="3" eb="4">
      <t>モト</t>
    </rPh>
    <phoneticPr fontId="2"/>
  </si>
  <si>
    <t>ｋ</t>
    <phoneticPr fontId="2"/>
  </si>
  <si>
    <t>杭頭固定度（0.6とする）</t>
    <rPh sb="0" eb="2">
      <t>クイトウ</t>
    </rPh>
    <rPh sb="2" eb="4">
      <t>コテイ</t>
    </rPh>
    <rPh sb="4" eb="5">
      <t>ド</t>
    </rPh>
    <phoneticPr fontId="2"/>
  </si>
  <si>
    <t>ｄ</t>
  </si>
  <si>
    <t>ｄ</t>
    <phoneticPr fontId="2"/>
  </si>
  <si>
    <t>杭間隔係数で杭間隔が異なる場合は、次式による。</t>
    <rPh sb="0" eb="1">
      <t>クイ</t>
    </rPh>
    <rPh sb="1" eb="3">
      <t>カンカク</t>
    </rPh>
    <rPh sb="3" eb="5">
      <t>ケイスウ</t>
    </rPh>
    <rPh sb="6" eb="7">
      <t>クイ</t>
    </rPh>
    <rPh sb="7" eb="9">
      <t>カンカク</t>
    </rPh>
    <rPh sb="10" eb="11">
      <t>コト</t>
    </rPh>
    <rPh sb="13" eb="15">
      <t>バアイ</t>
    </rPh>
    <rPh sb="17" eb="19">
      <t>ジシキ</t>
    </rPh>
    <phoneticPr fontId="2"/>
  </si>
  <si>
    <r>
      <t>ｎＬ</t>
    </r>
    <r>
      <rPr>
        <vertAlign val="subscript"/>
        <sz val="10"/>
        <rFont val="ＭＳ 明朝"/>
        <family val="1"/>
        <charset val="128"/>
      </rPr>
      <t>n</t>
    </r>
    <phoneticPr fontId="2"/>
  </si>
  <si>
    <r>
      <t>ｍＬ</t>
    </r>
    <r>
      <rPr>
        <vertAlign val="subscript"/>
        <sz val="10"/>
        <rFont val="ＭＳ 明朝"/>
        <family val="1"/>
        <charset val="128"/>
      </rPr>
      <t>m</t>
    </r>
    <phoneticPr fontId="2"/>
  </si>
  <si>
    <t>（ｍ＋ｎ）</t>
    <phoneticPr fontId="2"/>
  </si>
  <si>
    <r>
      <t>Ｌ</t>
    </r>
    <r>
      <rPr>
        <vertAlign val="subscript"/>
        <sz val="10"/>
        <rFont val="ＭＳ 明朝"/>
        <family val="1"/>
        <charset val="128"/>
      </rPr>
      <t>m</t>
    </r>
    <phoneticPr fontId="2"/>
  </si>
  <si>
    <r>
      <t>Ｌ</t>
    </r>
    <r>
      <rPr>
        <vertAlign val="subscript"/>
        <sz val="10"/>
        <rFont val="ＭＳ 明朝"/>
        <family val="1"/>
        <charset val="128"/>
      </rPr>
      <t>n</t>
    </r>
    <phoneticPr fontId="2"/>
  </si>
  <si>
    <t>水平荷重の作用方向の杭本数</t>
    <rPh sb="0" eb="2">
      <t>スイヘイ</t>
    </rPh>
    <rPh sb="2" eb="4">
      <t>カジュウ</t>
    </rPh>
    <rPh sb="5" eb="7">
      <t>サヨウ</t>
    </rPh>
    <rPh sb="7" eb="9">
      <t>ホウコウ</t>
    </rPh>
    <rPh sb="10" eb="11">
      <t>クイ</t>
    </rPh>
    <rPh sb="11" eb="13">
      <t>ホンスウ</t>
    </rPh>
    <phoneticPr fontId="2"/>
  </si>
  <si>
    <t>水平荷重の作用直角方向の杭本数</t>
    <rPh sb="0" eb="2">
      <t>スイヘイ</t>
    </rPh>
    <rPh sb="2" eb="4">
      <t>カジュウ</t>
    </rPh>
    <rPh sb="5" eb="7">
      <t>サヨウ</t>
    </rPh>
    <rPh sb="7" eb="9">
      <t>チョッカク</t>
    </rPh>
    <rPh sb="9" eb="11">
      <t>ホウコウ</t>
    </rPh>
    <rPh sb="12" eb="13">
      <t>クイ</t>
    </rPh>
    <rPh sb="13" eb="15">
      <t>ホンスウ</t>
    </rPh>
    <phoneticPr fontId="2"/>
  </si>
  <si>
    <t>ｍ</t>
    <phoneticPr fontId="2"/>
  </si>
  <si>
    <t>ｎ</t>
    <phoneticPr fontId="2"/>
  </si>
  <si>
    <t>水平荷重の作用方向の杭中心間隔（m）</t>
    <rPh sb="0" eb="2">
      <t>スイヘイ</t>
    </rPh>
    <rPh sb="2" eb="4">
      <t>カジュウ</t>
    </rPh>
    <rPh sb="5" eb="7">
      <t>サヨウ</t>
    </rPh>
    <rPh sb="7" eb="9">
      <t>ホウコウ</t>
    </rPh>
    <rPh sb="10" eb="11">
      <t>クイ</t>
    </rPh>
    <rPh sb="11" eb="13">
      <t>チュウシン</t>
    </rPh>
    <rPh sb="13" eb="15">
      <t>カンカク</t>
    </rPh>
    <phoneticPr fontId="2"/>
  </si>
  <si>
    <t>水平荷重の作用直角方向の杭中心間隔（m）</t>
    <rPh sb="0" eb="2">
      <t>スイヘイ</t>
    </rPh>
    <rPh sb="2" eb="4">
      <t>カジュウ</t>
    </rPh>
    <rPh sb="5" eb="7">
      <t>サヨウ</t>
    </rPh>
    <rPh sb="7" eb="9">
      <t>チョッカク</t>
    </rPh>
    <rPh sb="9" eb="11">
      <t>ホウコウ</t>
    </rPh>
    <rPh sb="12" eb="13">
      <t>クイ</t>
    </rPh>
    <rPh sb="13" eb="15">
      <t>チュウシン</t>
    </rPh>
    <rPh sb="15" eb="17">
      <t>カンカク</t>
    </rPh>
    <phoneticPr fontId="2"/>
  </si>
  <si>
    <r>
      <t>[1 - 5 {1 -(0.6 - 0.25k)d</t>
    </r>
    <r>
      <rPr>
        <vertAlign val="superscript"/>
        <sz val="10"/>
        <rFont val="ＭＳ 明朝"/>
        <family val="1"/>
        <charset val="128"/>
      </rPr>
      <t xml:space="preserve">(0.3+0.2k) </t>
    </r>
    <r>
      <rPr>
        <sz val="10"/>
        <rFont val="ＭＳ 明朝"/>
        <family val="1"/>
        <charset val="128"/>
      </rPr>
      <t>}×{1 - m</t>
    </r>
    <r>
      <rPr>
        <vertAlign val="superscript"/>
        <sz val="10"/>
        <rFont val="ＭＳ 明朝"/>
        <family val="1"/>
        <charset val="128"/>
      </rPr>
      <t>-0.22</t>
    </r>
    <r>
      <rPr>
        <sz val="10"/>
        <rFont val="ＭＳ 明朝"/>
        <family val="1"/>
        <charset val="128"/>
      </rPr>
      <t>n</t>
    </r>
    <r>
      <rPr>
        <vertAlign val="superscript"/>
        <sz val="10"/>
        <rFont val="ＭＳ 明朝"/>
        <family val="1"/>
        <charset val="128"/>
      </rPr>
      <t>-0.09</t>
    </r>
    <r>
      <rPr>
        <sz val="10"/>
        <rFont val="ＭＳ 明朝"/>
        <family val="1"/>
        <charset val="128"/>
      </rPr>
      <t>}]</t>
    </r>
    <r>
      <rPr>
        <vertAlign val="superscript"/>
        <sz val="10"/>
        <rFont val="ＭＳ 明朝"/>
        <family val="1"/>
        <charset val="128"/>
      </rPr>
      <t>4/3</t>
    </r>
    <phoneticPr fontId="2"/>
  </si>
  <si>
    <t>(3) 地盤ばね定数の計算　【基礎標準 第Ⅱ編 15.2.2.2】</t>
    <rPh sb="4" eb="6">
      <t>ジバン</t>
    </rPh>
    <rPh sb="8" eb="10">
      <t>テイスウ</t>
    </rPh>
    <rPh sb="11" eb="13">
      <t>ケイサン</t>
    </rPh>
    <rPh sb="15" eb="17">
      <t>キソ</t>
    </rPh>
    <rPh sb="17" eb="19">
      <t>ヒョウジュン</t>
    </rPh>
    <rPh sb="20" eb="21">
      <t>ダイ</t>
    </rPh>
    <rPh sb="22" eb="23">
      <t>ヘン</t>
    </rPh>
    <phoneticPr fontId="2"/>
  </si>
  <si>
    <r>
      <t>K</t>
    </r>
    <r>
      <rPr>
        <vertAlign val="subscript"/>
        <sz val="10"/>
        <rFont val="ＭＳ 明朝"/>
        <family val="1"/>
        <charset val="128"/>
      </rPr>
      <t>tv</t>
    </r>
    <phoneticPr fontId="2"/>
  </si>
  <si>
    <r>
      <t>Ａ</t>
    </r>
    <r>
      <rPr>
        <vertAlign val="subscript"/>
        <sz val="10"/>
        <rFont val="ＭＳ 明朝"/>
        <family val="1"/>
        <charset val="128"/>
      </rPr>
      <t>v</t>
    </r>
    <phoneticPr fontId="2"/>
  </si>
  <si>
    <t>杭先端の鉛直地盤ばね定数（kN/m）</t>
    <rPh sb="0" eb="1">
      <t>クイ</t>
    </rPh>
    <rPh sb="1" eb="3">
      <t>センタン</t>
    </rPh>
    <rPh sb="4" eb="6">
      <t>エンチョク</t>
    </rPh>
    <rPh sb="6" eb="8">
      <t>ジバン</t>
    </rPh>
    <rPh sb="10" eb="12">
      <t>テイスウ</t>
    </rPh>
    <phoneticPr fontId="2"/>
  </si>
  <si>
    <r>
      <t>杭先端の面積（m</t>
    </r>
    <r>
      <rPr>
        <vertAlign val="superscript"/>
        <sz val="10"/>
        <rFont val="ＭＳ 明朝"/>
        <family val="1"/>
        <charset val="128"/>
      </rPr>
      <t>2</t>
    </r>
    <r>
      <rPr>
        <sz val="10"/>
        <rFont val="ＭＳ 明朝"/>
        <family val="1"/>
        <charset val="128"/>
      </rPr>
      <t>）</t>
    </r>
    <rPh sb="0" eb="1">
      <t>クイ</t>
    </rPh>
    <rPh sb="1" eb="3">
      <t>センタン</t>
    </rPh>
    <rPh sb="4" eb="6">
      <t>メンセキ</t>
    </rPh>
    <phoneticPr fontId="2"/>
  </si>
  <si>
    <t>π</t>
    <phoneticPr fontId="2"/>
  </si>
  <si>
    <t>×</t>
    <phoneticPr fontId="2"/>
  </si>
  <si>
    <r>
      <t>m</t>
    </r>
    <r>
      <rPr>
        <vertAlign val="superscript"/>
        <sz val="10"/>
        <rFont val="ＭＳ 明朝"/>
        <family val="1"/>
        <charset val="128"/>
      </rPr>
      <t>2</t>
    </r>
    <phoneticPr fontId="2"/>
  </si>
  <si>
    <t>杭先端の公称径</t>
    <rPh sb="0" eb="1">
      <t>クイ</t>
    </rPh>
    <rPh sb="1" eb="3">
      <t>センタン</t>
    </rPh>
    <rPh sb="4" eb="6">
      <t>コウショウ</t>
    </rPh>
    <rPh sb="6" eb="7">
      <t>ケイ</t>
    </rPh>
    <phoneticPr fontId="2"/>
  </si>
  <si>
    <t>（</t>
    <phoneticPr fontId="2"/>
  </si>
  <si>
    <t>m）</t>
    <phoneticPr fontId="2"/>
  </si>
  <si>
    <t>表1.1.2.9(1) 杭先端の鉛直地盤ばね定数（長期）</t>
    <rPh sb="0" eb="1">
      <t>ヒョウ</t>
    </rPh>
    <rPh sb="12" eb="13">
      <t>クイ</t>
    </rPh>
    <rPh sb="13" eb="15">
      <t>センタン</t>
    </rPh>
    <rPh sb="16" eb="18">
      <t>エンチョク</t>
    </rPh>
    <rPh sb="18" eb="20">
      <t>ジバン</t>
    </rPh>
    <rPh sb="22" eb="24">
      <t>テイスウ</t>
    </rPh>
    <rPh sb="25" eb="27">
      <t>チョウキ</t>
    </rPh>
    <phoneticPr fontId="2"/>
  </si>
  <si>
    <r>
      <t>Ａ</t>
    </r>
    <r>
      <rPr>
        <vertAlign val="subscript"/>
        <sz val="10"/>
        <rFont val="ＭＳ 明朝"/>
        <family val="1"/>
        <charset val="128"/>
      </rPr>
      <t>v</t>
    </r>
    <r>
      <rPr>
        <sz val="10"/>
        <rFont val="ＭＳ 明朝"/>
        <family val="1"/>
        <charset val="128"/>
      </rPr>
      <t>（m</t>
    </r>
    <r>
      <rPr>
        <vertAlign val="superscript"/>
        <sz val="10"/>
        <rFont val="ＭＳ 明朝"/>
        <family val="1"/>
        <charset val="128"/>
      </rPr>
      <t>2</t>
    </r>
    <r>
      <rPr>
        <sz val="10"/>
        <rFont val="ＭＳ 明朝"/>
        <family val="1"/>
        <charset val="128"/>
      </rPr>
      <t>）</t>
    </r>
    <phoneticPr fontId="2"/>
  </si>
  <si>
    <t>表1.1.2.9(2) 杭先端の鉛直地盤ばね定数（短期）</t>
    <rPh sb="0" eb="1">
      <t>ヒョウ</t>
    </rPh>
    <rPh sb="12" eb="13">
      <t>クイ</t>
    </rPh>
    <rPh sb="13" eb="15">
      <t>センタン</t>
    </rPh>
    <rPh sb="16" eb="18">
      <t>エンチョク</t>
    </rPh>
    <rPh sb="18" eb="20">
      <t>ジバン</t>
    </rPh>
    <rPh sb="22" eb="24">
      <t>テイスウ</t>
    </rPh>
    <rPh sb="25" eb="27">
      <t>タンキ</t>
    </rPh>
    <phoneticPr fontId="2"/>
  </si>
  <si>
    <t>杭周面の鉛直せん断地盤ばね定数は、次式により算定する。</t>
    <rPh sb="0" eb="1">
      <t>クイ</t>
    </rPh>
    <rPh sb="1" eb="3">
      <t>シュウメン</t>
    </rPh>
    <rPh sb="4" eb="6">
      <t>エンチョク</t>
    </rPh>
    <rPh sb="8" eb="9">
      <t>ダン</t>
    </rPh>
    <rPh sb="9" eb="11">
      <t>ジバン</t>
    </rPh>
    <rPh sb="13" eb="15">
      <t>テイスウ</t>
    </rPh>
    <rPh sb="17" eb="19">
      <t>ジシキ</t>
    </rPh>
    <rPh sb="22" eb="24">
      <t>サンテイ</t>
    </rPh>
    <phoneticPr fontId="2"/>
  </si>
  <si>
    <r>
      <t>K</t>
    </r>
    <r>
      <rPr>
        <vertAlign val="subscript"/>
        <sz val="10"/>
        <rFont val="ＭＳ 明朝"/>
        <family val="1"/>
        <charset val="128"/>
      </rPr>
      <t>fv</t>
    </r>
    <phoneticPr fontId="2"/>
  </si>
  <si>
    <t>Ｕ</t>
    <phoneticPr fontId="2"/>
  </si>
  <si>
    <t>杭周面の鉛直せん断地盤ばね定数（kN/m）</t>
    <rPh sb="0" eb="1">
      <t>クイ</t>
    </rPh>
    <rPh sb="1" eb="3">
      <t>シュウメン</t>
    </rPh>
    <rPh sb="4" eb="6">
      <t>エンチョク</t>
    </rPh>
    <rPh sb="8" eb="9">
      <t>ダン</t>
    </rPh>
    <rPh sb="9" eb="11">
      <t>ジバン</t>
    </rPh>
    <rPh sb="13" eb="15">
      <t>テイスウ</t>
    </rPh>
    <phoneticPr fontId="2"/>
  </si>
  <si>
    <r>
      <t>杭周面の鉛直せん断地盤反力係数（kN/m</t>
    </r>
    <r>
      <rPr>
        <vertAlign val="superscript"/>
        <sz val="10"/>
        <rFont val="ＭＳ 明朝"/>
        <family val="1"/>
        <charset val="128"/>
      </rPr>
      <t>3</t>
    </r>
    <r>
      <rPr>
        <sz val="10"/>
        <rFont val="ＭＳ 明朝"/>
        <family val="1"/>
        <charset val="128"/>
      </rPr>
      <t>）</t>
    </r>
    <rPh sb="0" eb="1">
      <t>クイ</t>
    </rPh>
    <rPh sb="1" eb="3">
      <t>シュウメン</t>
    </rPh>
    <rPh sb="4" eb="6">
      <t>エンチョク</t>
    </rPh>
    <rPh sb="8" eb="9">
      <t>ダン</t>
    </rPh>
    <rPh sb="9" eb="11">
      <t>ジバン</t>
    </rPh>
    <rPh sb="11" eb="13">
      <t>ハンリョク</t>
    </rPh>
    <rPh sb="13" eb="15">
      <t>ケイスウ</t>
    </rPh>
    <phoneticPr fontId="2"/>
  </si>
  <si>
    <t>杭の直径</t>
    <rPh sb="0" eb="1">
      <t>クイ</t>
    </rPh>
    <rPh sb="2" eb="4">
      <t>チョッケイ</t>
    </rPh>
    <phoneticPr fontId="2"/>
  </si>
  <si>
    <t>なお、杭周面のせん断ばねについては、以下の範囲では考慮しない。</t>
    <rPh sb="3" eb="4">
      <t>クイ</t>
    </rPh>
    <rPh sb="4" eb="6">
      <t>シュウメン</t>
    </rPh>
    <rPh sb="9" eb="10">
      <t>ダン</t>
    </rPh>
    <rPh sb="18" eb="20">
      <t>イカ</t>
    </rPh>
    <rPh sb="21" eb="23">
      <t>ハンイ</t>
    </rPh>
    <rPh sb="25" eb="27">
      <t>コウリョ</t>
    </rPh>
    <phoneticPr fontId="2"/>
  </si>
  <si>
    <t>【基礎標準 第Ⅱ編 15.2.2.1】</t>
    <phoneticPr fontId="2"/>
  </si>
  <si>
    <t>1)</t>
    <phoneticPr fontId="2"/>
  </si>
  <si>
    <t>2)</t>
  </si>
  <si>
    <t>3)</t>
  </si>
  <si>
    <t>照査において、その土層とそれより上方の土層の杭周面のせん断地盤抵抗を無視する。</t>
    <rPh sb="0" eb="2">
      <t>ショウサ</t>
    </rPh>
    <rPh sb="9" eb="11">
      <t>ドソウ</t>
    </rPh>
    <rPh sb="16" eb="18">
      <t>ジョウホウ</t>
    </rPh>
    <rPh sb="19" eb="21">
      <t>ドソウ</t>
    </rPh>
    <rPh sb="22" eb="23">
      <t>クイ</t>
    </rPh>
    <rPh sb="23" eb="25">
      <t>シュウメン</t>
    </rPh>
    <rPh sb="28" eb="29">
      <t>ダン</t>
    </rPh>
    <rPh sb="29" eb="31">
      <t>ジバン</t>
    </rPh>
    <rPh sb="31" eb="33">
      <t>テイコウ</t>
    </rPh>
    <rPh sb="34" eb="36">
      <t>ムシ</t>
    </rPh>
    <phoneticPr fontId="2"/>
  </si>
  <si>
    <t>杭の水平変位が大きくなる地震時においては、杭頭から1/β（β：杭の特性値で</t>
    <rPh sb="0" eb="1">
      <t>クイ</t>
    </rPh>
    <rPh sb="2" eb="4">
      <t>スイヘイ</t>
    </rPh>
    <rPh sb="4" eb="6">
      <t>ヘンイ</t>
    </rPh>
    <rPh sb="7" eb="8">
      <t>オオ</t>
    </rPh>
    <rPh sb="12" eb="15">
      <t>ジシンジ</t>
    </rPh>
    <rPh sb="21" eb="23">
      <t>クイトウ</t>
    </rPh>
    <rPh sb="31" eb="32">
      <t>クイ</t>
    </rPh>
    <rPh sb="33" eb="36">
      <t>トクセイチ</t>
    </rPh>
    <phoneticPr fontId="2"/>
  </si>
  <si>
    <r>
      <t>β＝</t>
    </r>
    <r>
      <rPr>
        <vertAlign val="superscript"/>
        <sz val="10"/>
        <rFont val="ＭＳ 明朝"/>
        <family val="1"/>
        <charset val="128"/>
      </rPr>
      <t>4</t>
    </r>
    <r>
      <rPr>
        <sz val="10"/>
        <rFont val="ＭＳ 明朝"/>
        <family val="1"/>
        <charset val="128"/>
      </rPr>
      <t>√ｋ</t>
    </r>
    <r>
      <rPr>
        <vertAlign val="subscript"/>
        <sz val="10"/>
        <rFont val="ＭＳ 明朝"/>
        <family val="1"/>
        <charset val="128"/>
      </rPr>
      <t>hg</t>
    </r>
    <r>
      <rPr>
        <sz val="10"/>
        <rFont val="ＭＳ 明朝"/>
        <family val="1"/>
        <charset val="128"/>
      </rPr>
      <t>Ｄ/4ＥＩ）の深さまでの杭周面の鉛直せん断地盤抵抗を考慮しないものとする。</t>
    </r>
    <rPh sb="14" eb="15">
      <t>フカ</t>
    </rPh>
    <rPh sb="19" eb="20">
      <t>クイ</t>
    </rPh>
    <rPh sb="20" eb="22">
      <t>シュウメン</t>
    </rPh>
    <rPh sb="23" eb="25">
      <t>エンチョク</t>
    </rPh>
    <rPh sb="27" eb="28">
      <t>ダン</t>
    </rPh>
    <rPh sb="28" eb="30">
      <t>ジバン</t>
    </rPh>
    <rPh sb="30" eb="32">
      <t>テイコウ</t>
    </rPh>
    <rPh sb="33" eb="35">
      <t>コウリョ</t>
    </rPh>
    <phoneticPr fontId="2"/>
  </si>
  <si>
    <r>
      <t>一軸圧縮強さが50kN/m</t>
    </r>
    <r>
      <rPr>
        <vertAlign val="superscript"/>
        <sz val="10"/>
        <rFont val="ＭＳ 明朝"/>
        <family val="1"/>
        <charset val="128"/>
      </rPr>
      <t>2</t>
    </r>
    <r>
      <rPr>
        <sz val="10"/>
        <rFont val="ＭＳ 明朝"/>
        <family val="1"/>
        <charset val="128"/>
      </rPr>
      <t>未満の軟弱な粘性土層である場合は、杭基礎の長期支持性能の</t>
    </r>
    <rPh sb="0" eb="1">
      <t>イチ</t>
    </rPh>
    <rPh sb="1" eb="2">
      <t>ジク</t>
    </rPh>
    <rPh sb="2" eb="4">
      <t>アッシュク</t>
    </rPh>
    <rPh sb="4" eb="5">
      <t>ツヨ</t>
    </rPh>
    <rPh sb="14" eb="16">
      <t>ミマン</t>
    </rPh>
    <rPh sb="17" eb="19">
      <t>ナンジャク</t>
    </rPh>
    <rPh sb="20" eb="22">
      <t>ネンセイ</t>
    </rPh>
    <rPh sb="22" eb="24">
      <t>ドソウ</t>
    </rPh>
    <rPh sb="27" eb="29">
      <t>バアイ</t>
    </rPh>
    <rPh sb="31" eb="32">
      <t>クイ</t>
    </rPh>
    <rPh sb="32" eb="34">
      <t>キソ</t>
    </rPh>
    <rPh sb="35" eb="37">
      <t>チョウキ</t>
    </rPh>
    <rPh sb="37" eb="39">
      <t>シジ</t>
    </rPh>
    <rPh sb="39" eb="41">
      <t>セイノウ</t>
    </rPh>
    <phoneticPr fontId="2"/>
  </si>
  <si>
    <t>1/βの位置</t>
    <rPh sb="4" eb="6">
      <t>イチ</t>
    </rPh>
    <phoneticPr fontId="2"/>
  </si>
  <si>
    <t>βは、次式により求める。</t>
    <rPh sb="3" eb="5">
      <t>ジシキ</t>
    </rPh>
    <rPh sb="8" eb="9">
      <t>モト</t>
    </rPh>
    <phoneticPr fontId="2"/>
  </si>
  <si>
    <t>ＥＩ</t>
    <phoneticPr fontId="2"/>
  </si>
  <si>
    <t>Ｅ</t>
    <phoneticPr fontId="2"/>
  </si>
  <si>
    <t>Ｉ</t>
    <phoneticPr fontId="2"/>
  </si>
  <si>
    <r>
      <t>杭の特性値（m</t>
    </r>
    <r>
      <rPr>
        <vertAlign val="superscript"/>
        <sz val="10"/>
        <rFont val="ＭＳ 明朝"/>
        <family val="1"/>
        <charset val="128"/>
      </rPr>
      <t>-1</t>
    </r>
    <r>
      <rPr>
        <sz val="10"/>
        <rFont val="ＭＳ 明朝"/>
        <family val="1"/>
        <charset val="128"/>
      </rPr>
      <t>）</t>
    </r>
    <rPh sb="0" eb="1">
      <t>クイ</t>
    </rPh>
    <rPh sb="2" eb="5">
      <t>トクセイチ</t>
    </rPh>
    <phoneticPr fontId="2"/>
  </si>
  <si>
    <r>
      <t>杭の曲げ剛性（kN･m</t>
    </r>
    <r>
      <rPr>
        <vertAlign val="superscript"/>
        <sz val="10"/>
        <rFont val="ＭＳ 明朝"/>
        <family val="1"/>
        <charset val="128"/>
      </rPr>
      <t>2</t>
    </r>
    <r>
      <rPr>
        <sz val="10"/>
        <rFont val="ＭＳ 明朝"/>
        <family val="1"/>
        <charset val="128"/>
      </rPr>
      <t>）</t>
    </r>
    <rPh sb="0" eb="1">
      <t>クイ</t>
    </rPh>
    <rPh sb="2" eb="3">
      <t>マ</t>
    </rPh>
    <rPh sb="4" eb="6">
      <t>ゴウセイ</t>
    </rPh>
    <phoneticPr fontId="2"/>
  </si>
  <si>
    <r>
      <t>断面二次モーメント（m</t>
    </r>
    <r>
      <rPr>
        <vertAlign val="superscript"/>
        <sz val="10"/>
        <rFont val="ＭＳ 明朝"/>
        <family val="1"/>
        <charset val="128"/>
      </rPr>
      <t>4</t>
    </r>
    <r>
      <rPr>
        <sz val="10"/>
        <rFont val="ＭＳ 明朝"/>
        <family val="1"/>
        <charset val="128"/>
      </rPr>
      <t>）</t>
    </r>
    <rPh sb="0" eb="2">
      <t>ダンメン</t>
    </rPh>
    <rPh sb="2" eb="4">
      <t>ニジ</t>
    </rPh>
    <phoneticPr fontId="2"/>
  </si>
  <si>
    <r>
      <t>kN/mm</t>
    </r>
    <r>
      <rPr>
        <vertAlign val="superscript"/>
        <sz val="10"/>
        <rFont val="ＭＳ 明朝"/>
        <family val="1"/>
        <charset val="128"/>
      </rPr>
      <t>2</t>
    </r>
    <phoneticPr fontId="2"/>
  </si>
  <si>
    <r>
      <t>kN/m</t>
    </r>
    <r>
      <rPr>
        <vertAlign val="superscript"/>
        <sz val="10"/>
        <rFont val="ＭＳ 明朝"/>
        <family val="1"/>
        <charset val="128"/>
      </rPr>
      <t>2</t>
    </r>
    <r>
      <rPr>
        <sz val="10"/>
        <rFont val="ＭＳ 明朝"/>
        <family val="1"/>
        <charset val="128"/>
      </rPr>
      <t>）</t>
    </r>
    <phoneticPr fontId="2"/>
  </si>
  <si>
    <t>）</t>
    <phoneticPr fontId="2"/>
  </si>
  <si>
    <t>層厚
ｌ（m）</t>
    <rPh sb="0" eb="2">
      <t>ソウアツ</t>
    </rPh>
    <phoneticPr fontId="2"/>
  </si>
  <si>
    <r>
      <t>ｋ</t>
    </r>
    <r>
      <rPr>
        <vertAlign val="subscript"/>
        <sz val="10"/>
        <rFont val="ＭＳ 明朝"/>
        <family val="1"/>
        <charset val="128"/>
      </rPr>
      <t>hg</t>
    </r>
    <r>
      <rPr>
        <sz val="10"/>
        <rFont val="ＭＳ 明朝"/>
        <family val="1"/>
        <charset val="128"/>
      </rPr>
      <t>･Ｄ</t>
    </r>
    <r>
      <rPr>
        <vertAlign val="subscript"/>
        <sz val="10"/>
        <rFont val="ＭＳ 明朝"/>
        <family val="1"/>
        <charset val="128"/>
      </rPr>
      <t xml:space="preserve">
</t>
    </r>
    <r>
      <rPr>
        <sz val="10"/>
        <rFont val="ＭＳ 明朝"/>
        <family val="1"/>
        <charset val="128"/>
      </rPr>
      <t>（kN/m</t>
    </r>
    <r>
      <rPr>
        <vertAlign val="superscript"/>
        <sz val="10"/>
        <rFont val="ＭＳ 明朝"/>
        <family val="1"/>
        <charset val="128"/>
      </rPr>
      <t>2</t>
    </r>
    <r>
      <rPr>
        <sz val="10"/>
        <rFont val="ＭＳ 明朝"/>
        <family val="1"/>
        <charset val="128"/>
      </rPr>
      <t>）</t>
    </r>
    <phoneticPr fontId="2"/>
  </si>
  <si>
    <r>
      <t>β</t>
    </r>
    <r>
      <rPr>
        <vertAlign val="subscript"/>
        <sz val="10"/>
        <rFont val="ＭＳ 明朝"/>
        <family val="1"/>
        <charset val="128"/>
      </rPr>
      <t xml:space="preserve">
</t>
    </r>
    <r>
      <rPr>
        <sz val="10"/>
        <rFont val="ＭＳ 明朝"/>
        <family val="1"/>
        <charset val="128"/>
      </rPr>
      <t>（l/m）</t>
    </r>
    <phoneticPr fontId="2"/>
  </si>
  <si>
    <t>β･ｌ</t>
    <phoneticPr fontId="2"/>
  </si>
  <si>
    <t>Σ(β･ｌ)</t>
    <phoneticPr fontId="2"/>
  </si>
  <si>
    <r>
      <t>ｋ</t>
    </r>
    <r>
      <rPr>
        <vertAlign val="subscript"/>
        <sz val="10"/>
        <rFont val="ＭＳ 明朝"/>
        <family val="1"/>
        <charset val="128"/>
      </rPr>
      <t>hg</t>
    </r>
    <r>
      <rPr>
        <sz val="10"/>
        <rFont val="ＭＳ 明朝"/>
        <family val="1"/>
        <charset val="128"/>
      </rPr>
      <t>･Ｄ/4ＥＩ</t>
    </r>
    <r>
      <rPr>
        <vertAlign val="subscript"/>
        <sz val="10"/>
        <rFont val="ＭＳ 明朝"/>
        <family val="1"/>
        <charset val="128"/>
      </rPr>
      <t xml:space="preserve">
</t>
    </r>
    <r>
      <rPr>
        <sz val="10"/>
        <rFont val="ＭＳ 明朝"/>
        <family val="1"/>
        <charset val="128"/>
      </rPr>
      <t>（l/m</t>
    </r>
    <r>
      <rPr>
        <vertAlign val="superscript"/>
        <sz val="10"/>
        <rFont val="ＭＳ 明朝"/>
        <family val="1"/>
        <charset val="128"/>
      </rPr>
      <t>4</t>
    </r>
    <r>
      <rPr>
        <sz val="10"/>
        <rFont val="ＭＳ 明朝"/>
        <family val="1"/>
        <charset val="128"/>
      </rPr>
      <t>）</t>
    </r>
    <phoneticPr fontId="2"/>
  </si>
  <si>
    <t>ＥＩ</t>
    <phoneticPr fontId="2"/>
  </si>
  <si>
    <r>
      <t>kN･m</t>
    </r>
    <r>
      <rPr>
        <vertAlign val="superscript"/>
        <sz val="10"/>
        <rFont val="ＭＳ 明朝"/>
        <family val="1"/>
        <charset val="128"/>
      </rPr>
      <t>2</t>
    </r>
    <phoneticPr fontId="2"/>
  </si>
  <si>
    <t>）</t>
    <phoneticPr fontId="2"/>
  </si>
  <si>
    <r>
      <rPr>
        <sz val="10"/>
        <rFont val="ＭＳ ゴシック"/>
        <family val="3"/>
        <charset val="128"/>
      </rPr>
      <t>【基礎標準 第Ⅱ編 15.2.2.2 解説図 15.2.2.2-1】</t>
    </r>
    <r>
      <rPr>
        <sz val="10"/>
        <rFont val="ＭＳ 明朝"/>
        <family val="1"/>
        <charset val="128"/>
      </rPr>
      <t>のノモグラムを</t>
    </r>
    <phoneticPr fontId="2"/>
  </si>
  <si>
    <r>
      <t>杭基礎の地盤抵抗は、</t>
    </r>
    <r>
      <rPr>
        <sz val="10"/>
        <rFont val="ＭＳ ゴシック"/>
        <family val="3"/>
        <charset val="128"/>
      </rPr>
      <t>図1.1.12</t>
    </r>
    <r>
      <rPr>
        <sz val="10"/>
        <rFont val="ＭＳ 明朝"/>
        <family val="1"/>
        <charset val="128"/>
      </rPr>
      <t xml:space="preserve"> に示す3種類を考慮して、弾塑性体（バイリニア型）で</t>
    </r>
    <rPh sb="0" eb="1">
      <t>クイ</t>
    </rPh>
    <rPh sb="1" eb="3">
      <t>キソ</t>
    </rPh>
    <rPh sb="4" eb="6">
      <t>ジバン</t>
    </rPh>
    <rPh sb="6" eb="8">
      <t>テイコウ</t>
    </rPh>
    <rPh sb="10" eb="11">
      <t>ズ</t>
    </rPh>
    <rPh sb="19" eb="20">
      <t>シメ</t>
    </rPh>
    <rPh sb="22" eb="24">
      <t>シュルイ</t>
    </rPh>
    <rPh sb="25" eb="27">
      <t>コウリョ</t>
    </rPh>
    <rPh sb="30" eb="33">
      <t>ダンソセイ</t>
    </rPh>
    <rPh sb="33" eb="34">
      <t>タイ</t>
    </rPh>
    <rPh sb="40" eb="41">
      <t>カタ</t>
    </rPh>
    <phoneticPr fontId="2"/>
  </si>
  <si>
    <t>図1.1.12(1) 杭先端の鉛直地盤抵抗の非線形特性</t>
    <rPh sb="0" eb="1">
      <t>ズ</t>
    </rPh>
    <rPh sb="11" eb="12">
      <t>クイ</t>
    </rPh>
    <rPh sb="12" eb="14">
      <t>センタン</t>
    </rPh>
    <rPh sb="15" eb="17">
      <t>エンチョク</t>
    </rPh>
    <rPh sb="17" eb="19">
      <t>ジバン</t>
    </rPh>
    <rPh sb="19" eb="21">
      <t>テイコウ</t>
    </rPh>
    <rPh sb="22" eb="23">
      <t>ヒ</t>
    </rPh>
    <rPh sb="23" eb="25">
      <t>センケイ</t>
    </rPh>
    <rPh sb="25" eb="27">
      <t>トクセイ</t>
    </rPh>
    <phoneticPr fontId="2"/>
  </si>
  <si>
    <t>図1.1.12(2) 杭周面のせん断地盤抵抗の非線形特性</t>
    <rPh sb="0" eb="1">
      <t>ズ</t>
    </rPh>
    <rPh sb="11" eb="12">
      <t>クイ</t>
    </rPh>
    <rPh sb="12" eb="14">
      <t>シュウメン</t>
    </rPh>
    <rPh sb="17" eb="18">
      <t>ダン</t>
    </rPh>
    <rPh sb="18" eb="20">
      <t>ジバン</t>
    </rPh>
    <rPh sb="20" eb="22">
      <t>テイコウ</t>
    </rPh>
    <rPh sb="23" eb="24">
      <t>ヒ</t>
    </rPh>
    <rPh sb="24" eb="26">
      <t>センケイ</t>
    </rPh>
    <rPh sb="26" eb="28">
      <t>トクセイ</t>
    </rPh>
    <phoneticPr fontId="2"/>
  </si>
  <si>
    <t>図1.1.12(3) 杭周面の水平地盤抵抗の非線形特性</t>
    <rPh sb="0" eb="1">
      <t>ズ</t>
    </rPh>
    <rPh sb="11" eb="12">
      <t>クイ</t>
    </rPh>
    <rPh sb="12" eb="14">
      <t>シュウメン</t>
    </rPh>
    <rPh sb="15" eb="17">
      <t>スイヘイ</t>
    </rPh>
    <rPh sb="17" eb="19">
      <t>ジバン</t>
    </rPh>
    <rPh sb="19" eb="21">
      <t>テイコウ</t>
    </rPh>
    <rPh sb="22" eb="23">
      <t>ヒ</t>
    </rPh>
    <rPh sb="23" eb="25">
      <t>センケイ</t>
    </rPh>
    <rPh sb="25" eb="27">
      <t>トクセイ</t>
    </rPh>
    <phoneticPr fontId="2"/>
  </si>
  <si>
    <t>表1.1.7(1) 先端支持力に関する地盤修正係数</t>
    <rPh sb="0" eb="1">
      <t>ヒョウ</t>
    </rPh>
    <rPh sb="10" eb="12">
      <t>センタン</t>
    </rPh>
    <rPh sb="12" eb="15">
      <t>シジリョク</t>
    </rPh>
    <rPh sb="16" eb="17">
      <t>カン</t>
    </rPh>
    <rPh sb="19" eb="21">
      <t>ジバン</t>
    </rPh>
    <rPh sb="21" eb="23">
      <t>シュウセイ</t>
    </rPh>
    <rPh sb="23" eb="25">
      <t>ケイスウ</t>
    </rPh>
    <phoneticPr fontId="2"/>
  </si>
  <si>
    <t>表1.1.7(2) 周面支持力に関する地盤修正係数</t>
    <rPh sb="0" eb="1">
      <t>ヒョウ</t>
    </rPh>
    <rPh sb="10" eb="12">
      <t>シュウメン</t>
    </rPh>
    <rPh sb="12" eb="15">
      <t>シジリョク</t>
    </rPh>
    <rPh sb="16" eb="17">
      <t>カン</t>
    </rPh>
    <rPh sb="19" eb="21">
      <t>ジバン</t>
    </rPh>
    <rPh sb="21" eb="23">
      <t>シュウセイ</t>
    </rPh>
    <rPh sb="23" eb="25">
      <t>ケイスウ</t>
    </rPh>
    <phoneticPr fontId="2"/>
  </si>
  <si>
    <r>
      <t>地盤ばねの種類と地盤反力の折れ曲がり点（降伏、終局）または上限値の関係を</t>
    </r>
    <r>
      <rPr>
        <sz val="10"/>
        <rFont val="ＭＳ ゴシック"/>
        <family val="3"/>
        <charset val="128"/>
      </rPr>
      <t>表1.1.8</t>
    </r>
    <rPh sb="0" eb="2">
      <t>ジバン</t>
    </rPh>
    <rPh sb="5" eb="7">
      <t>シュルイ</t>
    </rPh>
    <rPh sb="8" eb="10">
      <t>ジバン</t>
    </rPh>
    <rPh sb="10" eb="12">
      <t>ハンリョク</t>
    </rPh>
    <rPh sb="13" eb="14">
      <t>オ</t>
    </rPh>
    <rPh sb="15" eb="16">
      <t>マ</t>
    </rPh>
    <rPh sb="18" eb="19">
      <t>テン</t>
    </rPh>
    <rPh sb="20" eb="22">
      <t>コウフク</t>
    </rPh>
    <rPh sb="23" eb="25">
      <t>シュウキョク</t>
    </rPh>
    <rPh sb="29" eb="32">
      <t>ジョウゲンチ</t>
    </rPh>
    <rPh sb="33" eb="35">
      <t>カンケイ</t>
    </rPh>
    <rPh sb="36" eb="37">
      <t>ヒョウ</t>
    </rPh>
    <phoneticPr fontId="2"/>
  </si>
  <si>
    <t>表1.1.7 解析に用いる地盤ばね及び地盤反力の限界値</t>
    <rPh sb="0" eb="1">
      <t>ヒョウ</t>
    </rPh>
    <rPh sb="7" eb="9">
      <t>カイセキ</t>
    </rPh>
    <rPh sb="10" eb="11">
      <t>モチ</t>
    </rPh>
    <rPh sb="13" eb="15">
      <t>ジバン</t>
    </rPh>
    <rPh sb="17" eb="18">
      <t>オヨ</t>
    </rPh>
    <rPh sb="19" eb="21">
      <t>ジバン</t>
    </rPh>
    <rPh sb="21" eb="23">
      <t>ハンリョク</t>
    </rPh>
    <rPh sb="24" eb="26">
      <t>ゲンカイ</t>
    </rPh>
    <rPh sb="26" eb="27">
      <t>チ</t>
    </rPh>
    <phoneticPr fontId="2"/>
  </si>
  <si>
    <r>
      <t>地盤反力係数に関する修正係数ρ</t>
    </r>
    <r>
      <rPr>
        <vertAlign val="subscript"/>
        <sz val="10"/>
        <rFont val="ＭＳ 明朝"/>
        <family val="1"/>
        <charset val="128"/>
      </rPr>
      <t>gk</t>
    </r>
    <r>
      <rPr>
        <sz val="10"/>
        <rFont val="ＭＳ 明朝"/>
        <family val="1"/>
        <charset val="128"/>
      </rPr>
      <t>は</t>
    </r>
    <r>
      <rPr>
        <sz val="10"/>
        <rFont val="ＭＳ ゴシック"/>
        <family val="3"/>
        <charset val="128"/>
      </rPr>
      <t>表1.1.9</t>
    </r>
    <r>
      <rPr>
        <sz val="10"/>
        <rFont val="ＭＳ 明朝"/>
        <family val="1"/>
        <charset val="128"/>
      </rPr>
      <t>に示すとおりである。</t>
    </r>
    <rPh sb="0" eb="2">
      <t>ジバン</t>
    </rPh>
    <rPh sb="2" eb="4">
      <t>ハンリョク</t>
    </rPh>
    <rPh sb="4" eb="6">
      <t>ケイスウ</t>
    </rPh>
    <rPh sb="7" eb="8">
      <t>カン</t>
    </rPh>
    <rPh sb="10" eb="12">
      <t>シュウセイ</t>
    </rPh>
    <rPh sb="12" eb="14">
      <t>ケイスウ</t>
    </rPh>
    <rPh sb="18" eb="19">
      <t>ヒョウ</t>
    </rPh>
    <rPh sb="25" eb="26">
      <t>シメ</t>
    </rPh>
    <phoneticPr fontId="2"/>
  </si>
  <si>
    <r>
      <t>表1.1.8 地盤反力係数に関する地盤修正係数ρ</t>
    </r>
    <r>
      <rPr>
        <vertAlign val="subscript"/>
        <sz val="10"/>
        <rFont val="ＭＳ ゴシック"/>
        <family val="3"/>
        <charset val="128"/>
      </rPr>
      <t>gk</t>
    </r>
    <rPh sb="0" eb="1">
      <t>ヒョウ</t>
    </rPh>
    <rPh sb="7" eb="9">
      <t>ジバン</t>
    </rPh>
    <rPh sb="9" eb="11">
      <t>ハンリョク</t>
    </rPh>
    <rPh sb="11" eb="13">
      <t>ケイスウ</t>
    </rPh>
    <rPh sb="14" eb="15">
      <t>カン</t>
    </rPh>
    <rPh sb="17" eb="19">
      <t>ジバン</t>
    </rPh>
    <rPh sb="19" eb="21">
      <t>シュウセイ</t>
    </rPh>
    <rPh sb="21" eb="23">
      <t>ケイスウ</t>
    </rPh>
    <phoneticPr fontId="2"/>
  </si>
  <si>
    <r>
      <t>杭先端の鉛直地盤反力係数ｋ</t>
    </r>
    <r>
      <rPr>
        <vertAlign val="subscript"/>
        <sz val="10"/>
        <rFont val="ＭＳ 明朝"/>
        <family val="1"/>
        <charset val="128"/>
      </rPr>
      <t>tv</t>
    </r>
    <r>
      <rPr>
        <sz val="10"/>
        <rFont val="ＭＳ 明朝"/>
        <family val="1"/>
        <charset val="128"/>
      </rPr>
      <t>は次式により求め、計算結果は</t>
    </r>
    <r>
      <rPr>
        <sz val="10"/>
        <rFont val="ＭＳ ゴシック"/>
        <family val="3"/>
        <charset val="128"/>
      </rPr>
      <t>表1.1.10(1)(2)</t>
    </r>
    <r>
      <rPr>
        <sz val="10"/>
        <rFont val="ＭＳ 明朝"/>
        <family val="1"/>
        <charset val="128"/>
      </rPr>
      <t>に示すとおり</t>
    </r>
    <rPh sb="0" eb="1">
      <t>クイ</t>
    </rPh>
    <rPh sb="1" eb="3">
      <t>センタン</t>
    </rPh>
    <rPh sb="4" eb="6">
      <t>エンチョク</t>
    </rPh>
    <rPh sb="6" eb="8">
      <t>ジバン</t>
    </rPh>
    <rPh sb="8" eb="10">
      <t>ハンリョク</t>
    </rPh>
    <rPh sb="10" eb="12">
      <t>ケイスウ</t>
    </rPh>
    <rPh sb="16" eb="18">
      <t>ジシキ</t>
    </rPh>
    <rPh sb="21" eb="22">
      <t>モト</t>
    </rPh>
    <rPh sb="24" eb="26">
      <t>ケイサン</t>
    </rPh>
    <rPh sb="26" eb="28">
      <t>ケッカ</t>
    </rPh>
    <rPh sb="29" eb="30">
      <t>ヒョウ</t>
    </rPh>
    <phoneticPr fontId="2"/>
  </si>
  <si>
    <t>表1.1.9(1) 杭先端の鉛直地盤反力係数（長期）</t>
    <rPh sb="0" eb="1">
      <t>ヒョウ</t>
    </rPh>
    <rPh sb="10" eb="11">
      <t>クイ</t>
    </rPh>
    <rPh sb="11" eb="13">
      <t>センタン</t>
    </rPh>
    <rPh sb="14" eb="16">
      <t>エンチョク</t>
    </rPh>
    <rPh sb="16" eb="18">
      <t>ジバン</t>
    </rPh>
    <rPh sb="18" eb="20">
      <t>ハンリョク</t>
    </rPh>
    <rPh sb="20" eb="22">
      <t>ケイスウ</t>
    </rPh>
    <rPh sb="23" eb="25">
      <t>チョウキ</t>
    </rPh>
    <phoneticPr fontId="2"/>
  </si>
  <si>
    <t>表1.1.10(1) 杭先端の鉛直地盤反力係数（短期）</t>
    <rPh sb="0" eb="1">
      <t>ヒョウ</t>
    </rPh>
    <rPh sb="11" eb="12">
      <t>クイ</t>
    </rPh>
    <rPh sb="12" eb="14">
      <t>センタン</t>
    </rPh>
    <rPh sb="15" eb="17">
      <t>エンチョク</t>
    </rPh>
    <rPh sb="17" eb="19">
      <t>ジバン</t>
    </rPh>
    <rPh sb="19" eb="21">
      <t>ハンリョク</t>
    </rPh>
    <rPh sb="21" eb="23">
      <t>ケイスウ</t>
    </rPh>
    <rPh sb="24" eb="26">
      <t>タンキ</t>
    </rPh>
    <phoneticPr fontId="2"/>
  </si>
  <si>
    <r>
      <t>杭周面の鉛直せん断地盤反力係数ｋ</t>
    </r>
    <r>
      <rPr>
        <vertAlign val="subscript"/>
        <sz val="10"/>
        <rFont val="ＭＳ 明朝"/>
        <family val="1"/>
        <charset val="128"/>
      </rPr>
      <t>fv</t>
    </r>
    <r>
      <rPr>
        <sz val="10"/>
        <rFont val="ＭＳ 明朝"/>
        <family val="1"/>
        <charset val="128"/>
      </rPr>
      <t>は次式により求め、計算結果は</t>
    </r>
    <r>
      <rPr>
        <sz val="10"/>
        <rFont val="ＭＳ ゴシック"/>
        <family val="3"/>
        <charset val="128"/>
      </rPr>
      <t>表1.1.11(1)(2)</t>
    </r>
    <r>
      <rPr>
        <sz val="10"/>
        <rFont val="ＭＳ 明朝"/>
        <family val="1"/>
        <charset val="128"/>
      </rPr>
      <t>に示す</t>
    </r>
    <rPh sb="0" eb="1">
      <t>クイ</t>
    </rPh>
    <rPh sb="1" eb="3">
      <t>シュウメン</t>
    </rPh>
    <rPh sb="4" eb="6">
      <t>エンチョク</t>
    </rPh>
    <rPh sb="8" eb="9">
      <t>ダン</t>
    </rPh>
    <rPh sb="9" eb="11">
      <t>ジバン</t>
    </rPh>
    <rPh sb="11" eb="13">
      <t>ハンリョク</t>
    </rPh>
    <rPh sb="13" eb="15">
      <t>ケイスウ</t>
    </rPh>
    <rPh sb="19" eb="21">
      <t>ジシキ</t>
    </rPh>
    <rPh sb="24" eb="25">
      <t>モト</t>
    </rPh>
    <rPh sb="27" eb="29">
      <t>ケイサン</t>
    </rPh>
    <rPh sb="29" eb="31">
      <t>ケッカ</t>
    </rPh>
    <rPh sb="32" eb="33">
      <t>ヒョウ</t>
    </rPh>
    <phoneticPr fontId="2"/>
  </si>
  <si>
    <r>
      <t>杭周面の鉛直せん断地盤反力係数（kN/m</t>
    </r>
    <r>
      <rPr>
        <vertAlign val="superscript"/>
        <sz val="10"/>
        <rFont val="ＭＳ 明朝"/>
        <family val="1"/>
        <charset val="128"/>
      </rPr>
      <t>3</t>
    </r>
    <r>
      <rPr>
        <sz val="10"/>
        <rFont val="ＭＳ 明朝"/>
        <family val="1"/>
        <charset val="128"/>
      </rPr>
      <t>）</t>
    </r>
    <rPh sb="0" eb="1">
      <t>クイ</t>
    </rPh>
    <rPh sb="1" eb="2">
      <t>シュウ</t>
    </rPh>
    <rPh sb="2" eb="3">
      <t>メン</t>
    </rPh>
    <rPh sb="4" eb="6">
      <t>エンチョク</t>
    </rPh>
    <rPh sb="8" eb="9">
      <t>ダン</t>
    </rPh>
    <rPh sb="9" eb="11">
      <t>ジバン</t>
    </rPh>
    <rPh sb="11" eb="13">
      <t>ハンリョク</t>
    </rPh>
    <rPh sb="13" eb="15">
      <t>ケイスウ</t>
    </rPh>
    <phoneticPr fontId="2"/>
  </si>
  <si>
    <r>
      <t>単杭の水平地盤反力係数ｋ</t>
    </r>
    <r>
      <rPr>
        <vertAlign val="subscript"/>
        <sz val="10"/>
        <rFont val="ＭＳ 明朝"/>
        <family val="1"/>
        <charset val="128"/>
      </rPr>
      <t>h</t>
    </r>
    <r>
      <rPr>
        <sz val="10"/>
        <rFont val="ＭＳ 明朝"/>
        <family val="1"/>
        <charset val="128"/>
      </rPr>
      <t>は次式により求め、計算結果は</t>
    </r>
    <r>
      <rPr>
        <sz val="10"/>
        <rFont val="ＭＳ ゴシック"/>
        <family val="3"/>
        <charset val="128"/>
      </rPr>
      <t>表1.1.12(1)(2)</t>
    </r>
    <r>
      <rPr>
        <sz val="10"/>
        <rFont val="ＭＳ 明朝"/>
        <family val="1"/>
        <charset val="128"/>
      </rPr>
      <t>に示すとおり</t>
    </r>
    <rPh sb="0" eb="1">
      <t>タン</t>
    </rPh>
    <rPh sb="1" eb="2">
      <t>クイ</t>
    </rPh>
    <rPh sb="3" eb="5">
      <t>スイヘイ</t>
    </rPh>
    <rPh sb="5" eb="7">
      <t>ジバン</t>
    </rPh>
    <rPh sb="7" eb="9">
      <t>ハンリョク</t>
    </rPh>
    <rPh sb="9" eb="11">
      <t>ケイスウ</t>
    </rPh>
    <rPh sb="14" eb="16">
      <t>ジシキ</t>
    </rPh>
    <rPh sb="19" eb="20">
      <t>モト</t>
    </rPh>
    <rPh sb="22" eb="24">
      <t>ケイサン</t>
    </rPh>
    <rPh sb="24" eb="26">
      <t>ケッカ</t>
    </rPh>
    <rPh sb="27" eb="28">
      <t>ヒョウ</t>
    </rPh>
    <phoneticPr fontId="2"/>
  </si>
  <si>
    <t>表1.1.123 群杭に対する補正係数</t>
    <rPh sb="0" eb="1">
      <t>ヒョウ</t>
    </rPh>
    <rPh sb="9" eb="10">
      <t>グン</t>
    </rPh>
    <rPh sb="10" eb="11">
      <t>クイ</t>
    </rPh>
    <rPh sb="12" eb="13">
      <t>タイ</t>
    </rPh>
    <rPh sb="15" eb="17">
      <t>ホセイ</t>
    </rPh>
    <rPh sb="17" eb="19">
      <t>ケイスウ</t>
    </rPh>
    <phoneticPr fontId="2"/>
  </si>
  <si>
    <r>
      <t>杭先端の鉛直地盤ばね定数は次式により算定し、計算結果は</t>
    </r>
    <r>
      <rPr>
        <sz val="10"/>
        <rFont val="ＭＳ ゴシック"/>
        <family val="3"/>
        <charset val="128"/>
      </rPr>
      <t>表1.1.14(1)(2)</t>
    </r>
    <r>
      <rPr>
        <sz val="10"/>
        <rFont val="ＭＳ 明朝"/>
        <family val="1"/>
        <charset val="128"/>
      </rPr>
      <t>に示す</t>
    </r>
    <rPh sb="0" eb="1">
      <t>クイ</t>
    </rPh>
    <rPh sb="1" eb="3">
      <t>センタン</t>
    </rPh>
    <rPh sb="4" eb="6">
      <t>エンチョク</t>
    </rPh>
    <rPh sb="6" eb="8">
      <t>ジバン</t>
    </rPh>
    <rPh sb="10" eb="12">
      <t>テイスウ</t>
    </rPh>
    <rPh sb="13" eb="15">
      <t>ジシキ</t>
    </rPh>
    <rPh sb="18" eb="20">
      <t>サンテイ</t>
    </rPh>
    <rPh sb="22" eb="24">
      <t>ケイサン</t>
    </rPh>
    <rPh sb="24" eb="26">
      <t>ケッカ</t>
    </rPh>
    <rPh sb="27" eb="28">
      <t>ヒョウ</t>
    </rPh>
    <phoneticPr fontId="2"/>
  </si>
  <si>
    <t>-</t>
    <phoneticPr fontId="2"/>
  </si>
  <si>
    <t>杭周面の鉛直せん断地盤ばね定数の計算</t>
    <rPh sb="0" eb="1">
      <t>クイ</t>
    </rPh>
    <rPh sb="1" eb="2">
      <t>シュウ</t>
    </rPh>
    <rPh sb="2" eb="3">
      <t>メン</t>
    </rPh>
    <rPh sb="4" eb="6">
      <t>エンチョク</t>
    </rPh>
    <rPh sb="8" eb="9">
      <t>ダン</t>
    </rPh>
    <rPh sb="9" eb="11">
      <t>ジバン</t>
    </rPh>
    <rPh sb="13" eb="15">
      <t>テイスウ</t>
    </rPh>
    <rPh sb="16" eb="18">
      <t>ケイサン</t>
    </rPh>
    <phoneticPr fontId="2"/>
  </si>
  <si>
    <t>杭周面の鉛直せん断地盤ばね定数を表 1.1.16(1),(2)に示す。</t>
    <rPh sb="0" eb="1">
      <t>クイ</t>
    </rPh>
    <rPh sb="1" eb="2">
      <t>シュウ</t>
    </rPh>
    <rPh sb="2" eb="3">
      <t>メン</t>
    </rPh>
    <rPh sb="4" eb="6">
      <t>エンチョク</t>
    </rPh>
    <rPh sb="8" eb="9">
      <t>ダン</t>
    </rPh>
    <rPh sb="9" eb="11">
      <t>ジバン</t>
    </rPh>
    <rPh sb="13" eb="15">
      <t>テイスウ</t>
    </rPh>
    <rPh sb="16" eb="17">
      <t>ヒョウ</t>
    </rPh>
    <rPh sb="32" eb="33">
      <t>シメ</t>
    </rPh>
    <phoneticPr fontId="2"/>
  </si>
  <si>
    <t>層厚
（m）</t>
    <rPh sb="0" eb="2">
      <t>ソウアツ</t>
    </rPh>
    <phoneticPr fontId="2"/>
  </si>
  <si>
    <r>
      <t>ｋ</t>
    </r>
    <r>
      <rPr>
        <vertAlign val="subscript"/>
        <sz val="10"/>
        <rFont val="ＭＳ 明朝"/>
        <family val="1"/>
        <charset val="128"/>
      </rPr>
      <t>fv</t>
    </r>
    <r>
      <rPr>
        <sz val="10"/>
        <rFont val="ＭＳ 明朝"/>
        <family val="1"/>
        <charset val="128"/>
      </rPr>
      <t>（kN/m</t>
    </r>
    <r>
      <rPr>
        <vertAlign val="superscript"/>
        <sz val="10"/>
        <rFont val="ＭＳ 明朝"/>
        <family val="1"/>
        <charset val="128"/>
      </rPr>
      <t>3</t>
    </r>
    <r>
      <rPr>
        <sz val="10"/>
        <rFont val="ＭＳ 明朝"/>
        <family val="1"/>
        <charset val="128"/>
      </rPr>
      <t>）</t>
    </r>
    <phoneticPr fontId="2"/>
  </si>
  <si>
    <t>表1.1.16(1) 杭周面の鉛直せん断地盤ばね定数（長期）</t>
    <rPh sb="0" eb="1">
      <t>ヒョウ</t>
    </rPh>
    <rPh sb="11" eb="12">
      <t>クイ</t>
    </rPh>
    <rPh sb="12" eb="13">
      <t>シュウ</t>
    </rPh>
    <rPh sb="13" eb="14">
      <t>メン</t>
    </rPh>
    <rPh sb="15" eb="17">
      <t>エンチョク</t>
    </rPh>
    <rPh sb="19" eb="20">
      <t>ダン</t>
    </rPh>
    <rPh sb="20" eb="22">
      <t>ジバン</t>
    </rPh>
    <rPh sb="24" eb="26">
      <t>テイスウ</t>
    </rPh>
    <rPh sb="27" eb="29">
      <t>チョウキ</t>
    </rPh>
    <phoneticPr fontId="2"/>
  </si>
  <si>
    <r>
      <t>K</t>
    </r>
    <r>
      <rPr>
        <vertAlign val="subscript"/>
        <sz val="10"/>
        <rFont val="ＭＳ 明朝"/>
        <family val="1"/>
        <charset val="128"/>
      </rPr>
      <t>h</t>
    </r>
    <phoneticPr fontId="2"/>
  </si>
  <si>
    <r>
      <t>杭周面の水平地盤反力係数（kN/m</t>
    </r>
    <r>
      <rPr>
        <vertAlign val="superscript"/>
        <sz val="10"/>
        <rFont val="ＭＳ 明朝"/>
        <family val="1"/>
        <charset val="128"/>
      </rPr>
      <t>3</t>
    </r>
    <r>
      <rPr>
        <sz val="10"/>
        <rFont val="ＭＳ 明朝"/>
        <family val="1"/>
        <charset val="128"/>
      </rPr>
      <t>）</t>
    </r>
    <rPh sb="0" eb="1">
      <t>クイ</t>
    </rPh>
    <rPh sb="1" eb="3">
      <t>シュウメン</t>
    </rPh>
    <rPh sb="4" eb="6">
      <t>スイヘイ</t>
    </rPh>
    <rPh sb="6" eb="8">
      <t>ジバン</t>
    </rPh>
    <rPh sb="8" eb="10">
      <t>ハンリョク</t>
    </rPh>
    <rPh sb="10" eb="12">
      <t>ケイスウ</t>
    </rPh>
    <phoneticPr fontId="2"/>
  </si>
  <si>
    <t>表1.1.17(1) 杭周面の水平地盤ばね定数（長期）</t>
    <rPh sb="0" eb="1">
      <t>ヒョウ</t>
    </rPh>
    <rPh sb="11" eb="12">
      <t>クイ</t>
    </rPh>
    <rPh sb="12" eb="13">
      <t>シュウ</t>
    </rPh>
    <rPh sb="13" eb="14">
      <t>メン</t>
    </rPh>
    <rPh sb="15" eb="17">
      <t>スイヘイ</t>
    </rPh>
    <rPh sb="17" eb="19">
      <t>ジバン</t>
    </rPh>
    <rPh sb="21" eb="23">
      <t>テイスウ</t>
    </rPh>
    <rPh sb="24" eb="26">
      <t>チョウキ</t>
    </rPh>
    <phoneticPr fontId="2"/>
  </si>
  <si>
    <t>Ｄ
（m）</t>
    <phoneticPr fontId="2"/>
  </si>
  <si>
    <t>(4) 支持力と水平地盤反力の上限値（有効抵抗土圧力)</t>
    <rPh sb="4" eb="6">
      <t>シジ</t>
    </rPh>
    <rPh sb="6" eb="7">
      <t>リョク</t>
    </rPh>
    <rPh sb="8" eb="10">
      <t>スイヘイ</t>
    </rPh>
    <rPh sb="10" eb="12">
      <t>ジバン</t>
    </rPh>
    <rPh sb="12" eb="13">
      <t>ハン</t>
    </rPh>
    <rPh sb="13" eb="14">
      <t>リョク</t>
    </rPh>
    <rPh sb="15" eb="18">
      <t>ジョウゲンチ</t>
    </rPh>
    <rPh sb="19" eb="21">
      <t>ユウコウ</t>
    </rPh>
    <rPh sb="21" eb="23">
      <t>テイコウ</t>
    </rPh>
    <rPh sb="23" eb="24">
      <t>ド</t>
    </rPh>
    <rPh sb="24" eb="26">
      <t>アツリョク</t>
    </rPh>
    <phoneticPr fontId="2"/>
  </si>
  <si>
    <t>(a) 基準支持力 【基礎標準 第Ⅱ編 15.2.2.3】</t>
    <rPh sb="4" eb="6">
      <t>キジュン</t>
    </rPh>
    <rPh sb="6" eb="8">
      <t>シジ</t>
    </rPh>
    <rPh sb="8" eb="9">
      <t>リョク</t>
    </rPh>
    <phoneticPr fontId="2"/>
  </si>
  <si>
    <r>
      <t>R</t>
    </r>
    <r>
      <rPr>
        <vertAlign val="subscript"/>
        <sz val="10"/>
        <rFont val="ＭＳ 明朝"/>
        <family val="1"/>
        <charset val="128"/>
      </rPr>
      <t>k</t>
    </r>
    <phoneticPr fontId="2"/>
  </si>
  <si>
    <r>
      <t>R</t>
    </r>
    <r>
      <rPr>
        <vertAlign val="subscript"/>
        <sz val="10"/>
        <rFont val="ＭＳ 明朝"/>
        <family val="1"/>
        <charset val="128"/>
      </rPr>
      <t>tk</t>
    </r>
    <phoneticPr fontId="2"/>
  </si>
  <si>
    <r>
      <t>ΣR</t>
    </r>
    <r>
      <rPr>
        <vertAlign val="subscript"/>
        <sz val="10"/>
        <rFont val="ＭＳ 明朝"/>
        <family val="1"/>
        <charset val="128"/>
      </rPr>
      <t>fk</t>
    </r>
    <phoneticPr fontId="2"/>
  </si>
  <si>
    <r>
      <t>R</t>
    </r>
    <r>
      <rPr>
        <vertAlign val="subscript"/>
        <sz val="10"/>
        <rFont val="ＭＳ 明朝"/>
        <family val="1"/>
        <charset val="128"/>
      </rPr>
      <t>fk</t>
    </r>
    <phoneticPr fontId="2"/>
  </si>
  <si>
    <t>押込み側の基準支持力（kN）</t>
    <rPh sb="0" eb="2">
      <t>オシコ</t>
    </rPh>
    <rPh sb="3" eb="4">
      <t>ガワ</t>
    </rPh>
    <rPh sb="5" eb="7">
      <t>キジュン</t>
    </rPh>
    <rPh sb="7" eb="9">
      <t>シジ</t>
    </rPh>
    <rPh sb="9" eb="10">
      <t>リョク</t>
    </rPh>
    <phoneticPr fontId="2"/>
  </si>
  <si>
    <t>基準先端支持力（kN）（押込み側のみ）</t>
    <rPh sb="0" eb="2">
      <t>キジュン</t>
    </rPh>
    <rPh sb="2" eb="4">
      <t>センタン</t>
    </rPh>
    <rPh sb="4" eb="6">
      <t>シジ</t>
    </rPh>
    <rPh sb="6" eb="7">
      <t>リョク</t>
    </rPh>
    <rPh sb="12" eb="14">
      <t>オシコ</t>
    </rPh>
    <rPh sb="15" eb="16">
      <t>ガワ</t>
    </rPh>
    <phoneticPr fontId="2"/>
  </si>
  <si>
    <t>各層での基準周面支持力（kN）</t>
    <rPh sb="0" eb="2">
      <t>カクソウ</t>
    </rPh>
    <rPh sb="4" eb="6">
      <t>キジュン</t>
    </rPh>
    <rPh sb="6" eb="7">
      <t>シュウ</t>
    </rPh>
    <rPh sb="7" eb="8">
      <t>メン</t>
    </rPh>
    <rPh sb="8" eb="10">
      <t>シジ</t>
    </rPh>
    <rPh sb="10" eb="11">
      <t>リョク</t>
    </rPh>
    <phoneticPr fontId="2"/>
  </si>
  <si>
    <t>①基準先端支持力 【基礎標準 第Ⅱ編 15.2.2.3】</t>
    <rPh sb="1" eb="3">
      <t>キジュン</t>
    </rPh>
    <rPh sb="3" eb="5">
      <t>センタン</t>
    </rPh>
    <rPh sb="5" eb="7">
      <t>シジ</t>
    </rPh>
    <rPh sb="7" eb="8">
      <t>リョク</t>
    </rPh>
    <phoneticPr fontId="2"/>
  </si>
  <si>
    <t>基準先端支持力は、次式により求める。</t>
    <rPh sb="0" eb="2">
      <t>キジュン</t>
    </rPh>
    <rPh sb="2" eb="4">
      <t>センタン</t>
    </rPh>
    <rPh sb="4" eb="6">
      <t>シジ</t>
    </rPh>
    <rPh sb="6" eb="7">
      <t>リョク</t>
    </rPh>
    <rPh sb="9" eb="11">
      <t>ジシキ</t>
    </rPh>
    <rPh sb="14" eb="15">
      <t>モト</t>
    </rPh>
    <phoneticPr fontId="2"/>
  </si>
  <si>
    <r>
      <t>q</t>
    </r>
    <r>
      <rPr>
        <vertAlign val="subscript"/>
        <sz val="10"/>
        <rFont val="ＭＳ 明朝"/>
        <family val="1"/>
        <charset val="128"/>
      </rPr>
      <t>tk</t>
    </r>
    <phoneticPr fontId="2"/>
  </si>
  <si>
    <r>
      <t>A</t>
    </r>
    <r>
      <rPr>
        <vertAlign val="subscript"/>
        <sz val="10"/>
        <rFont val="ＭＳ 明朝"/>
        <family val="1"/>
        <charset val="128"/>
      </rPr>
      <t>t</t>
    </r>
    <phoneticPr fontId="2"/>
  </si>
  <si>
    <t>基準先端支持力（kN）</t>
    <rPh sb="0" eb="2">
      <t>キジュン</t>
    </rPh>
    <rPh sb="2" eb="4">
      <t>センタン</t>
    </rPh>
    <rPh sb="4" eb="6">
      <t>シジ</t>
    </rPh>
    <rPh sb="6" eb="7">
      <t>リョク</t>
    </rPh>
    <phoneticPr fontId="2"/>
  </si>
  <si>
    <t>砂質土の場合</t>
    <rPh sb="0" eb="1">
      <t>サ</t>
    </rPh>
    <rPh sb="1" eb="2">
      <t>シツ</t>
    </rPh>
    <rPh sb="2" eb="3">
      <t>ド</t>
    </rPh>
    <rPh sb="4" eb="6">
      <t>バアイ</t>
    </rPh>
    <phoneticPr fontId="2"/>
  </si>
  <si>
    <t>砂礫の場合</t>
    <rPh sb="0" eb="2">
      <t>サレキ</t>
    </rPh>
    <rPh sb="3" eb="5">
      <t>バアイ</t>
    </rPh>
    <phoneticPr fontId="2"/>
  </si>
  <si>
    <t>N</t>
    <phoneticPr fontId="2"/>
  </si>
  <si>
    <t>60N</t>
    <phoneticPr fontId="2"/>
  </si>
  <si>
    <t>≦</t>
    <phoneticPr fontId="2"/>
  </si>
  <si>
    <r>
      <t>(kN/m</t>
    </r>
    <r>
      <rPr>
        <vertAlign val="superscript"/>
        <sz val="10"/>
        <rFont val="ＭＳ 明朝"/>
        <family val="1"/>
        <charset val="128"/>
      </rPr>
      <t>2</t>
    </r>
    <r>
      <rPr>
        <sz val="10"/>
        <rFont val="ＭＳ 明朝"/>
        <family val="1"/>
        <charset val="128"/>
      </rPr>
      <t>)</t>
    </r>
    <phoneticPr fontId="2"/>
  </si>
  <si>
    <t>杭先端から下方3Dの区間の最小N値</t>
    <rPh sb="0" eb="1">
      <t>クイ</t>
    </rPh>
    <rPh sb="1" eb="3">
      <t>センタン</t>
    </rPh>
    <rPh sb="5" eb="7">
      <t>カホウ</t>
    </rPh>
    <rPh sb="10" eb="12">
      <t>クカン</t>
    </rPh>
    <rPh sb="13" eb="15">
      <t>サイショウ</t>
    </rPh>
    <rPh sb="16" eb="17">
      <t>チ</t>
    </rPh>
    <phoneticPr fontId="2"/>
  </si>
  <si>
    <r>
      <t xml:space="preserve"> </t>
    </r>
    <r>
      <rPr>
        <vertAlign val="superscript"/>
        <sz val="10"/>
        <rFont val="ＭＳ 明朝"/>
        <family val="1"/>
        <charset val="128"/>
      </rPr>
      <t>2</t>
    </r>
    <phoneticPr fontId="2"/>
  </si>
  <si>
    <t>なお、基準先端引抜き抵抗力に杭先端での引抜き抵抗は考慮しない。</t>
    <rPh sb="3" eb="5">
      <t>キジュン</t>
    </rPh>
    <rPh sb="5" eb="7">
      <t>センタン</t>
    </rPh>
    <rPh sb="7" eb="9">
      <t>ヒキヌ</t>
    </rPh>
    <rPh sb="10" eb="13">
      <t>テイコウリョク</t>
    </rPh>
    <rPh sb="14" eb="15">
      <t>クイ</t>
    </rPh>
    <rPh sb="15" eb="17">
      <t>センタン</t>
    </rPh>
    <rPh sb="19" eb="21">
      <t>ヒキヌ</t>
    </rPh>
    <rPh sb="22" eb="24">
      <t>テイコウ</t>
    </rPh>
    <rPh sb="25" eb="27">
      <t>コウリョ</t>
    </rPh>
    <phoneticPr fontId="2"/>
  </si>
  <si>
    <t>②各層での基準周面支持力 【基礎標準 第Ⅱ編 15.2.2.3】</t>
    <rPh sb="1" eb="3">
      <t>カクソウ</t>
    </rPh>
    <rPh sb="5" eb="7">
      <t>キジュン</t>
    </rPh>
    <rPh sb="7" eb="8">
      <t>シュウ</t>
    </rPh>
    <rPh sb="8" eb="9">
      <t>メン</t>
    </rPh>
    <rPh sb="9" eb="11">
      <t>シジ</t>
    </rPh>
    <rPh sb="11" eb="12">
      <t>リョク</t>
    </rPh>
    <phoneticPr fontId="2"/>
  </si>
  <si>
    <t>各層での基準周面支持力は次式のより求め、計算結果は表 1.2.20に示すとおりである。</t>
    <rPh sb="0" eb="2">
      <t>カクソウ</t>
    </rPh>
    <rPh sb="4" eb="6">
      <t>キジュン</t>
    </rPh>
    <rPh sb="6" eb="7">
      <t>シュウ</t>
    </rPh>
    <rPh sb="7" eb="8">
      <t>メン</t>
    </rPh>
    <rPh sb="8" eb="10">
      <t>シジ</t>
    </rPh>
    <rPh sb="10" eb="11">
      <t>リョク</t>
    </rPh>
    <rPh sb="12" eb="14">
      <t>ジシキ</t>
    </rPh>
    <rPh sb="17" eb="18">
      <t>モト</t>
    </rPh>
    <rPh sb="20" eb="22">
      <t>ケイサン</t>
    </rPh>
    <rPh sb="22" eb="24">
      <t>ケッカ</t>
    </rPh>
    <rPh sb="25" eb="26">
      <t>ヒョウ</t>
    </rPh>
    <rPh sb="34" eb="35">
      <t>シメ</t>
    </rPh>
    <phoneticPr fontId="2"/>
  </si>
  <si>
    <r>
      <t>r</t>
    </r>
    <r>
      <rPr>
        <vertAlign val="subscript"/>
        <sz val="10"/>
        <rFont val="ＭＳ 明朝"/>
        <family val="1"/>
        <charset val="128"/>
      </rPr>
      <t>fk</t>
    </r>
    <phoneticPr fontId="2"/>
  </si>
  <si>
    <t>Ｕ</t>
    <phoneticPr fontId="2"/>
  </si>
  <si>
    <t>⊿l</t>
    <phoneticPr fontId="2"/>
  </si>
  <si>
    <t>杭の周長</t>
    <rPh sb="0" eb="1">
      <t>クイ</t>
    </rPh>
    <rPh sb="2" eb="3">
      <t>シュウ</t>
    </rPh>
    <rPh sb="3" eb="4">
      <t>チョウ</t>
    </rPh>
    <phoneticPr fontId="2"/>
  </si>
  <si>
    <t>砂質土または砂礫の場合</t>
    <rPh sb="0" eb="1">
      <t>サ</t>
    </rPh>
    <rPh sb="1" eb="2">
      <t>シツ</t>
    </rPh>
    <rPh sb="2" eb="3">
      <t>ド</t>
    </rPh>
    <rPh sb="6" eb="8">
      <t>サレキ</t>
    </rPh>
    <rPh sb="9" eb="11">
      <t>バアイ</t>
    </rPh>
    <phoneticPr fontId="2"/>
  </si>
  <si>
    <t>粘性土の場合</t>
    <rPh sb="0" eb="2">
      <t>ネンセイ</t>
    </rPh>
    <rPh sb="2" eb="3">
      <t>ド</t>
    </rPh>
    <rPh sb="4" eb="6">
      <t>バアイ</t>
    </rPh>
    <phoneticPr fontId="2"/>
  </si>
  <si>
    <t>または</t>
    <phoneticPr fontId="2"/>
  </si>
  <si>
    <t>標準貫入試験のN値</t>
    <rPh sb="0" eb="2">
      <t>ヒョウジュン</t>
    </rPh>
    <rPh sb="2" eb="3">
      <t>カン</t>
    </rPh>
    <rPh sb="3" eb="4">
      <t>ニュウ</t>
    </rPh>
    <rPh sb="4" eb="6">
      <t>シケン</t>
    </rPh>
    <rPh sb="8" eb="9">
      <t>チ</t>
    </rPh>
    <phoneticPr fontId="2"/>
  </si>
  <si>
    <t>c</t>
    <phoneticPr fontId="2"/>
  </si>
  <si>
    <r>
      <t>粘着力度（kN/m</t>
    </r>
    <r>
      <rPr>
        <vertAlign val="superscript"/>
        <sz val="10"/>
        <rFont val="ＭＳ 明朝"/>
        <family val="1"/>
        <charset val="128"/>
      </rPr>
      <t>2</t>
    </r>
    <r>
      <rPr>
        <sz val="10"/>
        <rFont val="ＭＳ 明朝"/>
        <family val="1"/>
        <charset val="128"/>
      </rPr>
      <t>）</t>
    </r>
    <rPh sb="0" eb="2">
      <t>ネンチャク</t>
    </rPh>
    <rPh sb="2" eb="3">
      <t>リョク</t>
    </rPh>
    <rPh sb="3" eb="4">
      <t>ド</t>
    </rPh>
    <phoneticPr fontId="2"/>
  </si>
  <si>
    <t>基準周面支持力を算定する区間の長さ（m）</t>
    <rPh sb="0" eb="2">
      <t>キジュン</t>
    </rPh>
    <rPh sb="2" eb="3">
      <t>シュウ</t>
    </rPh>
    <rPh sb="3" eb="4">
      <t>メン</t>
    </rPh>
    <rPh sb="4" eb="6">
      <t>シジ</t>
    </rPh>
    <rPh sb="6" eb="7">
      <t>リョク</t>
    </rPh>
    <rPh sb="8" eb="10">
      <t>サンテイ</t>
    </rPh>
    <rPh sb="12" eb="14">
      <t>クカン</t>
    </rPh>
    <rPh sb="15" eb="16">
      <t>ナガ</t>
    </rPh>
    <phoneticPr fontId="2"/>
  </si>
  <si>
    <t>土質</t>
    <rPh sb="0" eb="2">
      <t>ドシツ</t>
    </rPh>
    <phoneticPr fontId="2"/>
  </si>
  <si>
    <t>粘性土</t>
    <rPh sb="0" eb="2">
      <t>ネンセイ</t>
    </rPh>
    <rPh sb="2" eb="3">
      <t>ド</t>
    </rPh>
    <phoneticPr fontId="2"/>
  </si>
  <si>
    <t>砂質土</t>
    <rPh sb="0" eb="1">
      <t>サ</t>
    </rPh>
    <rPh sb="1" eb="2">
      <t>シツ</t>
    </rPh>
    <rPh sb="2" eb="3">
      <t>ド</t>
    </rPh>
    <phoneticPr fontId="2"/>
  </si>
  <si>
    <r>
      <t>R</t>
    </r>
    <r>
      <rPr>
        <vertAlign val="subscript"/>
        <sz val="10"/>
        <rFont val="ＭＳ 明朝"/>
        <family val="1"/>
        <charset val="128"/>
      </rPr>
      <t>fk</t>
    </r>
    <r>
      <rPr>
        <sz val="10"/>
        <rFont val="ＭＳ 明朝"/>
        <family val="1"/>
        <charset val="128"/>
      </rPr>
      <t xml:space="preserve">
（kN）</t>
    </r>
    <phoneticPr fontId="2"/>
  </si>
  <si>
    <t>(b) 設計鉛直支持力および設計引抜き抵抗力 【基礎標準 第Ⅱ編 15.3.2.2】</t>
    <rPh sb="4" eb="6">
      <t>セッケイ</t>
    </rPh>
    <rPh sb="6" eb="8">
      <t>エンチョク</t>
    </rPh>
    <rPh sb="8" eb="10">
      <t>シジ</t>
    </rPh>
    <rPh sb="10" eb="11">
      <t>リョク</t>
    </rPh>
    <rPh sb="14" eb="16">
      <t>セッケイ</t>
    </rPh>
    <rPh sb="16" eb="18">
      <t>ヒキヌ</t>
    </rPh>
    <rPh sb="19" eb="22">
      <t>テイコウリョク</t>
    </rPh>
    <phoneticPr fontId="2"/>
  </si>
  <si>
    <t>①設計鉛直支持力</t>
    <rPh sb="1" eb="3">
      <t>セッケイ</t>
    </rPh>
    <rPh sb="3" eb="5">
      <t>エンチョク</t>
    </rPh>
    <rPh sb="5" eb="7">
      <t>シジ</t>
    </rPh>
    <rPh sb="7" eb="8">
      <t>リョク</t>
    </rPh>
    <phoneticPr fontId="2"/>
  </si>
  <si>
    <r>
      <t>R</t>
    </r>
    <r>
      <rPr>
        <vertAlign val="subscript"/>
        <sz val="10"/>
        <rFont val="ＭＳ 明朝"/>
        <family val="1"/>
        <charset val="128"/>
      </rPr>
      <t>vd</t>
    </r>
    <phoneticPr fontId="2"/>
  </si>
  <si>
    <r>
      <t>f</t>
    </r>
    <r>
      <rPr>
        <vertAlign val="subscript"/>
        <sz val="10"/>
        <rFont val="ＭＳ 明朝"/>
        <family val="1"/>
        <charset val="128"/>
      </rPr>
      <t>r</t>
    </r>
    <phoneticPr fontId="2"/>
  </si>
  <si>
    <r>
      <t>(R</t>
    </r>
    <r>
      <rPr>
        <vertAlign val="subscript"/>
        <sz val="10"/>
        <rFont val="ＭＳ 明朝"/>
        <family val="1"/>
        <charset val="128"/>
      </rPr>
      <t>tk</t>
    </r>
    <r>
      <rPr>
        <sz val="10"/>
        <rFont val="ＭＳ 明朝"/>
        <family val="1"/>
        <charset val="128"/>
      </rPr>
      <t xml:space="preserve"> ＋ R</t>
    </r>
    <r>
      <rPr>
        <vertAlign val="subscript"/>
        <sz val="10"/>
        <rFont val="ＭＳ 明朝"/>
        <family val="1"/>
        <charset val="128"/>
      </rPr>
      <t>fk</t>
    </r>
    <r>
      <rPr>
        <sz val="10"/>
        <rFont val="ＭＳ 明朝"/>
        <family val="1"/>
        <charset val="128"/>
      </rPr>
      <t>)</t>
    </r>
    <phoneticPr fontId="2"/>
  </si>
  <si>
    <t>設計鉛直支持力（kN）</t>
    <rPh sb="0" eb="2">
      <t>セッケイ</t>
    </rPh>
    <rPh sb="2" eb="4">
      <t>エンチョク</t>
    </rPh>
    <rPh sb="4" eb="6">
      <t>シジ</t>
    </rPh>
    <rPh sb="6" eb="7">
      <t>リョク</t>
    </rPh>
    <phoneticPr fontId="2"/>
  </si>
  <si>
    <t>基準支持力（kN）</t>
    <rPh sb="0" eb="2">
      <t>キジュン</t>
    </rPh>
    <rPh sb="2" eb="4">
      <t>シジ</t>
    </rPh>
    <rPh sb="4" eb="5">
      <t>リョク</t>
    </rPh>
    <phoneticPr fontId="2"/>
  </si>
  <si>
    <t>基準周面支持力（kN）</t>
    <rPh sb="0" eb="2">
      <t>キジュン</t>
    </rPh>
    <rPh sb="2" eb="3">
      <t>シュウ</t>
    </rPh>
    <rPh sb="3" eb="4">
      <t>メン</t>
    </rPh>
    <rPh sb="4" eb="6">
      <t>シジ</t>
    </rPh>
    <rPh sb="6" eb="7">
      <t>リョク</t>
    </rPh>
    <phoneticPr fontId="2"/>
  </si>
  <si>
    <t>解説図 15.3.4.2-1(残留鉛直変位)より算定する。</t>
    <phoneticPr fontId="2"/>
  </si>
  <si>
    <t>　地震時以外の基礎の安定と基礎の支持性能、および残留鉛直変位の照査に用いる設計鉛直</t>
    <rPh sb="1" eb="3">
      <t>ジシン</t>
    </rPh>
    <rPh sb="3" eb="4">
      <t>ジ</t>
    </rPh>
    <rPh sb="4" eb="6">
      <t>イガイ</t>
    </rPh>
    <rPh sb="7" eb="9">
      <t>キソ</t>
    </rPh>
    <rPh sb="10" eb="12">
      <t>アンテイ</t>
    </rPh>
    <rPh sb="13" eb="15">
      <t>キソ</t>
    </rPh>
    <rPh sb="16" eb="18">
      <t>シジ</t>
    </rPh>
    <rPh sb="18" eb="20">
      <t>セイノウ</t>
    </rPh>
    <rPh sb="24" eb="26">
      <t>ザンリュウ</t>
    </rPh>
    <rPh sb="26" eb="28">
      <t>エンチョク</t>
    </rPh>
    <rPh sb="28" eb="30">
      <t>ヘンイ</t>
    </rPh>
    <rPh sb="31" eb="33">
      <t>ショウサ</t>
    </rPh>
    <rPh sb="34" eb="35">
      <t>モチ</t>
    </rPh>
    <rPh sb="37" eb="39">
      <t>セッケイ</t>
    </rPh>
    <rPh sb="39" eb="41">
      <t>エンチョク</t>
    </rPh>
    <phoneticPr fontId="2"/>
  </si>
  <si>
    <t>支持力Rvdは、次式により算出する。</t>
    <rPh sb="8" eb="10">
      <t>ジシキ</t>
    </rPh>
    <rPh sb="13" eb="15">
      <t>サンシュツ</t>
    </rPh>
    <phoneticPr fontId="2"/>
  </si>
  <si>
    <t>(支持【基礎標準 第Ⅱ編15.3.2.2】性能)、【基礎標準 第Ⅱ編 15.3.4.2】</t>
    <rPh sb="21" eb="23">
      <t>セイノウ</t>
    </rPh>
    <rPh sb="26" eb="28">
      <t>キソ</t>
    </rPh>
    <rPh sb="28" eb="30">
      <t>ヒョウジュン</t>
    </rPh>
    <rPh sb="31" eb="32">
      <t>ダイ</t>
    </rPh>
    <rPh sb="33" eb="34">
      <t>ヘン</t>
    </rPh>
    <phoneticPr fontId="2"/>
  </si>
  <si>
    <r>
      <t>地盤抵抗係数で、先端支持力比(pt=R</t>
    </r>
    <r>
      <rPr>
        <vertAlign val="subscript"/>
        <sz val="10"/>
        <rFont val="ＭＳ 明朝"/>
        <family val="1"/>
        <charset val="128"/>
      </rPr>
      <t>tk</t>
    </r>
    <r>
      <rPr>
        <sz val="10"/>
        <rFont val="ＭＳ 明朝"/>
        <family val="1"/>
        <charset val="128"/>
      </rPr>
      <t>/R</t>
    </r>
    <r>
      <rPr>
        <vertAlign val="subscript"/>
        <sz val="10"/>
        <rFont val="ＭＳ 明朝"/>
        <family val="1"/>
        <charset val="128"/>
      </rPr>
      <t>k</t>
    </r>
    <r>
      <rPr>
        <sz val="10"/>
        <rFont val="ＭＳ 明朝"/>
        <family val="1"/>
        <charset val="128"/>
      </rPr>
      <t>)に応じて、解説図 15.3.2.2-1</t>
    </r>
    <rPh sb="0" eb="2">
      <t>ジバン</t>
    </rPh>
    <rPh sb="2" eb="4">
      <t>テイコウ</t>
    </rPh>
    <rPh sb="4" eb="6">
      <t>ケイスウ</t>
    </rPh>
    <rPh sb="8" eb="10">
      <t>センタン</t>
    </rPh>
    <rPh sb="10" eb="12">
      <t>シジ</t>
    </rPh>
    <rPh sb="12" eb="13">
      <t>リョク</t>
    </rPh>
    <rPh sb="13" eb="14">
      <t>ヒ</t>
    </rPh>
    <rPh sb="26" eb="27">
      <t>オウ</t>
    </rPh>
    <phoneticPr fontId="2"/>
  </si>
  <si>
    <t>(安定)、【基礎標準 第Ⅱ編15.3.3.2】解説図 15.3.3.2-1</t>
    <rPh sb="6" eb="8">
      <t>キソ</t>
    </rPh>
    <rPh sb="8" eb="10">
      <t>ヒョウジュン</t>
    </rPh>
    <rPh sb="11" eb="12">
      <t>ダイ</t>
    </rPh>
    <rPh sb="13" eb="14">
      <t>ヘン</t>
    </rPh>
    <rPh sb="23" eb="25">
      <t>カイセツ</t>
    </rPh>
    <rPh sb="25" eb="26">
      <t>ズ</t>
    </rPh>
    <phoneticPr fontId="2"/>
  </si>
  <si>
    <t>要求性能</t>
    <rPh sb="0" eb="2">
      <t>ヨウキュウ</t>
    </rPh>
    <rPh sb="2" eb="4">
      <t>セイノウ</t>
    </rPh>
    <phoneticPr fontId="2"/>
  </si>
  <si>
    <t>性能項目</t>
    <rPh sb="0" eb="2">
      <t>セイノウ</t>
    </rPh>
    <rPh sb="2" eb="4">
      <t>コウモク</t>
    </rPh>
    <phoneticPr fontId="2"/>
  </si>
  <si>
    <r>
      <t>R</t>
    </r>
    <r>
      <rPr>
        <vertAlign val="subscript"/>
        <sz val="10"/>
        <rFont val="ＭＳ 明朝"/>
        <family val="1"/>
        <charset val="128"/>
      </rPr>
      <t>tk</t>
    </r>
    <r>
      <rPr>
        <sz val="10"/>
        <rFont val="ＭＳ 明朝"/>
        <family val="1"/>
        <charset val="128"/>
      </rPr>
      <t xml:space="preserve">
(kN)</t>
    </r>
    <phoneticPr fontId="2"/>
  </si>
  <si>
    <t>fr</t>
    <phoneticPr fontId="2"/>
  </si>
  <si>
    <r>
      <t>R</t>
    </r>
    <r>
      <rPr>
        <vertAlign val="subscript"/>
        <sz val="10"/>
        <rFont val="ＭＳ 明朝"/>
        <family val="1"/>
        <charset val="128"/>
      </rPr>
      <t>vd</t>
    </r>
    <r>
      <rPr>
        <sz val="10"/>
        <rFont val="ＭＳ 明朝"/>
        <family val="1"/>
        <charset val="128"/>
      </rPr>
      <t xml:space="preserve">
(kN)</t>
    </r>
    <phoneticPr fontId="2"/>
  </si>
  <si>
    <r>
      <t>P</t>
    </r>
    <r>
      <rPr>
        <vertAlign val="subscript"/>
        <sz val="10"/>
        <rFont val="ＭＳ 明朝"/>
        <family val="1"/>
        <charset val="128"/>
      </rPr>
      <t>t</t>
    </r>
    <r>
      <rPr>
        <sz val="10"/>
        <rFont val="ＭＳ 明朝"/>
        <family val="1"/>
        <charset val="128"/>
      </rPr>
      <t xml:space="preserve">
(R</t>
    </r>
    <r>
      <rPr>
        <vertAlign val="subscript"/>
        <sz val="10"/>
        <rFont val="ＭＳ 明朝"/>
        <family val="1"/>
        <charset val="128"/>
      </rPr>
      <t>tk</t>
    </r>
    <r>
      <rPr>
        <sz val="10"/>
        <rFont val="ＭＳ 明朝"/>
        <family val="1"/>
        <charset val="128"/>
      </rPr>
      <t>/R</t>
    </r>
    <r>
      <rPr>
        <vertAlign val="subscript"/>
        <sz val="10"/>
        <rFont val="ＭＳ 明朝"/>
        <family val="1"/>
        <charset val="128"/>
      </rPr>
      <t>k</t>
    </r>
    <r>
      <rPr>
        <sz val="10"/>
        <rFont val="ＭＳ 明朝"/>
        <family val="1"/>
        <charset val="128"/>
      </rPr>
      <t>)</t>
    </r>
    <phoneticPr fontId="2"/>
  </si>
  <si>
    <r>
      <t>ΣR</t>
    </r>
    <r>
      <rPr>
        <vertAlign val="subscript"/>
        <sz val="10"/>
        <rFont val="ＭＳ 明朝"/>
        <family val="1"/>
        <charset val="128"/>
      </rPr>
      <t>fk</t>
    </r>
    <r>
      <rPr>
        <sz val="10"/>
        <rFont val="ＭＳ 明朝"/>
        <family val="1"/>
        <charset val="128"/>
      </rPr>
      <t xml:space="preserve">
(kN)</t>
    </r>
    <phoneticPr fontId="2"/>
  </si>
  <si>
    <r>
      <t>R</t>
    </r>
    <r>
      <rPr>
        <vertAlign val="subscript"/>
        <sz val="10"/>
        <rFont val="ＭＳ 明朝"/>
        <family val="1"/>
        <charset val="128"/>
      </rPr>
      <t>k</t>
    </r>
    <r>
      <rPr>
        <sz val="10"/>
        <rFont val="ＭＳ 明朝"/>
        <family val="1"/>
        <charset val="128"/>
      </rPr>
      <t xml:space="preserve">
(kN)</t>
    </r>
    <phoneticPr fontId="2"/>
  </si>
  <si>
    <t>長期支持性能</t>
    <rPh sb="0" eb="2">
      <t>チョウキ</t>
    </rPh>
    <rPh sb="2" eb="4">
      <t>シジ</t>
    </rPh>
    <rPh sb="4" eb="6">
      <t>セイノウ</t>
    </rPh>
    <phoneticPr fontId="2"/>
  </si>
  <si>
    <t>短期支持性能</t>
    <rPh sb="0" eb="2">
      <t>タンキ</t>
    </rPh>
    <rPh sb="2" eb="4">
      <t>シジ</t>
    </rPh>
    <rPh sb="4" eb="6">
      <t>セイノウ</t>
    </rPh>
    <phoneticPr fontId="2"/>
  </si>
  <si>
    <t>使用性</t>
    <rPh sb="0" eb="2">
      <t>シヨウ</t>
    </rPh>
    <rPh sb="2" eb="3">
      <t>セイ</t>
    </rPh>
    <phoneticPr fontId="2"/>
  </si>
  <si>
    <t>安全性</t>
    <rPh sb="0" eb="3">
      <t>アンゼンセイ</t>
    </rPh>
    <phoneticPr fontId="2"/>
  </si>
  <si>
    <t>復旧性</t>
    <rPh sb="0" eb="2">
      <t>フッキュウ</t>
    </rPh>
    <rPh sb="2" eb="3">
      <t>セイ</t>
    </rPh>
    <phoneticPr fontId="2"/>
  </si>
  <si>
    <t>残留鉛直変位
（性能レベル１）</t>
    <rPh sb="0" eb="2">
      <t>ザンリュウ</t>
    </rPh>
    <rPh sb="2" eb="4">
      <t>エンチョク</t>
    </rPh>
    <rPh sb="4" eb="6">
      <t>ヘンイ</t>
    </rPh>
    <rPh sb="8" eb="10">
      <t>セイノウ</t>
    </rPh>
    <phoneticPr fontId="2"/>
  </si>
  <si>
    <t>残留鉛直変位
（性能レベル２）</t>
    <rPh sb="0" eb="2">
      <t>ザンリュウ</t>
    </rPh>
    <rPh sb="2" eb="4">
      <t>エンチョク</t>
    </rPh>
    <rPh sb="4" eb="6">
      <t>ヘンイ</t>
    </rPh>
    <rPh sb="8" eb="10">
      <t>セイノウ</t>
    </rPh>
    <phoneticPr fontId="2"/>
  </si>
  <si>
    <r>
      <t>地震時の基礎の安定の照査に用いる設計鉛直支持力R</t>
    </r>
    <r>
      <rPr>
        <vertAlign val="subscript"/>
        <sz val="10"/>
        <rFont val="ＭＳ 明朝"/>
        <family val="1"/>
        <charset val="128"/>
      </rPr>
      <t>wd</t>
    </r>
    <r>
      <rPr>
        <sz val="10"/>
        <rFont val="ＭＳ 明朝"/>
        <family val="1"/>
        <charset val="128"/>
      </rPr>
      <t>は、次式により算出する。</t>
    </r>
    <rPh sb="0" eb="2">
      <t>ジシン</t>
    </rPh>
    <rPh sb="2" eb="3">
      <t>ジ</t>
    </rPh>
    <rPh sb="4" eb="6">
      <t>キソ</t>
    </rPh>
    <rPh sb="7" eb="9">
      <t>アンテイ</t>
    </rPh>
    <rPh sb="10" eb="12">
      <t>ショウサ</t>
    </rPh>
    <rPh sb="13" eb="14">
      <t>モチ</t>
    </rPh>
    <rPh sb="16" eb="18">
      <t>セッケイ</t>
    </rPh>
    <rPh sb="18" eb="20">
      <t>エンチョク</t>
    </rPh>
    <rPh sb="20" eb="22">
      <t>シジ</t>
    </rPh>
    <rPh sb="22" eb="23">
      <t>リョク</t>
    </rPh>
    <rPh sb="28" eb="30">
      <t>ジシキ</t>
    </rPh>
    <rPh sb="33" eb="35">
      <t>サンシュツ</t>
    </rPh>
    <phoneticPr fontId="2"/>
  </si>
  <si>
    <r>
      <t>f</t>
    </r>
    <r>
      <rPr>
        <vertAlign val="subscript"/>
        <sz val="10"/>
        <rFont val="ＭＳ 明朝"/>
        <family val="1"/>
        <charset val="128"/>
      </rPr>
      <t>rt</t>
    </r>
    <r>
      <rPr>
        <sz val="10"/>
        <rFont val="ＭＳ 明朝"/>
        <family val="1"/>
        <charset val="128"/>
      </rPr>
      <t>R</t>
    </r>
    <r>
      <rPr>
        <vertAlign val="subscript"/>
        <sz val="10"/>
        <rFont val="ＭＳ 明朝"/>
        <family val="1"/>
        <charset val="128"/>
      </rPr>
      <t>tk</t>
    </r>
    <phoneticPr fontId="2"/>
  </si>
  <si>
    <r>
      <t>f</t>
    </r>
    <r>
      <rPr>
        <vertAlign val="subscript"/>
        <sz val="10"/>
        <rFont val="ＭＳ 明朝"/>
        <family val="1"/>
        <charset val="128"/>
      </rPr>
      <t>rf</t>
    </r>
    <r>
      <rPr>
        <sz val="10"/>
        <rFont val="ＭＳ 明朝"/>
        <family val="1"/>
        <charset val="128"/>
      </rPr>
      <t>R</t>
    </r>
    <r>
      <rPr>
        <vertAlign val="subscript"/>
        <sz val="10"/>
        <rFont val="ＭＳ 明朝"/>
        <family val="1"/>
        <charset val="128"/>
      </rPr>
      <t>fk</t>
    </r>
    <phoneticPr fontId="2"/>
  </si>
  <si>
    <r>
      <t>f</t>
    </r>
    <r>
      <rPr>
        <vertAlign val="subscript"/>
        <sz val="10"/>
        <rFont val="ＭＳ 明朝"/>
        <family val="1"/>
        <charset val="128"/>
      </rPr>
      <t>rt</t>
    </r>
    <phoneticPr fontId="2"/>
  </si>
  <si>
    <r>
      <t>f</t>
    </r>
    <r>
      <rPr>
        <vertAlign val="subscript"/>
        <sz val="10"/>
        <rFont val="ＭＳ 明朝"/>
        <family val="1"/>
        <charset val="128"/>
      </rPr>
      <t>rf</t>
    </r>
    <phoneticPr fontId="2"/>
  </si>
  <si>
    <t>杭先端の地盤抵抗係数</t>
    <rPh sb="0" eb="1">
      <t>クイ</t>
    </rPh>
    <rPh sb="1" eb="3">
      <t>センタン</t>
    </rPh>
    <rPh sb="4" eb="6">
      <t>ジバン</t>
    </rPh>
    <rPh sb="6" eb="8">
      <t>テイコウ</t>
    </rPh>
    <rPh sb="8" eb="10">
      <t>ケイスウ</t>
    </rPh>
    <phoneticPr fontId="2"/>
  </si>
  <si>
    <t>杭周面の地盤抵抗係数</t>
    <rPh sb="0" eb="1">
      <t>クイ</t>
    </rPh>
    <rPh sb="1" eb="2">
      <t>シュウ</t>
    </rPh>
    <rPh sb="2" eb="3">
      <t>メン</t>
    </rPh>
    <rPh sb="4" eb="6">
      <t>ジバン</t>
    </rPh>
    <rPh sb="6" eb="8">
      <t>テイコウ</t>
    </rPh>
    <rPh sb="8" eb="10">
      <t>ケイスウ</t>
    </rPh>
    <phoneticPr fontId="2"/>
  </si>
  <si>
    <t>kN</t>
    <phoneticPr fontId="2"/>
  </si>
  <si>
    <t>②設計引抜き抵抗力</t>
    <rPh sb="1" eb="3">
      <t>セッケイ</t>
    </rPh>
    <rPh sb="3" eb="5">
      <t>ヒキヌ</t>
    </rPh>
    <rPh sb="6" eb="9">
      <t>テイコウリョク</t>
    </rPh>
    <phoneticPr fontId="2"/>
  </si>
  <si>
    <r>
      <t>R</t>
    </r>
    <r>
      <rPr>
        <vertAlign val="subscript"/>
        <sz val="10"/>
        <rFont val="ＭＳ 明朝"/>
        <family val="1"/>
        <charset val="128"/>
      </rPr>
      <t>ud</t>
    </r>
    <phoneticPr fontId="2"/>
  </si>
  <si>
    <r>
      <t>f</t>
    </r>
    <r>
      <rPr>
        <vertAlign val="subscript"/>
        <sz val="10"/>
        <rFont val="ＭＳ 明朝"/>
        <family val="1"/>
        <charset val="128"/>
      </rPr>
      <t>r</t>
    </r>
    <r>
      <rPr>
        <sz val="10"/>
        <rFont val="ＭＳ 明朝"/>
        <family val="1"/>
        <charset val="128"/>
      </rPr>
      <t>R</t>
    </r>
    <r>
      <rPr>
        <vertAlign val="subscript"/>
        <sz val="10"/>
        <rFont val="ＭＳ 明朝"/>
        <family val="1"/>
        <charset val="128"/>
      </rPr>
      <t>fk</t>
    </r>
    <phoneticPr fontId="2"/>
  </si>
  <si>
    <r>
      <t>W</t>
    </r>
    <r>
      <rPr>
        <vertAlign val="subscript"/>
        <sz val="10"/>
        <rFont val="ＭＳ 明朝"/>
        <family val="1"/>
        <charset val="128"/>
      </rPr>
      <t>p</t>
    </r>
    <phoneticPr fontId="2"/>
  </si>
  <si>
    <t>設計引抜き抵抗力（kN）</t>
    <rPh sb="0" eb="2">
      <t>セッケイ</t>
    </rPh>
    <rPh sb="2" eb="4">
      <t>ヒキヌ</t>
    </rPh>
    <rPh sb="5" eb="7">
      <t>テイコウ</t>
    </rPh>
    <rPh sb="7" eb="8">
      <t>リョク</t>
    </rPh>
    <phoneticPr fontId="2"/>
  </si>
  <si>
    <t>地盤抵抗係数</t>
    <rPh sb="0" eb="2">
      <t>ジバン</t>
    </rPh>
    <rPh sb="2" eb="4">
      <t>テイコウ</t>
    </rPh>
    <rPh sb="4" eb="6">
      <t>ケイスウ</t>
    </rPh>
    <phoneticPr fontId="2"/>
  </si>
  <si>
    <t>杭の有効自重（kN）</t>
    <rPh sb="0" eb="1">
      <t>クイ</t>
    </rPh>
    <rPh sb="2" eb="4">
      <t>ユウコウ</t>
    </rPh>
    <rPh sb="4" eb="6">
      <t>ジジュウ</t>
    </rPh>
    <phoneticPr fontId="2"/>
  </si>
  <si>
    <r>
      <t>W</t>
    </r>
    <r>
      <rPr>
        <vertAlign val="subscript"/>
        <sz val="10"/>
        <rFont val="ＭＳ 明朝"/>
        <family val="1"/>
        <charset val="128"/>
      </rPr>
      <t>P</t>
    </r>
    <r>
      <rPr>
        <sz val="10"/>
        <rFont val="ＭＳ 明朝"/>
        <family val="1"/>
        <charset val="128"/>
      </rPr>
      <t xml:space="preserve">
(kN)</t>
    </r>
    <phoneticPr fontId="2"/>
  </si>
  <si>
    <t>(c) 有効抵抗土圧力の計算 【基礎標準 第Ⅱ編 15.2.2.4】</t>
    <rPh sb="4" eb="6">
      <t>ユウコウ</t>
    </rPh>
    <rPh sb="6" eb="8">
      <t>テイコウ</t>
    </rPh>
    <rPh sb="8" eb="9">
      <t>ド</t>
    </rPh>
    <rPh sb="9" eb="10">
      <t>アツ</t>
    </rPh>
    <rPh sb="10" eb="11">
      <t>リョク</t>
    </rPh>
    <rPh sb="12" eb="14">
      <t>ケイサン</t>
    </rPh>
    <phoneticPr fontId="2"/>
  </si>
  <si>
    <r>
      <t>η</t>
    </r>
    <r>
      <rPr>
        <vertAlign val="subscript"/>
        <sz val="10"/>
        <rFont val="ＭＳ 明朝"/>
        <family val="1"/>
        <charset val="128"/>
      </rPr>
      <t>m</t>
    </r>
    <phoneticPr fontId="2"/>
  </si>
  <si>
    <t>・</t>
    <phoneticPr fontId="2"/>
  </si>
  <si>
    <r>
      <t>η</t>
    </r>
    <r>
      <rPr>
        <vertAlign val="subscript"/>
        <sz val="10"/>
        <rFont val="ＭＳ 明朝"/>
        <family val="1"/>
        <charset val="128"/>
      </rPr>
      <t>n</t>
    </r>
    <phoneticPr fontId="2"/>
  </si>
  <si>
    <r>
      <t>p</t>
    </r>
    <r>
      <rPr>
        <vertAlign val="subscript"/>
        <sz val="10"/>
        <rFont val="ＭＳ 明朝"/>
        <family val="1"/>
        <charset val="128"/>
      </rPr>
      <t>e</t>
    </r>
    <r>
      <rPr>
        <sz val="10"/>
        <rFont val="ＭＳ 明朝"/>
        <family val="1"/>
        <charset val="128"/>
      </rPr>
      <t>(z)</t>
    </r>
    <phoneticPr fontId="2"/>
  </si>
  <si>
    <r>
      <t>p</t>
    </r>
    <r>
      <rPr>
        <vertAlign val="subscript"/>
        <sz val="10"/>
        <rFont val="ＭＳ 明朝"/>
        <family val="1"/>
        <charset val="128"/>
      </rPr>
      <t>eg</t>
    </r>
    <r>
      <rPr>
        <sz val="10"/>
        <rFont val="ＭＳ 明朝"/>
        <family val="1"/>
        <charset val="128"/>
      </rPr>
      <t>(z)</t>
    </r>
    <phoneticPr fontId="2"/>
  </si>
  <si>
    <t>≦</t>
    <phoneticPr fontId="2"/>
  </si>
  <si>
    <r>
      <t>深さzにおける群杭の有効抵抗土圧力度（kN/m</t>
    </r>
    <r>
      <rPr>
        <vertAlign val="superscript"/>
        <sz val="10"/>
        <rFont val="ＭＳ 明朝"/>
        <family val="1"/>
        <charset val="128"/>
      </rPr>
      <t>2</t>
    </r>
    <r>
      <rPr>
        <sz val="10"/>
        <rFont val="ＭＳ 明朝"/>
        <family val="1"/>
        <charset val="128"/>
      </rPr>
      <t>）</t>
    </r>
    <rPh sb="0" eb="1">
      <t>フカ</t>
    </rPh>
    <rPh sb="7" eb="8">
      <t>グン</t>
    </rPh>
    <rPh sb="8" eb="9">
      <t>クイ</t>
    </rPh>
    <rPh sb="10" eb="12">
      <t>ユウコウ</t>
    </rPh>
    <rPh sb="12" eb="14">
      <t>テイコウ</t>
    </rPh>
    <rPh sb="14" eb="15">
      <t>ド</t>
    </rPh>
    <rPh sb="15" eb="17">
      <t>アツリョク</t>
    </rPh>
    <rPh sb="17" eb="18">
      <t>ド</t>
    </rPh>
    <phoneticPr fontId="2"/>
  </si>
  <si>
    <t>群杭の載荷方向の杭列による抵抗分担係数</t>
    <rPh sb="0" eb="1">
      <t>グン</t>
    </rPh>
    <rPh sb="1" eb="2">
      <t>クイ</t>
    </rPh>
    <rPh sb="3" eb="4">
      <t>サイ</t>
    </rPh>
    <rPh sb="4" eb="5">
      <t>カ</t>
    </rPh>
    <rPh sb="5" eb="7">
      <t>ホウコウ</t>
    </rPh>
    <rPh sb="8" eb="9">
      <t>クイ</t>
    </rPh>
    <rPh sb="9" eb="10">
      <t>レツ</t>
    </rPh>
    <rPh sb="13" eb="15">
      <t>テイコウ</t>
    </rPh>
    <rPh sb="15" eb="17">
      <t>ブンタン</t>
    </rPh>
    <rPh sb="17" eb="19">
      <t>ケイスウ</t>
    </rPh>
    <phoneticPr fontId="2"/>
  </si>
  <si>
    <t>【基礎標準 第Ⅱ編 15.2.2.4】解説表 15.2.2.4-1に示す値</t>
    <rPh sb="19" eb="21">
      <t>カイセツ</t>
    </rPh>
    <rPh sb="21" eb="22">
      <t>ヒョウ</t>
    </rPh>
    <rPh sb="34" eb="35">
      <t>シメ</t>
    </rPh>
    <rPh sb="36" eb="37">
      <t>アタイ</t>
    </rPh>
    <phoneticPr fontId="2"/>
  </si>
  <si>
    <r>
      <t>各列ともη</t>
    </r>
    <r>
      <rPr>
        <vertAlign val="subscript"/>
        <sz val="10"/>
        <rFont val="ＭＳ 明朝"/>
        <family val="1"/>
        <charset val="128"/>
      </rPr>
      <t>m</t>
    </r>
    <r>
      <rPr>
        <sz val="10"/>
        <rFont val="ＭＳ 明朝"/>
        <family val="1"/>
        <charset val="128"/>
      </rPr>
      <t>＝1.0</t>
    </r>
    <rPh sb="0" eb="2">
      <t>カクレツ</t>
    </rPh>
    <phoneticPr fontId="2"/>
  </si>
  <si>
    <t>群杭の載荷方向の杭本数による抵抗補正係数</t>
    <rPh sb="0" eb="1">
      <t>グン</t>
    </rPh>
    <rPh sb="1" eb="2">
      <t>クイ</t>
    </rPh>
    <rPh sb="3" eb="4">
      <t>サイ</t>
    </rPh>
    <rPh sb="4" eb="5">
      <t>カ</t>
    </rPh>
    <rPh sb="5" eb="7">
      <t>ホウコウ</t>
    </rPh>
    <rPh sb="8" eb="9">
      <t>クイ</t>
    </rPh>
    <rPh sb="9" eb="11">
      <t>ホンスウ</t>
    </rPh>
    <rPh sb="14" eb="16">
      <t>テイコウ</t>
    </rPh>
    <rPh sb="16" eb="18">
      <t>ホセイ</t>
    </rPh>
    <rPh sb="18" eb="20">
      <t>ケイスウ</t>
    </rPh>
    <phoneticPr fontId="2"/>
  </si>
  <si>
    <t>【基礎標準 第Ⅱ編 15.2.2.4】解説表 15.2.2.4-3に示す値</t>
    <rPh sb="19" eb="21">
      <t>カイセツ</t>
    </rPh>
    <rPh sb="21" eb="22">
      <t>ヒョウ</t>
    </rPh>
    <rPh sb="34" eb="35">
      <t>シメ</t>
    </rPh>
    <rPh sb="36" eb="37">
      <t>アタイ</t>
    </rPh>
    <phoneticPr fontId="2"/>
  </si>
  <si>
    <r>
      <t>η</t>
    </r>
    <r>
      <rPr>
        <vertAlign val="subscript"/>
        <sz val="10"/>
        <rFont val="ＭＳ 明朝"/>
        <family val="1"/>
        <charset val="128"/>
      </rPr>
      <t>n</t>
    </r>
    <r>
      <rPr>
        <sz val="10"/>
        <rFont val="ＭＳ 明朝"/>
        <family val="1"/>
        <charset val="128"/>
      </rPr>
      <t>＝1.0</t>
    </r>
    <phoneticPr fontId="2"/>
  </si>
  <si>
    <t>9c</t>
    <phoneticPr fontId="2"/>
  </si>
  <si>
    <r>
      <t>α</t>
    </r>
    <r>
      <rPr>
        <vertAlign val="subscript"/>
        <sz val="10"/>
        <rFont val="ＭＳ 明朝"/>
        <family val="1"/>
        <charset val="128"/>
      </rPr>
      <t>h</t>
    </r>
    <r>
      <rPr>
        <sz val="10"/>
        <rFont val="ＭＳ 明朝"/>
        <family val="1"/>
        <charset val="128"/>
      </rPr>
      <t>γ</t>
    </r>
    <r>
      <rPr>
        <vertAlign val="subscript"/>
        <sz val="10"/>
        <rFont val="ＭＳ 明朝"/>
        <family val="1"/>
        <charset val="128"/>
      </rPr>
      <t>e</t>
    </r>
    <r>
      <rPr>
        <sz val="10"/>
        <rFont val="ＭＳ 明朝"/>
        <family val="1"/>
        <charset val="128"/>
      </rPr>
      <t>zK</t>
    </r>
    <r>
      <rPr>
        <vertAlign val="subscript"/>
        <sz val="10"/>
        <rFont val="ＭＳ 明朝"/>
        <family val="1"/>
        <charset val="128"/>
      </rPr>
      <t>p</t>
    </r>
    <phoneticPr fontId="2"/>
  </si>
  <si>
    <r>
      <t>(1＋z/2D)(γ</t>
    </r>
    <r>
      <rPr>
        <vertAlign val="subscript"/>
        <sz val="10"/>
        <rFont val="ＭＳ 明朝"/>
        <family val="1"/>
        <charset val="128"/>
      </rPr>
      <t>e</t>
    </r>
    <r>
      <rPr>
        <sz val="10"/>
        <rFont val="ＭＳ 明朝"/>
        <family val="1"/>
        <charset val="128"/>
      </rPr>
      <t>z＋2c)</t>
    </r>
    <phoneticPr fontId="2"/>
  </si>
  <si>
    <t>z</t>
    <phoneticPr fontId="2"/>
  </si>
  <si>
    <t>有効抵抗土圧力度を求める深さ（m）</t>
    <rPh sb="0" eb="2">
      <t>ユウコウ</t>
    </rPh>
    <rPh sb="2" eb="4">
      <t>テイコウ</t>
    </rPh>
    <rPh sb="4" eb="5">
      <t>ド</t>
    </rPh>
    <rPh sb="5" eb="7">
      <t>アツリョク</t>
    </rPh>
    <rPh sb="7" eb="8">
      <t>ド</t>
    </rPh>
    <rPh sb="9" eb="10">
      <t>モト</t>
    </rPh>
    <rPh sb="12" eb="13">
      <t>フカ</t>
    </rPh>
    <phoneticPr fontId="2"/>
  </si>
  <si>
    <r>
      <t>α</t>
    </r>
    <r>
      <rPr>
        <vertAlign val="subscript"/>
        <sz val="10"/>
        <rFont val="ＭＳ 明朝"/>
        <family val="1"/>
        <charset val="128"/>
      </rPr>
      <t>h</t>
    </r>
    <r>
      <rPr>
        <sz val="10"/>
        <rFont val="ＭＳ 明朝"/>
        <family val="1"/>
        <charset val="128"/>
      </rPr>
      <t/>
    </r>
    <phoneticPr fontId="2"/>
  </si>
  <si>
    <r>
      <t>γ</t>
    </r>
    <r>
      <rPr>
        <vertAlign val="subscript"/>
        <sz val="10"/>
        <rFont val="ＭＳ 明朝"/>
        <family val="1"/>
        <charset val="128"/>
      </rPr>
      <t>e</t>
    </r>
    <r>
      <rPr>
        <sz val="10"/>
        <rFont val="ＭＳ 明朝"/>
        <family val="1"/>
        <charset val="128"/>
      </rPr>
      <t/>
    </r>
    <phoneticPr fontId="2"/>
  </si>
  <si>
    <r>
      <t>深さzまでの平均有効単位体積重量（kN/m</t>
    </r>
    <r>
      <rPr>
        <vertAlign val="superscript"/>
        <sz val="10"/>
        <rFont val="ＭＳ 明朝"/>
        <family val="1"/>
        <charset val="128"/>
      </rPr>
      <t>3</t>
    </r>
    <r>
      <rPr>
        <sz val="10"/>
        <rFont val="ＭＳ 明朝"/>
        <family val="1"/>
        <charset val="128"/>
      </rPr>
      <t>）</t>
    </r>
    <rPh sb="0" eb="1">
      <t>フカ</t>
    </rPh>
    <rPh sb="6" eb="8">
      <t>ヘイキン</t>
    </rPh>
    <rPh sb="8" eb="10">
      <t>ユウコウ</t>
    </rPh>
    <rPh sb="10" eb="16">
      <t>タンイタイセキジュウリョウ</t>
    </rPh>
    <phoneticPr fontId="2"/>
  </si>
  <si>
    <r>
      <t>K</t>
    </r>
    <r>
      <rPr>
        <vertAlign val="subscript"/>
        <sz val="10"/>
        <rFont val="ＭＳ 明朝"/>
        <family val="1"/>
        <charset val="128"/>
      </rPr>
      <t>p</t>
    </r>
    <phoneticPr fontId="2"/>
  </si>
  <si>
    <r>
      <t>受動土圧係数(=tan</t>
    </r>
    <r>
      <rPr>
        <vertAlign val="superscript"/>
        <sz val="10"/>
        <rFont val="ＭＳ 明朝"/>
        <family val="1"/>
        <charset val="128"/>
      </rPr>
      <t>2</t>
    </r>
    <r>
      <rPr>
        <sz val="10"/>
        <rFont val="ＭＳ 明朝"/>
        <family val="1"/>
        <charset val="128"/>
      </rPr>
      <t>(45°+φ/2))</t>
    </r>
    <rPh sb="0" eb="2">
      <t>ジュドウ</t>
    </rPh>
    <rPh sb="2" eb="3">
      <t>ド</t>
    </rPh>
    <rPh sb="3" eb="4">
      <t>アツ</t>
    </rPh>
    <rPh sb="4" eb="6">
      <t>ケイスウ</t>
    </rPh>
    <phoneticPr fontId="2"/>
  </si>
  <si>
    <t>深さzの土の内部摩擦角(度）</t>
    <rPh sb="0" eb="1">
      <t>フカ</t>
    </rPh>
    <rPh sb="4" eb="5">
      <t>ツチ</t>
    </rPh>
    <rPh sb="6" eb="8">
      <t>ナイブ</t>
    </rPh>
    <rPh sb="8" eb="10">
      <t>マサツ</t>
    </rPh>
    <rPh sb="10" eb="11">
      <t>カク</t>
    </rPh>
    <rPh sb="12" eb="13">
      <t>ド</t>
    </rPh>
    <phoneticPr fontId="2"/>
  </si>
  <si>
    <r>
      <t>粘性土の粘着力度(kN/m</t>
    </r>
    <r>
      <rPr>
        <vertAlign val="superscript"/>
        <sz val="10"/>
        <rFont val="ＭＳ 明朝"/>
        <family val="1"/>
        <charset val="128"/>
      </rPr>
      <t>2</t>
    </r>
    <r>
      <rPr>
        <sz val="10"/>
        <rFont val="ＭＳ 明朝"/>
        <family val="1"/>
        <charset val="128"/>
      </rPr>
      <t>)</t>
    </r>
    <rPh sb="0" eb="2">
      <t>ネンセイ</t>
    </rPh>
    <rPh sb="2" eb="3">
      <t>ド</t>
    </rPh>
    <rPh sb="4" eb="7">
      <t>ネンチャクリョク</t>
    </rPh>
    <rPh sb="7" eb="8">
      <t>ド</t>
    </rPh>
    <phoneticPr fontId="2"/>
  </si>
  <si>
    <r>
      <t>P</t>
    </r>
    <r>
      <rPr>
        <vertAlign val="subscript"/>
        <sz val="10"/>
        <rFont val="ＭＳ 明朝"/>
        <family val="1"/>
        <charset val="128"/>
      </rPr>
      <t>e</t>
    </r>
    <phoneticPr fontId="2"/>
  </si>
  <si>
    <r>
      <t>p</t>
    </r>
    <r>
      <rPr>
        <vertAlign val="subscript"/>
        <sz val="10"/>
        <rFont val="ＭＳ 明朝"/>
        <family val="1"/>
        <charset val="128"/>
      </rPr>
      <t>e</t>
    </r>
    <phoneticPr fontId="2"/>
  </si>
  <si>
    <t>有効抵抗土圧力度（kN/m2）で、群杭の場合はpegとする。</t>
    <rPh sb="0" eb="2">
      <t>ユウコウ</t>
    </rPh>
    <rPh sb="2" eb="4">
      <t>テイコウ</t>
    </rPh>
    <rPh sb="4" eb="5">
      <t>ド</t>
    </rPh>
    <rPh sb="5" eb="7">
      <t>アツリョク</t>
    </rPh>
    <rPh sb="7" eb="8">
      <t>ド</t>
    </rPh>
    <rPh sb="17" eb="18">
      <t>グン</t>
    </rPh>
    <rPh sb="18" eb="19">
      <t>クイ</t>
    </rPh>
    <rPh sb="20" eb="22">
      <t>バアイ</t>
    </rPh>
    <phoneticPr fontId="2"/>
  </si>
  <si>
    <t>杭の載荷幅(m)で、場所打ち杭の場合には公称径とする。</t>
    <rPh sb="0" eb="1">
      <t>クイ</t>
    </rPh>
    <rPh sb="2" eb="3">
      <t>サイ</t>
    </rPh>
    <rPh sb="3" eb="4">
      <t>カ</t>
    </rPh>
    <rPh sb="4" eb="5">
      <t>ハバ</t>
    </rPh>
    <rPh sb="10" eb="12">
      <t>バショ</t>
    </rPh>
    <rPh sb="12" eb="13">
      <t>ウ</t>
    </rPh>
    <rPh sb="14" eb="15">
      <t>クイ</t>
    </rPh>
    <rPh sb="16" eb="18">
      <t>バアイ</t>
    </rPh>
    <rPh sb="20" eb="21">
      <t>コウ</t>
    </rPh>
    <rPh sb="21" eb="22">
      <t>ショウ</t>
    </rPh>
    <rPh sb="22" eb="23">
      <t>ケイ</t>
    </rPh>
    <phoneticPr fontId="2"/>
  </si>
  <si>
    <t>有効抵抗土圧を算定する区間の長さ(m)</t>
    <rPh sb="0" eb="2">
      <t>ユウコウ</t>
    </rPh>
    <rPh sb="2" eb="4">
      <t>テイコウ</t>
    </rPh>
    <rPh sb="4" eb="5">
      <t>ツチ</t>
    </rPh>
    <rPh sb="5" eb="6">
      <t>アツ</t>
    </rPh>
    <rPh sb="7" eb="9">
      <t>サンテイ</t>
    </rPh>
    <rPh sb="11" eb="13">
      <t>クカン</t>
    </rPh>
    <rPh sb="14" eb="15">
      <t>ナガ</t>
    </rPh>
    <phoneticPr fontId="2"/>
  </si>
  <si>
    <t>Ｚ
（m）</t>
    <phoneticPr fontId="2"/>
  </si>
  <si>
    <r>
      <t>γ</t>
    </r>
    <r>
      <rPr>
        <vertAlign val="subscript"/>
        <sz val="10"/>
        <rFont val="ＭＳ 明朝"/>
        <family val="1"/>
        <charset val="128"/>
      </rPr>
      <t>e</t>
    </r>
    <r>
      <rPr>
        <sz val="10"/>
        <rFont val="ＭＳ 明朝"/>
        <family val="1"/>
        <charset val="128"/>
      </rPr>
      <t xml:space="preserve">
(kN/m</t>
    </r>
    <r>
      <rPr>
        <vertAlign val="superscript"/>
        <sz val="10"/>
        <rFont val="ＭＳ 明朝"/>
        <family val="1"/>
        <charset val="128"/>
      </rPr>
      <t>3</t>
    </r>
    <r>
      <rPr>
        <sz val="10"/>
        <rFont val="ＭＳ 明朝"/>
        <family val="1"/>
        <charset val="128"/>
      </rPr>
      <t>)</t>
    </r>
    <phoneticPr fontId="2"/>
  </si>
  <si>
    <t>φ
（度）</t>
    <rPh sb="3" eb="4">
      <t>ド</t>
    </rPh>
    <phoneticPr fontId="2"/>
  </si>
  <si>
    <r>
      <t>c
(kN/m</t>
    </r>
    <r>
      <rPr>
        <vertAlign val="superscript"/>
        <sz val="10"/>
        <rFont val="ＭＳ 明朝"/>
        <family val="1"/>
        <charset val="128"/>
      </rPr>
      <t>2</t>
    </r>
    <r>
      <rPr>
        <sz val="10"/>
        <rFont val="ＭＳ 明朝"/>
        <family val="1"/>
        <charset val="128"/>
      </rPr>
      <t>)</t>
    </r>
    <phoneticPr fontId="2"/>
  </si>
  <si>
    <r>
      <t>P</t>
    </r>
    <r>
      <rPr>
        <vertAlign val="subscript"/>
        <sz val="10"/>
        <rFont val="ＭＳ 明朝"/>
        <family val="1"/>
        <charset val="128"/>
      </rPr>
      <t>e</t>
    </r>
    <r>
      <rPr>
        <sz val="10"/>
        <rFont val="ＭＳ 明朝"/>
        <family val="1"/>
        <charset val="128"/>
      </rPr>
      <t>(z)
(kN/m</t>
    </r>
    <r>
      <rPr>
        <vertAlign val="superscript"/>
        <sz val="10"/>
        <rFont val="ＭＳ 明朝"/>
        <family val="1"/>
        <charset val="128"/>
      </rPr>
      <t>2</t>
    </r>
    <r>
      <rPr>
        <sz val="10"/>
        <rFont val="ＭＳ 明朝"/>
        <family val="1"/>
        <charset val="128"/>
      </rPr>
      <t>)</t>
    </r>
    <phoneticPr fontId="2"/>
  </si>
  <si>
    <t>(d) 杭先端の鉛直地盤抵抗の非線形特性 【基礎標準 第Ⅱ編 15.2.2.5】</t>
    <rPh sb="4" eb="5">
      <t>クイ</t>
    </rPh>
    <rPh sb="5" eb="7">
      <t>センタン</t>
    </rPh>
    <rPh sb="8" eb="10">
      <t>エンチョク</t>
    </rPh>
    <rPh sb="10" eb="12">
      <t>ジバン</t>
    </rPh>
    <rPh sb="12" eb="14">
      <t>テイコウ</t>
    </rPh>
    <rPh sb="15" eb="18">
      <t>ヒセンケイ</t>
    </rPh>
    <rPh sb="18" eb="20">
      <t>トクセイ</t>
    </rPh>
    <phoneticPr fontId="2"/>
  </si>
  <si>
    <t>杭の降伏先端支持力および終局先端支持力は次式により求める。</t>
    <rPh sb="0" eb="1">
      <t>クイ</t>
    </rPh>
    <rPh sb="2" eb="4">
      <t>コウフク</t>
    </rPh>
    <rPh sb="4" eb="6">
      <t>センタン</t>
    </rPh>
    <rPh sb="6" eb="8">
      <t>シジ</t>
    </rPh>
    <rPh sb="8" eb="9">
      <t>リョク</t>
    </rPh>
    <rPh sb="12" eb="14">
      <t>シュウキョク</t>
    </rPh>
    <rPh sb="14" eb="16">
      <t>センタン</t>
    </rPh>
    <rPh sb="16" eb="18">
      <t>シジ</t>
    </rPh>
    <rPh sb="18" eb="19">
      <t>リョク</t>
    </rPh>
    <rPh sb="20" eb="22">
      <t>ジシキ</t>
    </rPh>
    <rPh sb="25" eb="26">
      <t>モト</t>
    </rPh>
    <phoneticPr fontId="2"/>
  </si>
  <si>
    <r>
      <t>R</t>
    </r>
    <r>
      <rPr>
        <vertAlign val="subscript"/>
        <sz val="10"/>
        <rFont val="ＭＳ 明朝"/>
        <family val="1"/>
        <charset val="128"/>
      </rPr>
      <t>ty</t>
    </r>
    <phoneticPr fontId="2"/>
  </si>
  <si>
    <r>
      <t>R</t>
    </r>
    <r>
      <rPr>
        <vertAlign val="subscript"/>
        <sz val="10"/>
        <rFont val="ＭＳ 明朝"/>
        <family val="1"/>
        <charset val="128"/>
      </rPr>
      <t>tu</t>
    </r>
    <phoneticPr fontId="2"/>
  </si>
  <si>
    <t>降伏時先端支持力（kN）</t>
    <rPh sb="0" eb="2">
      <t>コウフク</t>
    </rPh>
    <rPh sb="2" eb="3">
      <t>ジ</t>
    </rPh>
    <rPh sb="3" eb="5">
      <t>センタン</t>
    </rPh>
    <rPh sb="5" eb="7">
      <t>シジ</t>
    </rPh>
    <rPh sb="7" eb="8">
      <t>リョク</t>
    </rPh>
    <phoneticPr fontId="2"/>
  </si>
  <si>
    <t>終局時先端支持力（kN）</t>
    <rPh sb="0" eb="2">
      <t>シュウキョク</t>
    </rPh>
    <rPh sb="2" eb="3">
      <t>ジ</t>
    </rPh>
    <rPh sb="3" eb="5">
      <t>センタン</t>
    </rPh>
    <rPh sb="5" eb="7">
      <t>シジ</t>
    </rPh>
    <rPh sb="7" eb="8">
      <t>リョク</t>
    </rPh>
    <phoneticPr fontId="2"/>
  </si>
  <si>
    <t>（kN）</t>
    <phoneticPr fontId="2"/>
  </si>
  <si>
    <t>(e) 杭周面の鉛直せん断地盤抵抗の非線形特性 【基礎標準 第Ⅱ編 15.2.2.5】</t>
    <rPh sb="4" eb="5">
      <t>クイ</t>
    </rPh>
    <rPh sb="5" eb="6">
      <t>シュウ</t>
    </rPh>
    <rPh sb="6" eb="7">
      <t>メン</t>
    </rPh>
    <rPh sb="8" eb="10">
      <t>エンチョク</t>
    </rPh>
    <rPh sb="12" eb="13">
      <t>ダン</t>
    </rPh>
    <rPh sb="13" eb="15">
      <t>ジバン</t>
    </rPh>
    <rPh sb="15" eb="17">
      <t>テイコウ</t>
    </rPh>
    <rPh sb="18" eb="21">
      <t>ヒセンケイ</t>
    </rPh>
    <rPh sb="21" eb="23">
      <t>トクセイ</t>
    </rPh>
    <phoneticPr fontId="2"/>
  </si>
  <si>
    <t>　杭周面の降伏周面支持力および終局周面支持力は次式により求め、計算結果は表 1.1.24に示す</t>
    <rPh sb="1" eb="2">
      <t>クイ</t>
    </rPh>
    <rPh sb="2" eb="3">
      <t>シュウ</t>
    </rPh>
    <rPh sb="3" eb="4">
      <t>メン</t>
    </rPh>
    <rPh sb="5" eb="7">
      <t>コウフク</t>
    </rPh>
    <rPh sb="7" eb="8">
      <t>シュウ</t>
    </rPh>
    <rPh sb="8" eb="9">
      <t>メン</t>
    </rPh>
    <rPh sb="9" eb="11">
      <t>シジ</t>
    </rPh>
    <rPh sb="11" eb="12">
      <t>リョク</t>
    </rPh>
    <rPh sb="15" eb="17">
      <t>シュウキョク</t>
    </rPh>
    <rPh sb="17" eb="18">
      <t>シュウ</t>
    </rPh>
    <rPh sb="18" eb="19">
      <t>メン</t>
    </rPh>
    <rPh sb="19" eb="21">
      <t>シジ</t>
    </rPh>
    <rPh sb="21" eb="22">
      <t>リョク</t>
    </rPh>
    <rPh sb="23" eb="25">
      <t>ジシキ</t>
    </rPh>
    <rPh sb="28" eb="29">
      <t>モト</t>
    </rPh>
    <rPh sb="31" eb="33">
      <t>ケイサン</t>
    </rPh>
    <rPh sb="33" eb="35">
      <t>ケッカ</t>
    </rPh>
    <rPh sb="36" eb="37">
      <t>ヒョウ</t>
    </rPh>
    <rPh sb="45" eb="46">
      <t>シメ</t>
    </rPh>
    <phoneticPr fontId="2"/>
  </si>
  <si>
    <r>
      <t>R</t>
    </r>
    <r>
      <rPr>
        <vertAlign val="subscript"/>
        <sz val="10"/>
        <rFont val="ＭＳ 明朝"/>
        <family val="1"/>
        <charset val="128"/>
      </rPr>
      <t>fy</t>
    </r>
    <phoneticPr fontId="2"/>
  </si>
  <si>
    <r>
      <t>R</t>
    </r>
    <r>
      <rPr>
        <vertAlign val="subscript"/>
        <sz val="10"/>
        <rFont val="ＭＳ 明朝"/>
        <family val="1"/>
        <charset val="128"/>
      </rPr>
      <t>fu</t>
    </r>
    <phoneticPr fontId="2"/>
  </si>
  <si>
    <t>降伏周面支持力（kN）</t>
    <rPh sb="0" eb="2">
      <t>コウフク</t>
    </rPh>
    <rPh sb="2" eb="3">
      <t>シュウ</t>
    </rPh>
    <rPh sb="3" eb="4">
      <t>メン</t>
    </rPh>
    <rPh sb="4" eb="6">
      <t>シジ</t>
    </rPh>
    <rPh sb="6" eb="7">
      <t>リョク</t>
    </rPh>
    <phoneticPr fontId="2"/>
  </si>
  <si>
    <t>終局周面支持力（kN）</t>
    <rPh sb="0" eb="2">
      <t>シュウキョク</t>
    </rPh>
    <rPh sb="2" eb="3">
      <t>シュウ</t>
    </rPh>
    <rPh sb="3" eb="4">
      <t>メン</t>
    </rPh>
    <rPh sb="4" eb="6">
      <t>シジ</t>
    </rPh>
    <rPh sb="6" eb="7">
      <t>リョク</t>
    </rPh>
    <phoneticPr fontId="2"/>
  </si>
  <si>
    <t>(f) 杭周面の水平地盤抵抗の非線形特性 【基礎標準 第Ⅱ編 15.2.2.5】</t>
    <rPh sb="4" eb="5">
      <t>クイ</t>
    </rPh>
    <rPh sb="5" eb="6">
      <t>シュウ</t>
    </rPh>
    <rPh sb="6" eb="7">
      <t>メン</t>
    </rPh>
    <rPh sb="8" eb="10">
      <t>スイヘイ</t>
    </rPh>
    <rPh sb="10" eb="12">
      <t>ジバン</t>
    </rPh>
    <rPh sb="12" eb="14">
      <t>テイコウ</t>
    </rPh>
    <rPh sb="15" eb="18">
      <t>ヒセンケイ</t>
    </rPh>
    <rPh sb="18" eb="20">
      <t>トクセイ</t>
    </rPh>
    <phoneticPr fontId="2"/>
  </si>
  <si>
    <r>
      <t>　杭周面の水平地盤抵抗の上限値は、有効抵抗土圧P</t>
    </r>
    <r>
      <rPr>
        <vertAlign val="subscript"/>
        <sz val="10"/>
        <rFont val="ＭＳ 明朝"/>
        <family val="1"/>
        <charset val="128"/>
      </rPr>
      <t>e</t>
    </r>
    <r>
      <rPr>
        <sz val="10"/>
        <rFont val="ＭＳ 明朝"/>
        <family val="1"/>
        <charset val="128"/>
      </rPr>
      <t>（または有効抵抗土圧力p</t>
    </r>
    <r>
      <rPr>
        <vertAlign val="subscript"/>
        <sz val="10"/>
        <rFont val="ＭＳ 明朝"/>
        <family val="1"/>
        <charset val="128"/>
      </rPr>
      <t>e</t>
    </r>
    <r>
      <rPr>
        <sz val="10"/>
        <rFont val="ＭＳ 明朝"/>
        <family val="1"/>
        <charset val="128"/>
      </rPr>
      <t>）とする。</t>
    </r>
    <rPh sb="1" eb="2">
      <t>クイ</t>
    </rPh>
    <rPh sb="2" eb="3">
      <t>シュウ</t>
    </rPh>
    <rPh sb="3" eb="4">
      <t>メン</t>
    </rPh>
    <rPh sb="5" eb="7">
      <t>スイヘイ</t>
    </rPh>
    <rPh sb="7" eb="9">
      <t>ジバン</t>
    </rPh>
    <rPh sb="9" eb="11">
      <t>テイコウ</t>
    </rPh>
    <rPh sb="12" eb="15">
      <t>ジョウゲンチ</t>
    </rPh>
    <rPh sb="17" eb="19">
      <t>ユウコウ</t>
    </rPh>
    <rPh sb="19" eb="21">
      <t>テイコウ</t>
    </rPh>
    <rPh sb="21" eb="22">
      <t>ド</t>
    </rPh>
    <rPh sb="22" eb="23">
      <t>アツ</t>
    </rPh>
    <rPh sb="29" eb="31">
      <t>ユウコウ</t>
    </rPh>
    <rPh sb="31" eb="33">
      <t>テイコウ</t>
    </rPh>
    <rPh sb="33" eb="34">
      <t>ド</t>
    </rPh>
    <rPh sb="34" eb="36">
      <t>アツリョク</t>
    </rPh>
    <phoneticPr fontId="2"/>
  </si>
  <si>
    <r>
      <t>ρ</t>
    </r>
    <r>
      <rPr>
        <vertAlign val="subscript"/>
        <sz val="10"/>
        <rFont val="ＭＳ 明朝"/>
        <family val="1"/>
        <charset val="128"/>
      </rPr>
      <t>gty</t>
    </r>
    <phoneticPr fontId="2"/>
  </si>
  <si>
    <t>杭長</t>
    <rPh sb="0" eb="1">
      <t>クイ</t>
    </rPh>
    <rPh sb="1" eb="2">
      <t>チョウ</t>
    </rPh>
    <phoneticPr fontId="2"/>
  </si>
  <si>
    <t>杭径</t>
    <rPh sb="0" eb="1">
      <t>クイ</t>
    </rPh>
    <rPh sb="1" eb="2">
      <t>ケイ</t>
    </rPh>
    <phoneticPr fontId="2"/>
  </si>
  <si>
    <t>安定(地震時以外)</t>
    <rPh sb="0" eb="2">
      <t>アンテイ</t>
    </rPh>
    <rPh sb="3" eb="5">
      <t>ジシン</t>
    </rPh>
    <rPh sb="5" eb="6">
      <t>ジ</t>
    </rPh>
    <rPh sb="6" eb="8">
      <t>イガイ</t>
    </rPh>
    <phoneticPr fontId="2"/>
  </si>
  <si>
    <t>表1.1.20(1) 設計鉛直支持力（橋軸方向）</t>
    <rPh sb="0" eb="1">
      <t>ヒョウ</t>
    </rPh>
    <rPh sb="11" eb="13">
      <t>セッケイ</t>
    </rPh>
    <rPh sb="13" eb="15">
      <t>エンチョク</t>
    </rPh>
    <rPh sb="15" eb="17">
      <t>シジ</t>
    </rPh>
    <rPh sb="17" eb="18">
      <t>リョク</t>
    </rPh>
    <rPh sb="19" eb="20">
      <t>ハシ</t>
    </rPh>
    <rPh sb="20" eb="23">
      <t>ジクホウコウ</t>
    </rPh>
    <phoneticPr fontId="2"/>
  </si>
  <si>
    <t>表1.1.20(1) 設計鉛直支持力（直角方向）</t>
    <rPh sb="0" eb="1">
      <t>ヒョウ</t>
    </rPh>
    <rPh sb="11" eb="13">
      <t>セッケイ</t>
    </rPh>
    <rPh sb="13" eb="15">
      <t>エンチョク</t>
    </rPh>
    <rPh sb="15" eb="17">
      <t>シジ</t>
    </rPh>
    <rPh sb="17" eb="18">
      <t>リョク</t>
    </rPh>
    <rPh sb="19" eb="21">
      <t>チョッカク</t>
    </rPh>
    <rPh sb="21" eb="23">
      <t>ホウコウ</t>
    </rPh>
    <phoneticPr fontId="2"/>
  </si>
  <si>
    <t>【橋軸方向】</t>
    <rPh sb="1" eb="2">
      <t>ハシ</t>
    </rPh>
    <rPh sb="2" eb="5">
      <t>ジクホウコウ</t>
    </rPh>
    <phoneticPr fontId="2"/>
  </si>
  <si>
    <t>【直角方向】</t>
    <rPh sb="1" eb="3">
      <t>チョッカク</t>
    </rPh>
    <rPh sb="3" eb="5">
      <t>ホウコウ</t>
    </rPh>
    <phoneticPr fontId="2"/>
  </si>
  <si>
    <t>層種別</t>
    <rPh sb="0" eb="1">
      <t>ソウ</t>
    </rPh>
    <rPh sb="1" eb="3">
      <t>シュベツ</t>
    </rPh>
    <phoneticPr fontId="2"/>
  </si>
  <si>
    <r>
      <t>水平地盤反力係数の群杭に対する補正は次式により行い、補正係数ｅ</t>
    </r>
    <r>
      <rPr>
        <vertAlign val="subscript"/>
        <sz val="10"/>
        <rFont val="ＭＳ 明朝"/>
        <family val="1"/>
        <charset val="128"/>
      </rPr>
      <t>g</t>
    </r>
    <r>
      <rPr>
        <sz val="10"/>
        <rFont val="ＭＳ 明朝"/>
        <family val="1"/>
        <charset val="128"/>
      </rPr>
      <t>は</t>
    </r>
    <r>
      <rPr>
        <sz val="10"/>
        <rFont val="ＭＳ ゴシック"/>
        <family val="3"/>
        <charset val="128"/>
      </rPr>
      <t>表1.1.13</t>
    </r>
    <r>
      <rPr>
        <sz val="10"/>
        <rFont val="ＭＳ 明朝"/>
        <family val="1"/>
        <charset val="128"/>
      </rPr>
      <t>に示すように</t>
    </r>
    <rPh sb="0" eb="2">
      <t>スイヘイ</t>
    </rPh>
    <rPh sb="2" eb="4">
      <t>ジバン</t>
    </rPh>
    <rPh sb="4" eb="6">
      <t>ハンリョク</t>
    </rPh>
    <rPh sb="6" eb="8">
      <t>ケイスウ</t>
    </rPh>
    <rPh sb="9" eb="10">
      <t>グン</t>
    </rPh>
    <rPh sb="10" eb="11">
      <t>クイ</t>
    </rPh>
    <rPh sb="12" eb="13">
      <t>タイ</t>
    </rPh>
    <rPh sb="15" eb="17">
      <t>ホセイ</t>
    </rPh>
    <rPh sb="18" eb="20">
      <t>ジシキ</t>
    </rPh>
    <rPh sb="23" eb="24">
      <t>オコナ</t>
    </rPh>
    <rPh sb="26" eb="28">
      <t>ホセイ</t>
    </rPh>
    <rPh sb="28" eb="30">
      <t>ケイスウ</t>
    </rPh>
    <rPh sb="33" eb="34">
      <t>ヒョウ</t>
    </rPh>
    <rPh sb="41" eb="42">
      <t>シメ</t>
    </rPh>
    <phoneticPr fontId="2"/>
  </si>
  <si>
    <t>橋軸方向、橋軸直角方向ともに1.0以上となるため、群杭に対する補正は行わない。</t>
    <rPh sb="2" eb="4">
      <t>ホウコウ</t>
    </rPh>
    <rPh sb="5" eb="6">
      <t>ハシ</t>
    </rPh>
    <rPh sb="6" eb="7">
      <t>ジク</t>
    </rPh>
    <rPh sb="7" eb="9">
      <t>チョッカク</t>
    </rPh>
    <rPh sb="9" eb="11">
      <t>ホウコウ</t>
    </rPh>
    <rPh sb="17" eb="19">
      <t>イジョウ</t>
    </rPh>
    <rPh sb="25" eb="26">
      <t>グン</t>
    </rPh>
    <rPh sb="26" eb="27">
      <t>クイ</t>
    </rPh>
    <rPh sb="28" eb="29">
      <t>タイ</t>
    </rPh>
    <rPh sb="31" eb="33">
      <t>ホセイ</t>
    </rPh>
    <rPh sb="34" eb="35">
      <t>オコナ</t>
    </rPh>
    <phoneticPr fontId="2"/>
  </si>
  <si>
    <t>押込み側の杭の鉛直地盤抵抗の算定において、杭先端から上方に支持層への最小根入れ</t>
    <rPh sb="0" eb="2">
      <t>オシコ</t>
    </rPh>
    <rPh sb="3" eb="4">
      <t>ガワ</t>
    </rPh>
    <rPh sb="5" eb="6">
      <t>クイ</t>
    </rPh>
    <rPh sb="7" eb="9">
      <t>エンチョク</t>
    </rPh>
    <rPh sb="9" eb="11">
      <t>ジバン</t>
    </rPh>
    <rPh sb="11" eb="13">
      <t>テイコウ</t>
    </rPh>
    <rPh sb="14" eb="16">
      <t>サンテイ</t>
    </rPh>
    <rPh sb="21" eb="22">
      <t>クイ</t>
    </rPh>
    <rPh sb="22" eb="24">
      <t>センタン</t>
    </rPh>
    <rPh sb="26" eb="28">
      <t>ジョウホウ</t>
    </rPh>
    <rPh sb="29" eb="32">
      <t>シジソウ</t>
    </rPh>
    <rPh sb="34" eb="36">
      <t>サイショウ</t>
    </rPh>
    <rPh sb="36" eb="38">
      <t>ネイ</t>
    </rPh>
    <phoneticPr fontId="2"/>
  </si>
  <si>
    <r>
      <t>深さＤ</t>
    </r>
    <r>
      <rPr>
        <vertAlign val="subscript"/>
        <sz val="10"/>
        <rFont val="ＭＳ 明朝"/>
        <family val="1"/>
        <charset val="128"/>
      </rPr>
      <t>fo</t>
    </r>
    <r>
      <rPr>
        <sz val="10"/>
        <rFont val="ＭＳ 明朝"/>
        <family val="1"/>
        <charset val="128"/>
      </rPr>
      <t>の範囲の鉛直せん断地盤抵抗は、杭先端の鉛直地盤抵抗に含めてモデル化されて</t>
    </r>
    <rPh sb="6" eb="8">
      <t>ハンイ</t>
    </rPh>
    <rPh sb="9" eb="11">
      <t>エンチョク</t>
    </rPh>
    <rPh sb="13" eb="14">
      <t>ダン</t>
    </rPh>
    <rPh sb="14" eb="16">
      <t>ジバン</t>
    </rPh>
    <rPh sb="16" eb="18">
      <t>テイコウ</t>
    </rPh>
    <rPh sb="20" eb="21">
      <t>クイ</t>
    </rPh>
    <rPh sb="21" eb="23">
      <t>センタン</t>
    </rPh>
    <rPh sb="24" eb="26">
      <t>エンチョク</t>
    </rPh>
    <rPh sb="26" eb="28">
      <t>ジバン</t>
    </rPh>
    <rPh sb="28" eb="30">
      <t>テイコウ</t>
    </rPh>
    <rPh sb="31" eb="32">
      <t>フク</t>
    </rPh>
    <rPh sb="37" eb="38">
      <t>カ</t>
    </rPh>
    <phoneticPr fontId="2"/>
  </si>
  <si>
    <t>いるため、設計上はこの範囲の杭周面の鉛直せん断地盤抵抗を無視する。一方、引抜き</t>
    <rPh sb="5" eb="7">
      <t>セッケイ</t>
    </rPh>
    <rPh sb="7" eb="8">
      <t>ジョウ</t>
    </rPh>
    <rPh sb="11" eb="13">
      <t>ハンイ</t>
    </rPh>
    <rPh sb="14" eb="15">
      <t>クイ</t>
    </rPh>
    <rPh sb="15" eb="17">
      <t>シュウメン</t>
    </rPh>
    <rPh sb="18" eb="20">
      <t>エンチョク</t>
    </rPh>
    <rPh sb="22" eb="23">
      <t>ダン</t>
    </rPh>
    <rPh sb="23" eb="25">
      <t>ジバン</t>
    </rPh>
    <rPh sb="25" eb="27">
      <t>テイコウ</t>
    </rPh>
    <rPh sb="28" eb="30">
      <t>ムシ</t>
    </rPh>
    <rPh sb="33" eb="35">
      <t>イッポウ</t>
    </rPh>
    <rPh sb="36" eb="38">
      <t>ヒキヌ</t>
    </rPh>
    <phoneticPr fontId="2"/>
  </si>
  <si>
    <t>側についてはこの範囲の鉛直せん断地盤抵抗を考慮してよい。</t>
    <rPh sb="8" eb="10">
      <t>ハンイ</t>
    </rPh>
    <rPh sb="11" eb="13">
      <t>エンチョク</t>
    </rPh>
    <rPh sb="15" eb="16">
      <t>ダン</t>
    </rPh>
    <rPh sb="16" eb="18">
      <t>ジバン</t>
    </rPh>
    <rPh sb="18" eb="20">
      <t>テイコウ</t>
    </rPh>
    <rPh sb="21" eb="23">
      <t>コウリョ</t>
    </rPh>
    <phoneticPr fontId="2"/>
  </si>
  <si>
    <t>のようになる。</t>
    <phoneticPr fontId="2"/>
  </si>
  <si>
    <t>杭周面の水平地盤ばね定数は、次式により求め、橋軸方向、橋軸直角方向ともに表 1.1.17(1)(2)</t>
    <rPh sb="0" eb="1">
      <t>クイ</t>
    </rPh>
    <rPh sb="1" eb="2">
      <t>シュウ</t>
    </rPh>
    <rPh sb="2" eb="3">
      <t>メン</t>
    </rPh>
    <rPh sb="4" eb="6">
      <t>スイヘイ</t>
    </rPh>
    <rPh sb="6" eb="8">
      <t>ジバン</t>
    </rPh>
    <rPh sb="10" eb="12">
      <t>テイスウ</t>
    </rPh>
    <rPh sb="14" eb="16">
      <t>ジシキ</t>
    </rPh>
    <rPh sb="19" eb="20">
      <t>モト</t>
    </rPh>
    <rPh sb="22" eb="23">
      <t>ハシ</t>
    </rPh>
    <rPh sb="23" eb="26">
      <t>ジクホウコウ</t>
    </rPh>
    <rPh sb="27" eb="28">
      <t>ハシ</t>
    </rPh>
    <rPh sb="28" eb="29">
      <t>ジク</t>
    </rPh>
    <rPh sb="29" eb="31">
      <t>チョッカク</t>
    </rPh>
    <rPh sb="31" eb="33">
      <t>ホウコウ</t>
    </rPh>
    <rPh sb="36" eb="37">
      <t>ヒョウ</t>
    </rPh>
    <phoneticPr fontId="2"/>
  </si>
  <si>
    <t>基準周面支持力度で、場所打ち杭工法（自然泥水）の場合、各土層の土質に</t>
    <rPh sb="0" eb="2">
      <t>キジュン</t>
    </rPh>
    <rPh sb="2" eb="3">
      <t>シュウ</t>
    </rPh>
    <rPh sb="3" eb="4">
      <t>メン</t>
    </rPh>
    <rPh sb="4" eb="6">
      <t>シジ</t>
    </rPh>
    <rPh sb="6" eb="7">
      <t>リョク</t>
    </rPh>
    <rPh sb="7" eb="8">
      <t>ド</t>
    </rPh>
    <rPh sb="10" eb="12">
      <t>バショ</t>
    </rPh>
    <rPh sb="12" eb="13">
      <t>ウ</t>
    </rPh>
    <rPh sb="14" eb="15">
      <t>クイ</t>
    </rPh>
    <rPh sb="15" eb="17">
      <t>コウホウ</t>
    </rPh>
    <rPh sb="18" eb="20">
      <t>シゼン</t>
    </rPh>
    <rPh sb="20" eb="22">
      <t>デイスイ</t>
    </rPh>
    <rPh sb="24" eb="26">
      <t>バアイ</t>
    </rPh>
    <rPh sb="27" eb="28">
      <t>カク</t>
    </rPh>
    <rPh sb="28" eb="29">
      <t>ツチ</t>
    </rPh>
    <rPh sb="29" eb="30">
      <t>ソウ</t>
    </rPh>
    <rPh sb="31" eb="33">
      <t>ドシツ</t>
    </rPh>
    <phoneticPr fontId="2"/>
  </si>
  <si>
    <t>応じて継の各式より算定する。</t>
    <rPh sb="3" eb="4">
      <t>ツギ</t>
    </rPh>
    <rPh sb="5" eb="7">
      <t>カクシキ</t>
    </rPh>
    <rPh sb="9" eb="11">
      <t>サンテイ</t>
    </rPh>
    <phoneticPr fontId="2"/>
  </si>
  <si>
    <r>
      <t>　なお、支持層の根入れ部分のうち、杭先端から上方に最小根入れ深さD</t>
    </r>
    <r>
      <rPr>
        <vertAlign val="subscript"/>
        <sz val="10"/>
        <rFont val="ＭＳ 明朝"/>
        <family val="1"/>
        <charset val="128"/>
      </rPr>
      <t>f0</t>
    </r>
    <r>
      <rPr>
        <sz val="10"/>
        <rFont val="ＭＳ 明朝"/>
        <family val="1"/>
        <charset val="128"/>
      </rPr>
      <t>の範囲については、</t>
    </r>
    <rPh sb="4" eb="7">
      <t>シジソウ</t>
    </rPh>
    <rPh sb="8" eb="9">
      <t>ネ</t>
    </rPh>
    <rPh sb="9" eb="10">
      <t>イ</t>
    </rPh>
    <rPh sb="11" eb="13">
      <t>ブブン</t>
    </rPh>
    <rPh sb="17" eb="18">
      <t>クイ</t>
    </rPh>
    <rPh sb="18" eb="20">
      <t>センタン</t>
    </rPh>
    <rPh sb="22" eb="23">
      <t>ウエ</t>
    </rPh>
    <rPh sb="23" eb="24">
      <t>ホウ</t>
    </rPh>
    <rPh sb="25" eb="27">
      <t>サイショウ</t>
    </rPh>
    <rPh sb="27" eb="28">
      <t>ネ</t>
    </rPh>
    <rPh sb="28" eb="29">
      <t>イ</t>
    </rPh>
    <rPh sb="30" eb="31">
      <t>フカ</t>
    </rPh>
    <rPh sb="36" eb="38">
      <t>ハンイ</t>
    </rPh>
    <phoneticPr fontId="2"/>
  </si>
  <si>
    <t>押込み側の周面抵抗は考慮しないものとする。</t>
    <rPh sb="3" eb="4">
      <t>ガワ</t>
    </rPh>
    <rPh sb="10" eb="12">
      <t>コウリョ</t>
    </rPh>
    <phoneticPr fontId="2"/>
  </si>
  <si>
    <t>地震時の基礎の安定、および残留鉛直変位(性能レベル2)の照査では引抜き力に対する照査は行わ</t>
    <rPh sb="0" eb="2">
      <t>ジシン</t>
    </rPh>
    <rPh sb="2" eb="3">
      <t>ジ</t>
    </rPh>
    <rPh sb="4" eb="6">
      <t>キソ</t>
    </rPh>
    <rPh sb="7" eb="9">
      <t>アンテイ</t>
    </rPh>
    <rPh sb="13" eb="15">
      <t>ザンリュウ</t>
    </rPh>
    <rPh sb="15" eb="17">
      <t>エンチョク</t>
    </rPh>
    <rPh sb="17" eb="19">
      <t>ヘンイ</t>
    </rPh>
    <rPh sb="20" eb="22">
      <t>セイノウ</t>
    </rPh>
    <rPh sb="28" eb="30">
      <t>ショウサ</t>
    </rPh>
    <rPh sb="32" eb="34">
      <t>ヒキヌ</t>
    </rPh>
    <rPh sb="35" eb="36">
      <t>リョク</t>
    </rPh>
    <rPh sb="37" eb="38">
      <t>タイ</t>
    </rPh>
    <rPh sb="40" eb="42">
      <t>ショウサ</t>
    </rPh>
    <rPh sb="43" eb="44">
      <t>オコナ</t>
    </rPh>
    <phoneticPr fontId="2"/>
  </si>
  <si>
    <t>ない。</t>
    <phoneticPr fontId="2"/>
  </si>
  <si>
    <t>有効抵抗土圧力度は次式により求め、各土層の有効抵抗土圧力度をまとめたものを表1.1.23に示す。</t>
    <rPh sb="0" eb="2">
      <t>ユウコウ</t>
    </rPh>
    <rPh sb="2" eb="4">
      <t>テイコウ</t>
    </rPh>
    <rPh sb="4" eb="5">
      <t>ド</t>
    </rPh>
    <rPh sb="5" eb="6">
      <t>アツ</t>
    </rPh>
    <rPh sb="6" eb="7">
      <t>リョク</t>
    </rPh>
    <rPh sb="7" eb="8">
      <t>ド</t>
    </rPh>
    <rPh sb="9" eb="11">
      <t>ジシキ</t>
    </rPh>
    <rPh sb="14" eb="15">
      <t>モト</t>
    </rPh>
    <rPh sb="17" eb="18">
      <t>カク</t>
    </rPh>
    <rPh sb="18" eb="19">
      <t>ド</t>
    </rPh>
    <rPh sb="19" eb="20">
      <t>ソウ</t>
    </rPh>
    <rPh sb="21" eb="23">
      <t>ユウコウ</t>
    </rPh>
    <rPh sb="23" eb="25">
      <t>テイコウ</t>
    </rPh>
    <rPh sb="25" eb="26">
      <t>ド</t>
    </rPh>
    <rPh sb="26" eb="28">
      <t>アツリョク</t>
    </rPh>
    <rPh sb="28" eb="29">
      <t>ド</t>
    </rPh>
    <rPh sb="37" eb="38">
      <t>ヒョウ</t>
    </rPh>
    <rPh sb="45" eb="46">
      <t>シメ</t>
    </rPh>
    <phoneticPr fontId="2"/>
  </si>
  <si>
    <t>は じ め に</t>
    <phoneticPr fontId="2"/>
  </si>
  <si>
    <t>本ファイルを利用するには マクロを有効にしてください。</t>
    <rPh sb="0" eb="1">
      <t>ホン</t>
    </rPh>
    <rPh sb="6" eb="8">
      <t>リヨウ</t>
    </rPh>
    <rPh sb="17" eb="19">
      <t>ユウコウ</t>
    </rPh>
    <phoneticPr fontId="2"/>
  </si>
  <si>
    <t>Office ドキュメントのマクロを有効または無効にする</t>
    <phoneticPr fontId="2"/>
  </si>
  <si>
    <t>本ファイルを利用するには ユーザー名とパスワードを入力してください</t>
    <rPh sb="0" eb="1">
      <t>ホン</t>
    </rPh>
    <rPh sb="6" eb="8">
      <t>リヨウ</t>
    </rPh>
    <rPh sb="17" eb="18">
      <t>メイ</t>
    </rPh>
    <rPh sb="25" eb="27">
      <t>ニュウリョク</t>
    </rPh>
    <phoneticPr fontId="2"/>
  </si>
  <si>
    <t>ユーザー名またはメールアドレス</t>
    <phoneticPr fontId="2"/>
  </si>
  <si>
    <t>※ユーザー名, パスワード を １行目に記したテキストファイルを それぞれ用意し</t>
    <rPh sb="5" eb="6">
      <t>メイ</t>
    </rPh>
    <rPh sb="17" eb="19">
      <t>ギョウメ</t>
    </rPh>
    <rPh sb="20" eb="21">
      <t>シル</t>
    </rPh>
    <rPh sb="37" eb="39">
      <t>ヨウイ</t>
    </rPh>
    <phoneticPr fontId="2"/>
  </si>
  <si>
    <t>上記の入力欄にそのファイルの参照先を記しておくと、毎回のログイン操作が</t>
    <rPh sb="0" eb="2">
      <t>ジョウキ</t>
    </rPh>
    <rPh sb="3" eb="5">
      <t>ニュウリョク</t>
    </rPh>
    <rPh sb="5" eb="6">
      <t>ラン</t>
    </rPh>
    <rPh sb="14" eb="16">
      <t>サンショウ</t>
    </rPh>
    <rPh sb="16" eb="17">
      <t>サキ</t>
    </rPh>
    <rPh sb="18" eb="19">
      <t>シル</t>
    </rPh>
    <rPh sb="25" eb="27">
      <t>マイカイ</t>
    </rPh>
    <rPh sb="32" eb="34">
      <t>ソウサ</t>
    </rPh>
    <phoneticPr fontId="2"/>
  </si>
  <si>
    <t>省略できます</t>
    <rPh sb="0" eb="2">
      <t>ショウリャク</t>
    </rPh>
    <phoneticPr fontId="2"/>
  </si>
  <si>
    <t>免責事項</t>
    <phoneticPr fontId="2"/>
  </si>
  <si>
    <t>本製品の使用または使用不能、およびそれと関連する保守・サポートによって生じ</t>
  </si>
  <si>
    <t>た特別、偶発的、間接的、または二次的な損害(商益の損失、事業の中断、事業情報</t>
  </si>
  <si>
    <t>やデータの喪失、その他の金銭的損失を含むがこれに限定されず)について、弊社は</t>
  </si>
  <si>
    <t>購入者に対していかなる賠償する責を負わず、懲罰的損害賠償も行わないものとい</t>
  </si>
  <si>
    <t>たします。</t>
  </si>
  <si>
    <t>開発者向け（本システムの概要）</t>
    <rPh sb="0" eb="3">
      <t>カイハツシャ</t>
    </rPh>
    <rPh sb="3" eb="4">
      <t>ム</t>
    </rPh>
    <rPh sb="6" eb="7">
      <t>ホン</t>
    </rPh>
    <rPh sb="12" eb="14">
      <t>ガイヨウ</t>
    </rPh>
    <phoneticPr fontId="2"/>
  </si>
  <si>
    <t>データの送受信には json 形式の 文字列で通信します。</t>
    <rPh sb="4" eb="7">
      <t>ソウジュシン</t>
    </rPh>
    <rPh sb="15" eb="17">
      <t>ケイシキ</t>
    </rPh>
    <rPh sb="19" eb="22">
      <t>モジレツ</t>
    </rPh>
    <rPh sb="23" eb="25">
      <t>ツウシン</t>
    </rPh>
    <phoneticPr fontId="2"/>
  </si>
  <si>
    <t>ｖ</t>
    <phoneticPr fontId="2"/>
  </si>
  <si>
    <t>お問い合わせ</t>
    <rPh sb="1" eb="2">
      <t>ト</t>
    </rPh>
    <rPh sb="3" eb="4">
      <t>ア</t>
    </rPh>
    <phoneticPr fontId="2"/>
  </si>
  <si>
    <r>
      <rPr>
        <sz val="11"/>
        <rFont val="ＭＳ Ｐゴシック"/>
        <family val="3"/>
        <charset val="128"/>
      </rPr>
      <t>┃株式会社　ささこう</t>
    </r>
    <r>
      <rPr>
        <sz val="11"/>
        <rFont val="Courier New"/>
        <family val="3"/>
      </rPr>
      <t> </t>
    </r>
    <phoneticPr fontId="2"/>
  </si>
  <si>
    <r>
      <rPr>
        <sz val="11"/>
        <rFont val="ＭＳ Ｐゴシック"/>
        <family val="3"/>
        <charset val="128"/>
      </rPr>
      <t>┃　　笹澤</t>
    </r>
    <r>
      <rPr>
        <sz val="11"/>
        <rFont val="Courier New"/>
        <family val="3"/>
      </rPr>
      <t xml:space="preserve"> </t>
    </r>
    <r>
      <rPr>
        <sz val="11"/>
        <rFont val="ＭＳ Ｐゴシック"/>
        <family val="3"/>
        <charset val="128"/>
      </rPr>
      <t>陽佑</t>
    </r>
    <r>
      <rPr>
        <sz val="11"/>
        <rFont val="Courier New"/>
        <family val="3"/>
      </rPr>
      <t> </t>
    </r>
    <phoneticPr fontId="2"/>
  </si>
  <si>
    <r>
      <rPr>
        <sz val="11"/>
        <rFont val="ＭＳ Ｐゴシック"/>
        <family val="3"/>
        <charset val="128"/>
      </rPr>
      <t>┃　　〒</t>
    </r>
    <r>
      <rPr>
        <sz val="11"/>
        <rFont val="Courier New"/>
        <family val="3"/>
      </rPr>
      <t>177-0041</t>
    </r>
    <r>
      <rPr>
        <sz val="11"/>
        <rFont val="ＭＳ Ｐゴシック"/>
        <family val="3"/>
        <charset val="128"/>
      </rPr>
      <t>　東京都練馬区石神井町</t>
    </r>
    <r>
      <rPr>
        <sz val="11"/>
        <rFont val="Courier New"/>
        <family val="3"/>
      </rPr>
      <t>2-30-11 </t>
    </r>
    <phoneticPr fontId="2"/>
  </si>
  <si>
    <r>
      <rPr>
        <sz val="11"/>
        <rFont val="ＭＳ Ｐゴシック"/>
        <family val="3"/>
        <charset val="128"/>
      </rPr>
      <t>┃　　　　　　　　　　エトワール石神井</t>
    </r>
    <r>
      <rPr>
        <sz val="11"/>
        <rFont val="Courier New"/>
        <family val="3"/>
      </rPr>
      <t>202</t>
    </r>
    <phoneticPr fontId="2"/>
  </si>
  <si>
    <r>
      <rPr>
        <sz val="11"/>
        <rFont val="ＭＳ Ｐゴシック"/>
        <family val="3"/>
        <charset val="128"/>
      </rPr>
      <t>┃　　ＴＥＬ：</t>
    </r>
    <r>
      <rPr>
        <sz val="11"/>
        <rFont val="ＭＳ Ｐゴシック"/>
        <family val="3"/>
        <charset val="128"/>
      </rPr>
      <t>050-5806-0301</t>
    </r>
    <phoneticPr fontId="2"/>
  </si>
  <si>
    <t>┃　　Ｍail ：sasaicco@gmail.com </t>
    <phoneticPr fontId="2"/>
  </si>
  <si>
    <t>本システムは、「鉄道構造物等設計標準・同解説（基礎構造物）平成24年版」</t>
    <rPh sb="23" eb="25">
      <t>キソ</t>
    </rPh>
    <phoneticPr fontId="2"/>
  </si>
  <si>
    <t>（以下 【基礎標準】と記す)に対応した 杭の地盤抵抗係数 を算定するシステムです。</t>
    <rPh sb="5" eb="7">
      <t>キソ</t>
    </rPh>
    <rPh sb="20" eb="21">
      <t>クイ</t>
    </rPh>
    <rPh sb="22" eb="24">
      <t>ジバン</t>
    </rPh>
    <rPh sb="24" eb="26">
      <t>テイコウ</t>
    </rPh>
    <rPh sb="26" eb="28">
      <t>ケイスウ</t>
    </rPh>
    <rPh sb="30" eb="32">
      <t>サンテイ</t>
    </rPh>
    <phoneticPr fontId="2"/>
  </si>
  <si>
    <t>"SoilPile" --- 地盤抵抗係数算定プログラム</t>
    <rPh sb="15" eb="17">
      <t>ジバン</t>
    </rPh>
    <rPh sb="17" eb="19">
      <t>テイコウ</t>
    </rPh>
    <rPh sb="19" eb="21">
      <t>ケイスウ</t>
    </rPh>
    <rPh sb="21" eb="23">
      <t>サンテイ</t>
    </rPh>
    <phoneticPr fontId="2"/>
  </si>
  <si>
    <t>番号</t>
  </si>
  <si>
    <t>1列目からの距離</t>
  </si>
  <si>
    <t>杭本数</t>
  </si>
  <si>
    <t>本システムは、入力データをサーバーに送出し, 地盤抵抗係数をサーバーから受け取ります</t>
    <rPh sb="18" eb="20">
      <t>ソウシュツ</t>
    </rPh>
    <rPh sb="23" eb="25">
      <t>ジバン</t>
    </rPh>
    <rPh sb="25" eb="27">
      <t>テイコウ</t>
    </rPh>
    <rPh sb="27" eb="29">
      <t>ケイスウ</t>
    </rPh>
    <rPh sb="36" eb="37">
      <t>ウ</t>
    </rPh>
    <rPh sb="38" eb="39">
      <t>ト</t>
    </rPh>
    <phoneticPr fontId="2"/>
  </si>
  <si>
    <t>水位</t>
    <rPh sb="0" eb="2">
      <t>スイイ</t>
    </rPh>
    <phoneticPr fontId="2"/>
  </si>
  <si>
    <t>液状化低減係数DE</t>
    <rPh sb="0" eb="3">
      <t>エキジョウカ</t>
    </rPh>
    <rPh sb="3" eb="5">
      <t>テイゲン</t>
    </rPh>
    <rPh sb="5" eb="7">
      <t>ケイスウ</t>
    </rPh>
    <phoneticPr fontId="2"/>
  </si>
  <si>
    <t>L1地震動</t>
    <rPh sb="2" eb="4">
      <t>ジシン</t>
    </rPh>
    <rPh sb="4" eb="5">
      <t>ドウ</t>
    </rPh>
    <phoneticPr fontId="2"/>
  </si>
  <si>
    <t>L2地震動</t>
    <rPh sb="2" eb="4">
      <t>ジシン</t>
    </rPh>
    <rPh sb="4" eb="5">
      <t>ドウ</t>
    </rPh>
    <phoneticPr fontId="2"/>
  </si>
  <si>
    <t>杭種</t>
    <rPh sb="0" eb="1">
      <t>クイ</t>
    </rPh>
    <rPh sb="1" eb="2">
      <t>シュ</t>
    </rPh>
    <phoneticPr fontId="2"/>
  </si>
  <si>
    <t>群杭に対する補正係数</t>
    <rPh sb="0" eb="1">
      <t>グン</t>
    </rPh>
    <rPh sb="1" eb="2">
      <t>クイ</t>
    </rPh>
    <rPh sb="3" eb="4">
      <t>タイ</t>
    </rPh>
    <rPh sb="6" eb="8">
      <t>ホセイ</t>
    </rPh>
    <rPh sb="8" eb="10">
      <t>ケイスウ</t>
    </rPh>
    <phoneticPr fontId="2"/>
  </si>
  <si>
    <t>直角方向</t>
    <rPh sb="0" eb="2">
      <t>チョッカク</t>
    </rPh>
    <rPh sb="2" eb="4">
      <t>ホウコウ</t>
    </rPh>
    <phoneticPr fontId="2"/>
  </si>
  <si>
    <t>橋軸方向</t>
    <rPh sb="0" eb="1">
      <t>ハシ</t>
    </rPh>
    <rPh sb="1" eb="2">
      <t>ジク</t>
    </rPh>
    <rPh sb="2" eb="4">
      <t>ホウコウ</t>
    </rPh>
    <phoneticPr fontId="2"/>
  </si>
  <si>
    <t>場所打ち杭</t>
    <phoneticPr fontId="2"/>
  </si>
  <si>
    <t>長期</t>
    <phoneticPr fontId="2"/>
  </si>
  <si>
    <t>短期</t>
    <rPh sb="0" eb="2">
      <t>タンキ</t>
    </rPh>
    <phoneticPr fontId="2"/>
  </si>
  <si>
    <t>表1.1.10 杭周面のせん断地盤反力係数</t>
    <rPh sb="0" eb="1">
      <t>ヒョウ</t>
    </rPh>
    <rPh sb="8" eb="9">
      <t>クイ</t>
    </rPh>
    <rPh sb="9" eb="11">
      <t>シュウメン</t>
    </rPh>
    <rPh sb="14" eb="15">
      <t>ダン</t>
    </rPh>
    <rPh sb="15" eb="17">
      <t>ジバン</t>
    </rPh>
    <rPh sb="17" eb="19">
      <t>ハンリョク</t>
    </rPh>
    <rPh sb="19" eb="21">
      <t>ケイスウ</t>
    </rPh>
    <phoneticPr fontId="2"/>
  </si>
  <si>
    <t>表1.1.11 単杭の水平地盤反力係数（長期）</t>
    <rPh sb="0" eb="1">
      <t>ヒョウ</t>
    </rPh>
    <rPh sb="8" eb="9">
      <t>タン</t>
    </rPh>
    <rPh sb="9" eb="10">
      <t>クイ</t>
    </rPh>
    <rPh sb="11" eb="13">
      <t>スイヘイ</t>
    </rPh>
    <rPh sb="13" eb="15">
      <t>ジバン</t>
    </rPh>
    <rPh sb="15" eb="17">
      <t>ハンリョク</t>
    </rPh>
    <rPh sb="17" eb="19">
      <t>ケイスウ</t>
    </rPh>
    <rPh sb="20" eb="22">
      <t>チョウキ</t>
    </rPh>
    <phoneticPr fontId="2"/>
  </si>
  <si>
    <t>ｍ(本)</t>
    <rPh sb="2" eb="3">
      <t>ホン</t>
    </rPh>
    <phoneticPr fontId="2"/>
  </si>
  <si>
    <t>ｎ(本)</t>
    <rPh sb="2" eb="3">
      <t>ホン</t>
    </rPh>
    <phoneticPr fontId="2"/>
  </si>
  <si>
    <r>
      <t>Ｌ</t>
    </r>
    <r>
      <rPr>
        <vertAlign val="subscript"/>
        <sz val="10"/>
        <rFont val="ＭＳ 明朝"/>
        <family val="1"/>
        <charset val="128"/>
      </rPr>
      <t>m</t>
    </r>
    <r>
      <rPr>
        <sz val="10"/>
        <rFont val="ＭＳ 明朝"/>
        <family val="1"/>
        <charset val="128"/>
      </rPr>
      <t>(本)</t>
    </r>
    <rPh sb="3" eb="4">
      <t>ホン</t>
    </rPh>
    <phoneticPr fontId="2"/>
  </si>
  <si>
    <r>
      <t>Ｌ</t>
    </r>
    <r>
      <rPr>
        <vertAlign val="subscript"/>
        <sz val="10"/>
        <rFont val="ＭＳ 明朝"/>
        <family val="1"/>
        <charset val="128"/>
      </rPr>
      <t>n</t>
    </r>
    <r>
      <rPr>
        <sz val="10"/>
        <rFont val="ＭＳ 明朝"/>
        <family val="1"/>
        <charset val="128"/>
      </rPr>
      <t>(本)</t>
    </r>
    <rPh sb="3" eb="4">
      <t>ホン</t>
    </rPh>
    <phoneticPr fontId="2"/>
  </si>
  <si>
    <t>杭の載荷幅</t>
    <rPh sb="0" eb="1">
      <t>クイ</t>
    </rPh>
    <rPh sb="2" eb="4">
      <t>サイカ</t>
    </rPh>
    <rPh sb="4" eb="5">
      <t>ハバ</t>
    </rPh>
    <phoneticPr fontId="2"/>
  </si>
  <si>
    <t>砂質土</t>
  </si>
  <si>
    <t>粘着力</t>
    <rPh sb="0" eb="3">
      <t>ネンチャクリョク</t>
    </rPh>
    <phoneticPr fontId="2"/>
  </si>
  <si>
    <r>
      <t>Ｅ</t>
    </r>
    <r>
      <rPr>
        <vertAlign val="subscript"/>
        <sz val="10"/>
        <rFont val="ＭＳ 明朝"/>
        <family val="1"/>
        <charset val="128"/>
      </rPr>
      <t xml:space="preserve">d
</t>
    </r>
    <r>
      <rPr>
        <sz val="10"/>
        <rFont val="ＭＳ 明朝"/>
        <family val="1"/>
        <charset val="128"/>
      </rPr>
      <t>（kN/m</t>
    </r>
    <r>
      <rPr>
        <vertAlign val="superscript"/>
        <sz val="10"/>
        <rFont val="ＭＳ 明朝"/>
        <family val="1"/>
        <charset val="128"/>
      </rPr>
      <t>2</t>
    </r>
    <r>
      <rPr>
        <sz val="10"/>
        <rFont val="ＭＳ 明朝"/>
        <family val="1"/>
        <charset val="128"/>
      </rPr>
      <t>）</t>
    </r>
    <phoneticPr fontId="2"/>
  </si>
  <si>
    <r>
      <t>ｋ</t>
    </r>
    <r>
      <rPr>
        <vertAlign val="subscript"/>
        <sz val="10"/>
        <rFont val="ＭＳ 明朝"/>
        <family val="1"/>
        <charset val="128"/>
      </rPr>
      <t xml:space="preserve">h
</t>
    </r>
    <r>
      <rPr>
        <sz val="10"/>
        <rFont val="ＭＳ 明朝"/>
        <family val="1"/>
        <charset val="128"/>
      </rPr>
      <t>（kN/m</t>
    </r>
    <r>
      <rPr>
        <vertAlign val="superscript"/>
        <sz val="10"/>
        <rFont val="ＭＳ 明朝"/>
        <family val="1"/>
        <charset val="128"/>
      </rPr>
      <t>3</t>
    </r>
    <r>
      <rPr>
        <sz val="10"/>
        <rFont val="ＭＳ 明朝"/>
        <family val="1"/>
        <charset val="128"/>
      </rPr>
      <t>）</t>
    </r>
    <phoneticPr fontId="2"/>
  </si>
  <si>
    <t>表1.1.17(2) 杭周面の水平地盤ばね定数（短期　線形解析）</t>
    <rPh sb="0" eb="1">
      <t>ヒョウ</t>
    </rPh>
    <rPh sb="11" eb="12">
      <t>クイ</t>
    </rPh>
    <rPh sb="12" eb="13">
      <t>シュウ</t>
    </rPh>
    <rPh sb="13" eb="14">
      <t>メン</t>
    </rPh>
    <rPh sb="15" eb="17">
      <t>スイヘイ</t>
    </rPh>
    <rPh sb="17" eb="19">
      <t>ジバン</t>
    </rPh>
    <rPh sb="21" eb="23">
      <t>テイスウ</t>
    </rPh>
    <rPh sb="24" eb="26">
      <t>タンキ</t>
    </rPh>
    <phoneticPr fontId="2"/>
  </si>
  <si>
    <r>
      <t>k</t>
    </r>
    <r>
      <rPr>
        <vertAlign val="subscript"/>
        <sz val="10"/>
        <rFont val="ＭＳ 明朝"/>
        <family val="1"/>
        <charset val="128"/>
      </rPr>
      <t>hg</t>
    </r>
    <r>
      <rPr>
        <sz val="10"/>
        <rFont val="ＭＳ 明朝"/>
        <family val="1"/>
        <charset val="128"/>
      </rPr>
      <t>(kN/m</t>
    </r>
    <r>
      <rPr>
        <vertAlign val="superscript"/>
        <sz val="10"/>
        <rFont val="ＭＳ 明朝"/>
        <family val="1"/>
        <charset val="128"/>
      </rPr>
      <t>3</t>
    </r>
    <r>
      <rPr>
        <sz val="10"/>
        <rFont val="ＭＳ 明朝"/>
        <family val="1"/>
        <charset val="128"/>
      </rPr>
      <t>)
橋軸方向</t>
    </r>
    <phoneticPr fontId="2"/>
  </si>
  <si>
    <r>
      <t>k</t>
    </r>
    <r>
      <rPr>
        <vertAlign val="subscript"/>
        <sz val="10"/>
        <rFont val="ＭＳ 明朝"/>
        <family val="1"/>
        <charset val="128"/>
      </rPr>
      <t>hg</t>
    </r>
    <r>
      <rPr>
        <sz val="10"/>
        <rFont val="ＭＳ 明朝"/>
        <family val="1"/>
        <charset val="128"/>
      </rPr>
      <t>(kN/m</t>
    </r>
    <r>
      <rPr>
        <vertAlign val="superscript"/>
        <sz val="10"/>
        <rFont val="ＭＳ 明朝"/>
        <family val="1"/>
        <charset val="128"/>
      </rPr>
      <t>3</t>
    </r>
    <r>
      <rPr>
        <sz val="10"/>
        <rFont val="ＭＳ 明朝"/>
        <family val="1"/>
        <charset val="128"/>
      </rPr>
      <t>)
直角方向</t>
    </r>
    <phoneticPr fontId="2"/>
  </si>
  <si>
    <t>表1.1.17(3) 杭周面の水平地盤ばね定数（短期　非線形解析）</t>
    <rPh sb="0" eb="1">
      <t>ヒョウ</t>
    </rPh>
    <rPh sb="11" eb="12">
      <t>クイ</t>
    </rPh>
    <rPh sb="12" eb="13">
      <t>シュウ</t>
    </rPh>
    <rPh sb="13" eb="14">
      <t>メン</t>
    </rPh>
    <rPh sb="15" eb="17">
      <t>スイヘイ</t>
    </rPh>
    <rPh sb="17" eb="19">
      <t>ジバン</t>
    </rPh>
    <rPh sb="21" eb="23">
      <t>テイスウ</t>
    </rPh>
    <rPh sb="24" eb="26">
      <t>タンキ</t>
    </rPh>
    <rPh sb="27" eb="28">
      <t>ヒ</t>
    </rPh>
    <phoneticPr fontId="2"/>
  </si>
  <si>
    <r>
      <t>杭周面の水平地盤ばね定数（kN/m</t>
    </r>
    <r>
      <rPr>
        <vertAlign val="superscript"/>
        <sz val="10"/>
        <rFont val="ＭＳ 明朝"/>
        <family val="1"/>
        <charset val="128"/>
      </rPr>
      <t>2</t>
    </r>
    <r>
      <rPr>
        <sz val="10"/>
        <rFont val="ＭＳ 明朝"/>
        <family val="1"/>
        <charset val="128"/>
      </rPr>
      <t>）</t>
    </r>
    <rPh sb="0" eb="1">
      <t>クイ</t>
    </rPh>
    <rPh sb="1" eb="3">
      <t>シュウメン</t>
    </rPh>
    <rPh sb="4" eb="6">
      <t>スイヘイ</t>
    </rPh>
    <rPh sb="6" eb="8">
      <t>ジバン</t>
    </rPh>
    <rPh sb="10" eb="12">
      <t>テイスウ</t>
    </rPh>
    <phoneticPr fontId="2"/>
  </si>
  <si>
    <t>液状化低減係数</t>
    <rPh sb="0" eb="3">
      <t>エキジョウカ</t>
    </rPh>
    <rPh sb="3" eb="5">
      <t>テイゲン</t>
    </rPh>
    <rPh sb="5" eb="7">
      <t>ケイスウ</t>
    </rPh>
    <phoneticPr fontId="2"/>
  </si>
  <si>
    <t>ＤＥ</t>
    <phoneticPr fontId="2"/>
  </si>
  <si>
    <r>
      <t>K</t>
    </r>
    <r>
      <rPr>
        <vertAlign val="subscript"/>
        <sz val="10"/>
        <rFont val="ＭＳ 明朝"/>
        <family val="1"/>
        <charset val="128"/>
      </rPr>
      <t>h</t>
    </r>
    <r>
      <rPr>
        <sz val="10"/>
        <rFont val="ＭＳ 明朝"/>
        <family val="1"/>
        <charset val="128"/>
      </rPr>
      <t>（kN/m</t>
    </r>
    <r>
      <rPr>
        <vertAlign val="superscript"/>
        <sz val="10"/>
        <rFont val="ＭＳ 明朝"/>
        <family val="1"/>
        <charset val="128"/>
      </rPr>
      <t>2</t>
    </r>
    <r>
      <rPr>
        <sz val="10"/>
        <rFont val="ＭＳ 明朝"/>
        <family val="1"/>
        <charset val="128"/>
      </rPr>
      <t>）
橋軸方向</t>
    </r>
    <phoneticPr fontId="2"/>
  </si>
  <si>
    <r>
      <t>K</t>
    </r>
    <r>
      <rPr>
        <vertAlign val="subscript"/>
        <sz val="10"/>
        <rFont val="ＭＳ 明朝"/>
        <family val="1"/>
        <charset val="128"/>
      </rPr>
      <t>h</t>
    </r>
    <r>
      <rPr>
        <sz val="10"/>
        <rFont val="ＭＳ 明朝"/>
        <family val="1"/>
        <charset val="128"/>
      </rPr>
      <t>（kN/m</t>
    </r>
    <r>
      <rPr>
        <vertAlign val="superscript"/>
        <sz val="10"/>
        <rFont val="ＭＳ 明朝"/>
        <family val="1"/>
        <charset val="128"/>
      </rPr>
      <t>2</t>
    </r>
    <r>
      <rPr>
        <sz val="10"/>
        <rFont val="ＭＳ 明朝"/>
        <family val="1"/>
        <charset val="128"/>
      </rPr>
      <t>）
直角方向</t>
    </r>
    <phoneticPr fontId="2"/>
  </si>
  <si>
    <r>
      <t>Kh(kN/m</t>
    </r>
    <r>
      <rPr>
        <vertAlign val="superscript"/>
        <sz val="10"/>
        <rFont val="ＭＳ 明朝"/>
        <family val="1"/>
        <charset val="128"/>
      </rPr>
      <t>2</t>
    </r>
    <r>
      <rPr>
        <sz val="10"/>
        <rFont val="ＭＳ 明朝"/>
        <family val="1"/>
        <charset val="128"/>
      </rPr>
      <t>)
直角方向</t>
    </r>
    <phoneticPr fontId="2"/>
  </si>
  <si>
    <r>
      <t>Kh(kN/m</t>
    </r>
    <r>
      <rPr>
        <vertAlign val="superscript"/>
        <sz val="10"/>
        <rFont val="ＭＳ 明朝"/>
        <family val="1"/>
        <charset val="128"/>
      </rPr>
      <t>2</t>
    </r>
    <r>
      <rPr>
        <sz val="10"/>
        <rFont val="ＭＳ 明朝"/>
        <family val="1"/>
        <charset val="128"/>
      </rPr>
      <t>)
橋軸方向</t>
    </r>
    <phoneticPr fontId="2"/>
  </si>
  <si>
    <t>低減係数
DE</t>
    <rPh sb="0" eb="2">
      <t>テイゲン</t>
    </rPh>
    <rPh sb="2" eb="4">
      <t>ケイスウ</t>
    </rPh>
    <phoneticPr fontId="2"/>
  </si>
  <si>
    <t>以上より,杭周面の設計せん断地盤反力係数 および 周面支持力を考慮しない深さ位置 1/βは,</t>
    <rPh sb="0" eb="2">
      <t>イジョウ</t>
    </rPh>
    <rPh sb="5" eb="6">
      <t>クイ</t>
    </rPh>
    <rPh sb="6" eb="7">
      <t>シュウ</t>
    </rPh>
    <rPh sb="7" eb="8">
      <t>メン</t>
    </rPh>
    <rPh sb="9" eb="11">
      <t>セッケイ</t>
    </rPh>
    <rPh sb="13" eb="14">
      <t>ダン</t>
    </rPh>
    <rPh sb="14" eb="16">
      <t>ジバン</t>
    </rPh>
    <rPh sb="16" eb="17">
      <t>ハン</t>
    </rPh>
    <rPh sb="17" eb="18">
      <t>リョク</t>
    </rPh>
    <rPh sb="18" eb="20">
      <t>ケイスウ</t>
    </rPh>
    <rPh sb="25" eb="26">
      <t>シュウ</t>
    </rPh>
    <rPh sb="26" eb="27">
      <t>メン</t>
    </rPh>
    <rPh sb="27" eb="29">
      <t>シジ</t>
    </rPh>
    <rPh sb="29" eb="30">
      <t>リョク</t>
    </rPh>
    <rPh sb="31" eb="33">
      <t>コウリョ</t>
    </rPh>
    <rPh sb="36" eb="37">
      <t>フカ</t>
    </rPh>
    <rPh sb="38" eb="40">
      <t>イチ</t>
    </rPh>
    <phoneticPr fontId="2"/>
  </si>
  <si>
    <t xml:space="preserve"> 1/β</t>
    <phoneticPr fontId="2"/>
  </si>
  <si>
    <t>＝</t>
    <phoneticPr fontId="2"/>
  </si>
  <si>
    <t>m</t>
    <phoneticPr fontId="2"/>
  </si>
  <si>
    <t>押込み杭</t>
    <phoneticPr fontId="2"/>
  </si>
  <si>
    <t>引抜き杭</t>
    <phoneticPr fontId="2"/>
  </si>
  <si>
    <t>U</t>
    <phoneticPr fontId="2"/>
  </si>
  <si>
    <t>m</t>
    <phoneticPr fontId="2"/>
  </si>
  <si>
    <t>ＤＥ</t>
  </si>
  <si>
    <t>表1.1.16(2) 杭周面の鉛直せん断地盤ばね定数（短期）</t>
    <phoneticPr fontId="2"/>
  </si>
  <si>
    <t>杭先端</t>
    <rPh sb="0" eb="1">
      <t>クイ</t>
    </rPh>
    <rPh sb="1" eb="3">
      <t>センタン</t>
    </rPh>
    <phoneticPr fontId="2"/>
  </si>
  <si>
    <t>・</t>
  </si>
  <si>
    <t>施工条件</t>
    <rPh sb="0" eb="2">
      <t>セコウ</t>
    </rPh>
    <rPh sb="2" eb="4">
      <t>ジョウケン</t>
    </rPh>
    <phoneticPr fontId="2"/>
  </si>
  <si>
    <t>・N≦</t>
    <phoneticPr fontId="2"/>
  </si>
  <si>
    <t>c ≦</t>
    <phoneticPr fontId="2"/>
  </si>
  <si>
    <r>
      <t>r</t>
    </r>
    <r>
      <rPr>
        <vertAlign val="subscript"/>
        <sz val="10"/>
        <rFont val="ＭＳ 明朝"/>
        <family val="1"/>
        <charset val="128"/>
      </rPr>
      <t>fk</t>
    </r>
    <r>
      <rPr>
        <sz val="10"/>
        <rFont val="ＭＳ 明朝"/>
        <family val="1"/>
        <charset val="128"/>
      </rPr>
      <t>＝</t>
    </r>
    <phoneticPr fontId="2"/>
  </si>
  <si>
    <r>
      <t>Ｒ</t>
    </r>
    <r>
      <rPr>
        <vertAlign val="subscript"/>
        <sz val="10"/>
        <rFont val="ＭＳ 明朝"/>
        <family val="1"/>
        <charset val="128"/>
      </rPr>
      <t>ty</t>
    </r>
    <phoneticPr fontId="2"/>
  </si>
  <si>
    <r>
      <t>ρ</t>
    </r>
    <r>
      <rPr>
        <vertAlign val="subscript"/>
        <sz val="10"/>
        <rFont val="ＭＳ 明朝"/>
        <family val="1"/>
        <charset val="128"/>
      </rPr>
      <t>gty</t>
    </r>
    <phoneticPr fontId="2"/>
  </si>
  <si>
    <r>
      <t>Ｒ</t>
    </r>
    <r>
      <rPr>
        <vertAlign val="subscript"/>
        <sz val="10"/>
        <rFont val="ＭＳ 明朝"/>
        <family val="1"/>
        <charset val="128"/>
      </rPr>
      <t>tk</t>
    </r>
    <phoneticPr fontId="2"/>
  </si>
  <si>
    <r>
      <t>Ｒ</t>
    </r>
    <r>
      <rPr>
        <vertAlign val="subscript"/>
        <sz val="10"/>
        <rFont val="ＭＳ 明朝"/>
        <family val="1"/>
        <charset val="128"/>
      </rPr>
      <t>tu</t>
    </r>
    <phoneticPr fontId="2"/>
  </si>
  <si>
    <r>
      <t>ρ</t>
    </r>
    <r>
      <rPr>
        <vertAlign val="subscript"/>
        <sz val="10"/>
        <rFont val="ＭＳ 明朝"/>
        <family val="1"/>
        <charset val="128"/>
      </rPr>
      <t>gtu</t>
    </r>
    <phoneticPr fontId="2"/>
  </si>
  <si>
    <r>
      <t>tan</t>
    </r>
    <r>
      <rPr>
        <vertAlign val="superscript"/>
        <sz val="9"/>
        <rFont val="ＭＳ 明朝"/>
        <family val="1"/>
        <charset val="128"/>
      </rPr>
      <t>-1</t>
    </r>
    <r>
      <rPr>
        <sz val="9"/>
        <rFont val="ＭＳ 明朝"/>
        <family val="1"/>
        <charset val="128"/>
      </rPr>
      <t>K</t>
    </r>
    <r>
      <rPr>
        <vertAlign val="subscript"/>
        <sz val="9"/>
        <rFont val="ＭＳ 明朝"/>
        <family val="1"/>
        <charset val="128"/>
      </rPr>
      <t>tv</t>
    </r>
    <phoneticPr fontId="2"/>
  </si>
  <si>
    <r>
      <t>Ｒ</t>
    </r>
    <r>
      <rPr>
        <vertAlign val="subscript"/>
        <sz val="10"/>
        <rFont val="ＭＳ 明朝"/>
        <family val="1"/>
        <charset val="128"/>
      </rPr>
      <t>fy</t>
    </r>
    <phoneticPr fontId="2"/>
  </si>
  <si>
    <r>
      <t>ρ</t>
    </r>
    <r>
      <rPr>
        <vertAlign val="subscript"/>
        <sz val="10"/>
        <rFont val="ＭＳ 明朝"/>
        <family val="1"/>
        <charset val="128"/>
      </rPr>
      <t>gfy</t>
    </r>
    <phoneticPr fontId="2"/>
  </si>
  <si>
    <r>
      <t>Ｒ</t>
    </r>
    <r>
      <rPr>
        <vertAlign val="subscript"/>
        <sz val="10"/>
        <rFont val="ＭＳ 明朝"/>
        <family val="1"/>
        <charset val="128"/>
      </rPr>
      <t>fk</t>
    </r>
    <phoneticPr fontId="2"/>
  </si>
  <si>
    <r>
      <t>Ｒ</t>
    </r>
    <r>
      <rPr>
        <vertAlign val="subscript"/>
        <sz val="10"/>
        <rFont val="ＭＳ 明朝"/>
        <family val="1"/>
        <charset val="128"/>
      </rPr>
      <t>fu</t>
    </r>
    <phoneticPr fontId="2"/>
  </si>
  <si>
    <r>
      <t>ρ</t>
    </r>
    <r>
      <rPr>
        <vertAlign val="subscript"/>
        <sz val="10"/>
        <rFont val="ＭＳ 明朝"/>
        <family val="1"/>
        <charset val="128"/>
      </rPr>
      <t>gfu</t>
    </r>
    <phoneticPr fontId="2"/>
  </si>
  <si>
    <r>
      <t>tan</t>
    </r>
    <r>
      <rPr>
        <vertAlign val="superscript"/>
        <sz val="9"/>
        <rFont val="ＭＳ 明朝"/>
        <family val="1"/>
        <charset val="128"/>
      </rPr>
      <t>-1</t>
    </r>
    <r>
      <rPr>
        <sz val="9"/>
        <rFont val="ＭＳ 明朝"/>
        <family val="1"/>
        <charset val="128"/>
      </rPr>
      <t>K</t>
    </r>
    <r>
      <rPr>
        <vertAlign val="subscript"/>
        <sz val="9"/>
        <rFont val="ＭＳ 明朝"/>
        <family val="1"/>
        <charset val="128"/>
      </rPr>
      <t>fv</t>
    </r>
    <phoneticPr fontId="2"/>
  </si>
  <si>
    <r>
      <t>tan</t>
    </r>
    <r>
      <rPr>
        <vertAlign val="superscript"/>
        <sz val="9"/>
        <rFont val="ＭＳ 明朝"/>
        <family val="1"/>
        <charset val="128"/>
      </rPr>
      <t>-1</t>
    </r>
    <r>
      <rPr>
        <sz val="9"/>
        <rFont val="ＭＳ 明朝"/>
        <family val="1"/>
        <charset val="128"/>
      </rPr>
      <t>K</t>
    </r>
    <r>
      <rPr>
        <vertAlign val="subscript"/>
        <sz val="9"/>
        <rFont val="ＭＳ 明朝"/>
        <family val="1"/>
        <charset val="128"/>
      </rPr>
      <t>h</t>
    </r>
    <phoneticPr fontId="2"/>
  </si>
  <si>
    <r>
      <t>Ｋ</t>
    </r>
    <r>
      <rPr>
        <vertAlign val="subscript"/>
        <sz val="10"/>
        <rFont val="ＭＳ 明朝"/>
        <family val="1"/>
        <charset val="128"/>
      </rPr>
      <t>tv</t>
    </r>
    <r>
      <rPr>
        <sz val="10"/>
        <rFont val="ＭＳ 明朝"/>
        <family val="1"/>
        <charset val="128"/>
      </rPr>
      <t>（kN/m）</t>
    </r>
    <phoneticPr fontId="2"/>
  </si>
  <si>
    <t>杭の周長（m）</t>
    <rPh sb="0" eb="1">
      <t>クイ</t>
    </rPh>
    <rPh sb="2" eb="4">
      <t>シュウチョウ</t>
    </rPh>
    <phoneticPr fontId="2"/>
  </si>
  <si>
    <t>(kN)</t>
    <phoneticPr fontId="2"/>
  </si>
  <si>
    <r>
      <t>ρ</t>
    </r>
    <r>
      <rPr>
        <vertAlign val="subscript"/>
        <sz val="10"/>
        <rFont val="ＭＳ 明朝"/>
        <family val="1"/>
        <charset val="128"/>
      </rPr>
      <t>gtu</t>
    </r>
    <phoneticPr fontId="2"/>
  </si>
  <si>
    <r>
      <t>ρ</t>
    </r>
    <r>
      <rPr>
        <vertAlign val="subscript"/>
        <sz val="10"/>
        <rFont val="ＭＳ 明朝"/>
        <family val="1"/>
        <charset val="128"/>
      </rPr>
      <t>gfy</t>
    </r>
    <phoneticPr fontId="2"/>
  </si>
  <si>
    <r>
      <t>ρ</t>
    </r>
    <r>
      <rPr>
        <vertAlign val="subscript"/>
        <sz val="10"/>
        <rFont val="ＭＳ 明朝"/>
        <family val="1"/>
        <charset val="128"/>
      </rPr>
      <t>gfu</t>
    </r>
    <phoneticPr fontId="2"/>
  </si>
  <si>
    <t>表1.1.18(1) 各層での基準周面支持力（地震時以外）（長期）</t>
    <rPh sb="0" eb="1">
      <t>ヒョウ</t>
    </rPh>
    <rPh sb="11" eb="13">
      <t>カクソウ</t>
    </rPh>
    <rPh sb="15" eb="17">
      <t>キジュン</t>
    </rPh>
    <rPh sb="17" eb="19">
      <t>シュウメン</t>
    </rPh>
    <rPh sb="19" eb="22">
      <t>シジリョク</t>
    </rPh>
    <rPh sb="23" eb="25">
      <t>ジシン</t>
    </rPh>
    <rPh sb="25" eb="26">
      <t>トキ</t>
    </rPh>
    <rPh sb="26" eb="28">
      <t>イガイ</t>
    </rPh>
    <rPh sb="30" eb="32">
      <t>チョウキ</t>
    </rPh>
    <phoneticPr fontId="2"/>
  </si>
  <si>
    <t>表1.1.18(2) 各層での基準周面支持力（地震時以外）（短期）</t>
    <phoneticPr fontId="2"/>
  </si>
  <si>
    <r>
      <t>r</t>
    </r>
    <r>
      <rPr>
        <vertAlign val="subscript"/>
        <sz val="10"/>
        <rFont val="ＭＳ 明朝"/>
        <family val="1"/>
        <charset val="128"/>
      </rPr>
      <t xml:space="preserve">fk
</t>
    </r>
    <r>
      <rPr>
        <sz val="10"/>
        <rFont val="ＭＳ 明朝"/>
        <family val="1"/>
        <charset val="128"/>
      </rPr>
      <t>(kN)</t>
    </r>
    <phoneticPr fontId="2"/>
  </si>
  <si>
    <t>合計</t>
    <rPh sb="0" eb="2">
      <t>ゴウケイ</t>
    </rPh>
    <phoneticPr fontId="2"/>
  </si>
  <si>
    <t>粘性土</t>
  </si>
  <si>
    <t>地震時
液状化</t>
    <rPh sb="0" eb="2">
      <t>ジシン</t>
    </rPh>
    <rPh sb="2" eb="3">
      <t>ジ</t>
    </rPh>
    <rPh sb="4" eb="7">
      <t>エキジョウカ</t>
    </rPh>
    <phoneticPr fontId="2"/>
  </si>
  <si>
    <t>液状化 L2地震動</t>
    <rPh sb="0" eb="3">
      <t>エキジョウカ</t>
    </rPh>
    <rPh sb="6" eb="8">
      <t>ジシン</t>
    </rPh>
    <rPh sb="8" eb="9">
      <t>ドウ</t>
    </rPh>
    <phoneticPr fontId="2"/>
  </si>
  <si>
    <t>　地震時以外の基礎の安定と基礎の支持性能、および残留鉛直変位の照査に用いる設計</t>
    <rPh sb="1" eb="3">
      <t>ジシン</t>
    </rPh>
    <rPh sb="3" eb="4">
      <t>ジ</t>
    </rPh>
    <rPh sb="4" eb="6">
      <t>イガイ</t>
    </rPh>
    <rPh sb="7" eb="9">
      <t>キソ</t>
    </rPh>
    <rPh sb="10" eb="12">
      <t>アンテイ</t>
    </rPh>
    <rPh sb="13" eb="15">
      <t>キソ</t>
    </rPh>
    <rPh sb="16" eb="18">
      <t>シジ</t>
    </rPh>
    <rPh sb="18" eb="20">
      <t>セイノウ</t>
    </rPh>
    <rPh sb="24" eb="26">
      <t>ザンリュウ</t>
    </rPh>
    <rPh sb="26" eb="28">
      <t>エンチョク</t>
    </rPh>
    <rPh sb="28" eb="30">
      <t>ヘンイ</t>
    </rPh>
    <rPh sb="31" eb="33">
      <t>ショウサ</t>
    </rPh>
    <phoneticPr fontId="2"/>
  </si>
  <si>
    <r>
      <t>鉛直支持力R</t>
    </r>
    <r>
      <rPr>
        <vertAlign val="subscript"/>
        <sz val="10"/>
        <rFont val="ＭＳ 明朝"/>
        <family val="1"/>
        <charset val="128"/>
      </rPr>
      <t>wd</t>
    </r>
    <r>
      <rPr>
        <sz val="10"/>
        <rFont val="ＭＳ 明朝"/>
        <family val="1"/>
        <charset val="128"/>
      </rPr>
      <t>は、次のようになる。</t>
    </r>
    <rPh sb="2" eb="4">
      <t>シジ</t>
    </rPh>
    <rPh sb="4" eb="5">
      <t>チカラ</t>
    </rPh>
    <rPh sb="10" eb="11">
      <t>ツギ</t>
    </rPh>
    <phoneticPr fontId="2"/>
  </si>
  <si>
    <r>
      <t>に用いる設計引抜き抵抗力R</t>
    </r>
    <r>
      <rPr>
        <vertAlign val="subscript"/>
        <sz val="10"/>
        <rFont val="ＭＳ 明朝"/>
        <family val="1"/>
        <charset val="128"/>
      </rPr>
      <t>ud</t>
    </r>
    <r>
      <rPr>
        <sz val="10"/>
        <rFont val="ＭＳ 明朝"/>
        <family val="1"/>
        <charset val="128"/>
      </rPr>
      <t>は、次のようになる。</t>
    </r>
    <rPh sb="1" eb="2">
      <t>モチ</t>
    </rPh>
    <rPh sb="4" eb="6">
      <t>セッケイ</t>
    </rPh>
    <rPh sb="6" eb="8">
      <t>ヒキヌ</t>
    </rPh>
    <rPh sb="9" eb="12">
      <t>テイコウリョク</t>
    </rPh>
    <rPh sb="17" eb="18">
      <t>ツギ</t>
    </rPh>
    <phoneticPr fontId="2"/>
  </si>
  <si>
    <t>　地震時以外の基礎の安定と基礎の支持性能、および残留鉛直変位(性能レベル1)</t>
    <rPh sb="1" eb="4">
      <t>ジシンジ</t>
    </rPh>
    <rPh sb="4" eb="6">
      <t>イガイ</t>
    </rPh>
    <rPh sb="7" eb="9">
      <t>キソ</t>
    </rPh>
    <rPh sb="10" eb="12">
      <t>アンテイ</t>
    </rPh>
    <rPh sb="13" eb="15">
      <t>キソ</t>
    </rPh>
    <rPh sb="16" eb="18">
      <t>シジ</t>
    </rPh>
    <rPh sb="18" eb="20">
      <t>セイノウ</t>
    </rPh>
    <rPh sb="24" eb="26">
      <t>ザンリュウ</t>
    </rPh>
    <rPh sb="26" eb="28">
      <t>エンチョク</t>
    </rPh>
    <rPh sb="28" eb="30">
      <t>ヘンイ</t>
    </rPh>
    <rPh sb="31" eb="32">
      <t>セイ</t>
    </rPh>
    <phoneticPr fontId="2"/>
  </si>
  <si>
    <r>
      <t>(kN/m</t>
    </r>
    <r>
      <rPr>
        <vertAlign val="superscript"/>
        <sz val="10"/>
        <rFont val="ＭＳ 明朝"/>
        <family val="1"/>
        <charset val="128"/>
      </rPr>
      <t>3</t>
    </r>
    <r>
      <rPr>
        <sz val="10"/>
        <rFont val="ＭＳ 明朝"/>
        <family val="1"/>
        <charset val="128"/>
      </rPr>
      <t>)</t>
    </r>
    <phoneticPr fontId="2"/>
  </si>
  <si>
    <r>
      <t>γ</t>
    </r>
    <r>
      <rPr>
        <vertAlign val="subscript"/>
        <sz val="10"/>
        <rFont val="ＭＳ 明朝"/>
        <family val="1"/>
        <charset val="128"/>
      </rPr>
      <t xml:space="preserve">e </t>
    </r>
    <r>
      <rPr>
        <sz val="10"/>
        <rFont val="ＭＳ 明朝"/>
        <family val="1"/>
        <charset val="128"/>
      </rPr>
      <t>z
(kN/m</t>
    </r>
    <r>
      <rPr>
        <vertAlign val="superscript"/>
        <sz val="10"/>
        <rFont val="ＭＳ 明朝"/>
        <family val="1"/>
        <charset val="128"/>
      </rPr>
      <t>2</t>
    </r>
    <r>
      <rPr>
        <sz val="10"/>
        <rFont val="ＭＳ 明朝"/>
        <family val="1"/>
        <charset val="128"/>
      </rPr>
      <t>)</t>
    </r>
    <phoneticPr fontId="2"/>
  </si>
  <si>
    <t>表1.1.24 表層地盤の有効重量</t>
    <rPh sb="0" eb="1">
      <t>ヒョウ</t>
    </rPh>
    <rPh sb="8" eb="10">
      <t>ヒョウソウ</t>
    </rPh>
    <rPh sb="10" eb="12">
      <t>ジバン</t>
    </rPh>
    <rPh sb="13" eb="15">
      <t>ユウコウ</t>
    </rPh>
    <rPh sb="15" eb="17">
      <t>ジュウリョウ</t>
    </rPh>
    <phoneticPr fontId="2"/>
  </si>
  <si>
    <t>表1.1.25 杭の水平有効抵抗土圧力度</t>
    <rPh sb="0" eb="1">
      <t>ヒョウ</t>
    </rPh>
    <rPh sb="8" eb="9">
      <t>クイ</t>
    </rPh>
    <rPh sb="10" eb="12">
      <t>スイヘイ</t>
    </rPh>
    <rPh sb="12" eb="14">
      <t>ユウコウ</t>
    </rPh>
    <rPh sb="14" eb="16">
      <t>テイコウ</t>
    </rPh>
    <rPh sb="16" eb="17">
      <t>ド</t>
    </rPh>
    <rPh sb="17" eb="19">
      <t>アツリョク</t>
    </rPh>
    <rPh sb="19" eb="20">
      <t>ド</t>
    </rPh>
    <phoneticPr fontId="2"/>
  </si>
  <si>
    <r>
      <t>表1.1.26 群杭の載荷方向の杭列による抵抗分担係数η</t>
    </r>
    <r>
      <rPr>
        <vertAlign val="subscript"/>
        <sz val="10"/>
        <rFont val="ＭＳ ゴシック"/>
        <family val="3"/>
        <charset val="128"/>
      </rPr>
      <t>m</t>
    </r>
    <r>
      <rPr>
        <sz val="10"/>
        <rFont val="ＭＳ ゴシック"/>
        <family val="3"/>
        <charset val="128"/>
      </rPr>
      <t xml:space="preserve"> (砂質土)</t>
    </r>
    <rPh sb="0" eb="1">
      <t>ヒョウ</t>
    </rPh>
    <rPh sb="8" eb="9">
      <t>グン</t>
    </rPh>
    <rPh sb="9" eb="10">
      <t>クイ</t>
    </rPh>
    <rPh sb="11" eb="12">
      <t>サイ</t>
    </rPh>
    <rPh sb="12" eb="13">
      <t>カ</t>
    </rPh>
    <rPh sb="13" eb="15">
      <t>ホウコウ</t>
    </rPh>
    <rPh sb="16" eb="17">
      <t>クイ</t>
    </rPh>
    <rPh sb="17" eb="18">
      <t>レツ</t>
    </rPh>
    <rPh sb="21" eb="23">
      <t>テイコウ</t>
    </rPh>
    <rPh sb="23" eb="25">
      <t>ブンタン</t>
    </rPh>
    <rPh sb="25" eb="27">
      <t>ケイスウ</t>
    </rPh>
    <rPh sb="31" eb="32">
      <t>サ</t>
    </rPh>
    <rPh sb="32" eb="33">
      <t>シツ</t>
    </rPh>
    <rPh sb="33" eb="34">
      <t>ド</t>
    </rPh>
    <phoneticPr fontId="2"/>
  </si>
  <si>
    <t>解析条件</t>
    <rPh sb="0" eb="2">
      <t>カイセキ</t>
    </rPh>
    <rPh sb="2" eb="4">
      <t>ジョウケン</t>
    </rPh>
    <phoneticPr fontId="2"/>
  </si>
  <si>
    <t>地盤変位の影響を考慮しない場合</t>
    <rPh sb="0" eb="2">
      <t>ジバン</t>
    </rPh>
    <rPh sb="2" eb="4">
      <t>ヘンイ</t>
    </rPh>
    <rPh sb="5" eb="7">
      <t>エイキョウ</t>
    </rPh>
    <rPh sb="8" eb="10">
      <t>コウリョ</t>
    </rPh>
    <rPh sb="13" eb="15">
      <t>バアイ</t>
    </rPh>
    <phoneticPr fontId="2"/>
  </si>
  <si>
    <t>地盤変位の影響を考慮する場合</t>
    <rPh sb="0" eb="2">
      <t>ジバン</t>
    </rPh>
    <rPh sb="2" eb="4">
      <t>ヘンイ</t>
    </rPh>
    <rPh sb="5" eb="7">
      <t>エイキョウ</t>
    </rPh>
    <rPh sb="8" eb="10">
      <t>コウリョ</t>
    </rPh>
    <rPh sb="12" eb="14">
      <t>バアイ</t>
    </rPh>
    <phoneticPr fontId="2"/>
  </si>
  <si>
    <t>載荷方向の杭間隔係数</t>
    <rPh sb="0" eb="1">
      <t>サイ</t>
    </rPh>
    <rPh sb="1" eb="2">
      <t>カ</t>
    </rPh>
    <rPh sb="2" eb="4">
      <t>ホウコウ</t>
    </rPh>
    <rPh sb="5" eb="6">
      <t>クイ</t>
    </rPh>
    <rPh sb="6" eb="8">
      <t>カンカク</t>
    </rPh>
    <rPh sb="8" eb="10">
      <t>ケイスウ</t>
    </rPh>
    <phoneticPr fontId="2"/>
  </si>
  <si>
    <t>≦</t>
    <phoneticPr fontId="2"/>
  </si>
  <si>
    <t>＜</t>
    <phoneticPr fontId="2"/>
  </si>
  <si>
    <r>
      <t>抵抗分担係数η</t>
    </r>
    <r>
      <rPr>
        <vertAlign val="subscript"/>
        <sz val="10"/>
        <rFont val="ＭＳ 明朝"/>
        <family val="1"/>
        <charset val="128"/>
      </rPr>
      <t>m</t>
    </r>
    <rPh sb="0" eb="2">
      <t>テイコウ</t>
    </rPh>
    <rPh sb="2" eb="4">
      <t>ブンタン</t>
    </rPh>
    <rPh sb="4" eb="6">
      <t>ケイスウ</t>
    </rPh>
    <phoneticPr fontId="2"/>
  </si>
  <si>
    <t>1列目</t>
    <rPh sb="1" eb="2">
      <t>レツ</t>
    </rPh>
    <rPh sb="2" eb="3">
      <t>メ</t>
    </rPh>
    <phoneticPr fontId="2"/>
  </si>
  <si>
    <t>2列目</t>
    <rPh sb="1" eb="2">
      <t>レツ</t>
    </rPh>
    <rPh sb="2" eb="3">
      <t>メ</t>
    </rPh>
    <phoneticPr fontId="2"/>
  </si>
  <si>
    <t>3列目</t>
    <rPh sb="1" eb="2">
      <t>レツ</t>
    </rPh>
    <rPh sb="2" eb="3">
      <t>メ</t>
    </rPh>
    <phoneticPr fontId="2"/>
  </si>
  <si>
    <t>3列目以降</t>
    <rPh sb="1" eb="2">
      <t>レツ</t>
    </rPh>
    <rPh sb="2" eb="3">
      <t>メ</t>
    </rPh>
    <rPh sb="3" eb="5">
      <t>イコウ</t>
    </rPh>
    <phoneticPr fontId="2"/>
  </si>
  <si>
    <t>橋軸方向</t>
    <phoneticPr fontId="2"/>
  </si>
  <si>
    <r>
      <t>d</t>
    </r>
    <r>
      <rPr>
        <vertAlign val="subscript"/>
        <sz val="10"/>
        <rFont val="ＭＳ 明朝"/>
        <family val="1"/>
        <charset val="128"/>
      </rPr>
      <t>m</t>
    </r>
    <phoneticPr fontId="2"/>
  </si>
  <si>
    <t>＝</t>
    <phoneticPr fontId="2"/>
  </si>
  <si>
    <r>
      <t>Ｌ</t>
    </r>
    <r>
      <rPr>
        <vertAlign val="subscript"/>
        <sz val="10"/>
        <rFont val="ＭＳ 明朝"/>
        <family val="1"/>
        <charset val="128"/>
      </rPr>
      <t>m</t>
    </r>
    <r>
      <rPr>
        <sz val="10"/>
        <rFont val="ＭＳ 明朝"/>
        <family val="1"/>
        <charset val="128"/>
      </rPr>
      <t>／Ｄ</t>
    </r>
    <phoneticPr fontId="2"/>
  </si>
  <si>
    <t>／</t>
    <phoneticPr fontId="2"/>
  </si>
  <si>
    <t>n</t>
    <phoneticPr fontId="2"/>
  </si>
  <si>
    <t>本</t>
    <rPh sb="0" eb="1">
      <t>ホン</t>
    </rPh>
    <phoneticPr fontId="2"/>
  </si>
  <si>
    <r>
      <t>η</t>
    </r>
    <r>
      <rPr>
        <vertAlign val="subscript"/>
        <sz val="10"/>
        <rFont val="ＭＳ 明朝"/>
        <family val="1"/>
        <charset val="128"/>
      </rPr>
      <t>n</t>
    </r>
    <phoneticPr fontId="2"/>
  </si>
  <si>
    <r>
      <t>(d</t>
    </r>
    <r>
      <rPr>
        <vertAlign val="subscript"/>
        <sz val="10"/>
        <rFont val="ＭＳ 明朝"/>
        <family val="1"/>
        <charset val="128"/>
      </rPr>
      <t>n</t>
    </r>
    <r>
      <rPr>
        <sz val="10"/>
        <rFont val="ＭＳ 明朝"/>
        <family val="1"/>
        <charset val="128"/>
      </rPr>
      <t>／3)</t>
    </r>
    <r>
      <rPr>
        <vertAlign val="superscript"/>
        <sz val="10"/>
        <rFont val="ＭＳ 明朝"/>
        <family val="1"/>
        <charset val="128"/>
      </rPr>
      <t>0.42</t>
    </r>
    <r>
      <rPr>
        <sz val="10"/>
        <rFont val="ＭＳ 明朝"/>
        <family val="1"/>
        <charset val="128"/>
      </rPr>
      <t>n</t>
    </r>
    <r>
      <rPr>
        <vertAlign val="superscript"/>
        <sz val="10"/>
        <rFont val="ＭＳ 明朝"/>
        <family val="1"/>
        <charset val="128"/>
      </rPr>
      <t>-0.09</t>
    </r>
    <phoneticPr fontId="2"/>
  </si>
  <si>
    <t>(</t>
    <phoneticPr fontId="2"/>
  </si>
  <si>
    <r>
      <t>)</t>
    </r>
    <r>
      <rPr>
        <vertAlign val="superscript"/>
        <sz val="10"/>
        <rFont val="ＭＳ 明朝"/>
        <family val="1"/>
        <charset val="128"/>
      </rPr>
      <t>0.42</t>
    </r>
    <r>
      <rPr>
        <sz val="10"/>
        <rFont val="ＭＳ 明朝"/>
        <family val="1"/>
        <charset val="128"/>
      </rPr>
      <t/>
    </r>
    <phoneticPr fontId="2"/>
  </si>
  <si>
    <t>×</t>
    <phoneticPr fontId="2"/>
  </si>
  <si>
    <t>D</t>
    <phoneticPr fontId="2"/>
  </si>
  <si>
    <r>
      <t>D×P</t>
    </r>
    <r>
      <rPr>
        <vertAlign val="subscript"/>
        <sz val="10"/>
        <rFont val="ＭＳ 明朝"/>
        <family val="1"/>
        <charset val="128"/>
      </rPr>
      <t>e</t>
    </r>
    <r>
      <rPr>
        <sz val="10"/>
        <rFont val="ＭＳ 明朝"/>
        <family val="1"/>
        <charset val="128"/>
      </rPr>
      <t>(z)
(kN/m</t>
    </r>
    <r>
      <rPr>
        <sz val="10"/>
        <rFont val="ＭＳ 明朝"/>
        <family val="1"/>
        <charset val="128"/>
      </rPr>
      <t>)</t>
    </r>
    <phoneticPr fontId="2"/>
  </si>
  <si>
    <r>
      <rPr>
        <sz val="9"/>
        <rFont val="ＭＳ 明朝"/>
        <family val="1"/>
        <charset val="128"/>
      </rPr>
      <t>D･P</t>
    </r>
    <r>
      <rPr>
        <vertAlign val="subscript"/>
        <sz val="9"/>
        <rFont val="ＭＳ 明朝"/>
        <family val="1"/>
        <charset val="128"/>
      </rPr>
      <t>e</t>
    </r>
    <r>
      <rPr>
        <sz val="9"/>
        <rFont val="ＭＳ 明朝"/>
        <family val="1"/>
        <charset val="128"/>
      </rPr>
      <t>(z)･DE</t>
    </r>
    <r>
      <rPr>
        <sz val="10"/>
        <rFont val="ＭＳ 明朝"/>
        <family val="1"/>
        <charset val="128"/>
      </rPr>
      <t xml:space="preserve">
(kN/m)</t>
    </r>
    <phoneticPr fontId="2"/>
  </si>
  <si>
    <t>表1.1.18(4-3) 各層での基準周面支持力（地震時）【直角方向】（液状化 L2地震動）</t>
    <rPh sb="30" eb="32">
      <t>チョッカク</t>
    </rPh>
    <rPh sb="36" eb="39">
      <t>エキジョウカ</t>
    </rPh>
    <rPh sb="42" eb="44">
      <t>ジシン</t>
    </rPh>
    <rPh sb="44" eb="45">
      <t>ドウ</t>
    </rPh>
    <phoneticPr fontId="2"/>
  </si>
  <si>
    <t>表1.1.18(4-2) 各層での基準周面支持力（地震時）【直角方向】（液状化 L1地震動）</t>
    <rPh sb="36" eb="39">
      <t>エキジョウカ</t>
    </rPh>
    <rPh sb="42" eb="44">
      <t>ジシン</t>
    </rPh>
    <rPh sb="44" eb="45">
      <t>ドウ</t>
    </rPh>
    <phoneticPr fontId="2"/>
  </si>
  <si>
    <t>表1.1.18(4) 各層での基準周面支持力（地震時）【直角方向】</t>
    <phoneticPr fontId="2"/>
  </si>
  <si>
    <t>表1.1.18(3-3) 各層での基準周面支持力（地震時）【橋軸方向】（液状化 L2地震動）</t>
    <rPh sb="30" eb="31">
      <t>ハシ</t>
    </rPh>
    <rPh sb="31" eb="32">
      <t>ジク</t>
    </rPh>
    <rPh sb="36" eb="39">
      <t>エキジョウカ</t>
    </rPh>
    <rPh sb="42" eb="44">
      <t>ジシン</t>
    </rPh>
    <rPh sb="44" eb="45">
      <t>ドウ</t>
    </rPh>
    <phoneticPr fontId="2"/>
  </si>
  <si>
    <t>表1.1.18(3-2) 各層での基準周面支持力（地震時）【橋軸方向】（液状化 L1地震動）</t>
    <rPh sb="36" eb="39">
      <t>エキジョウカ</t>
    </rPh>
    <rPh sb="42" eb="44">
      <t>ジシン</t>
    </rPh>
    <rPh sb="44" eb="45">
      <t>ドウ</t>
    </rPh>
    <phoneticPr fontId="2"/>
  </si>
  <si>
    <t>表1.1.18(3) 各層での基準周面支持力（地震時）【橋軸方向】</t>
    <phoneticPr fontId="2"/>
  </si>
  <si>
    <t>表1.1.26(1-1) 杭周面の水平地盤抵抗の上限値【橋軸方向】</t>
    <rPh sb="0" eb="1">
      <t>ヒョウ</t>
    </rPh>
    <rPh sb="13" eb="14">
      <t>クイ</t>
    </rPh>
    <rPh sb="14" eb="16">
      <t>シュウメン</t>
    </rPh>
    <rPh sb="17" eb="19">
      <t>スイヘイ</t>
    </rPh>
    <rPh sb="19" eb="21">
      <t>ジバン</t>
    </rPh>
    <rPh sb="21" eb="23">
      <t>テイコウ</t>
    </rPh>
    <rPh sb="24" eb="27">
      <t>ジョウゲンチ</t>
    </rPh>
    <phoneticPr fontId="2"/>
  </si>
  <si>
    <t>表1.1.26(1-2) 杭周面の水平地盤抵抗の上限値【橋軸方向】(応答変位法)</t>
    <rPh sb="0" eb="1">
      <t>ヒョウ</t>
    </rPh>
    <rPh sb="13" eb="14">
      <t>クイ</t>
    </rPh>
    <rPh sb="14" eb="16">
      <t>シュウメン</t>
    </rPh>
    <rPh sb="17" eb="19">
      <t>スイヘイ</t>
    </rPh>
    <rPh sb="19" eb="21">
      <t>ジバン</t>
    </rPh>
    <rPh sb="21" eb="23">
      <t>テイコウ</t>
    </rPh>
    <rPh sb="24" eb="27">
      <t>ジョウゲンチ</t>
    </rPh>
    <rPh sb="34" eb="36">
      <t>オウトウ</t>
    </rPh>
    <rPh sb="36" eb="38">
      <t>ヘンイ</t>
    </rPh>
    <rPh sb="38" eb="39">
      <t>ホウ</t>
    </rPh>
    <phoneticPr fontId="2"/>
  </si>
  <si>
    <t>表1.1.26(1-3) 杭周面の水平地盤抵抗の上限値【橋軸方向】（液状化 L1地震動）</t>
    <rPh sb="0" eb="1">
      <t>ヒョウ</t>
    </rPh>
    <rPh sb="13" eb="14">
      <t>クイ</t>
    </rPh>
    <rPh sb="14" eb="16">
      <t>シュウメン</t>
    </rPh>
    <rPh sb="17" eb="19">
      <t>スイヘイ</t>
    </rPh>
    <rPh sb="19" eb="21">
      <t>ジバン</t>
    </rPh>
    <rPh sb="21" eb="23">
      <t>テイコウ</t>
    </rPh>
    <rPh sb="24" eb="27">
      <t>ジョウゲンチ</t>
    </rPh>
    <rPh sb="34" eb="37">
      <t>エキジョウカ</t>
    </rPh>
    <rPh sb="40" eb="43">
      <t>ジシンドウ</t>
    </rPh>
    <phoneticPr fontId="2"/>
  </si>
  <si>
    <t>表1.1.26(1-4) 杭周面の水平地盤抵抗の上限値【橋軸方向】（液状化 L2地震動）</t>
    <rPh sb="0" eb="1">
      <t>ヒョウ</t>
    </rPh>
    <rPh sb="13" eb="14">
      <t>クイ</t>
    </rPh>
    <rPh sb="14" eb="16">
      <t>シュウメン</t>
    </rPh>
    <rPh sb="17" eb="19">
      <t>スイヘイ</t>
    </rPh>
    <rPh sb="19" eb="21">
      <t>ジバン</t>
    </rPh>
    <rPh sb="21" eb="23">
      <t>テイコウ</t>
    </rPh>
    <rPh sb="24" eb="27">
      <t>ジョウゲンチ</t>
    </rPh>
    <rPh sb="34" eb="37">
      <t>エキジョウカ</t>
    </rPh>
    <rPh sb="40" eb="43">
      <t>ジシンドウ</t>
    </rPh>
    <phoneticPr fontId="2"/>
  </si>
  <si>
    <t>表1.1.26(2-1) 杭周面の水平地盤抵抗の上限値【直角方向】</t>
    <rPh sb="0" eb="1">
      <t>ヒョウ</t>
    </rPh>
    <rPh sb="13" eb="14">
      <t>クイ</t>
    </rPh>
    <rPh sb="14" eb="16">
      <t>シュウメン</t>
    </rPh>
    <rPh sb="17" eb="19">
      <t>スイヘイ</t>
    </rPh>
    <rPh sb="19" eb="21">
      <t>ジバン</t>
    </rPh>
    <rPh sb="21" eb="23">
      <t>テイコウ</t>
    </rPh>
    <rPh sb="24" eb="27">
      <t>ジョウゲンチ</t>
    </rPh>
    <rPh sb="28" eb="30">
      <t>チョッカク</t>
    </rPh>
    <phoneticPr fontId="2"/>
  </si>
  <si>
    <t>表1.1.26(2-2) 杭周面の水平地盤抵抗の上限値【直角方向】(応答変位法)</t>
    <rPh sb="0" eb="1">
      <t>ヒョウ</t>
    </rPh>
    <rPh sb="13" eb="14">
      <t>クイ</t>
    </rPh>
    <rPh sb="14" eb="16">
      <t>シュウメン</t>
    </rPh>
    <rPh sb="17" eb="19">
      <t>スイヘイ</t>
    </rPh>
    <rPh sb="19" eb="21">
      <t>ジバン</t>
    </rPh>
    <rPh sb="21" eb="23">
      <t>テイコウ</t>
    </rPh>
    <rPh sb="24" eb="27">
      <t>ジョウゲンチ</t>
    </rPh>
    <rPh sb="28" eb="30">
      <t>チョッカク</t>
    </rPh>
    <rPh sb="34" eb="36">
      <t>オウトウ</t>
    </rPh>
    <rPh sb="36" eb="38">
      <t>ヘンイ</t>
    </rPh>
    <rPh sb="38" eb="39">
      <t>ホウ</t>
    </rPh>
    <phoneticPr fontId="2"/>
  </si>
  <si>
    <t>表1.1.26(2-3) 杭周面の水平地盤抵抗の上限値【直角方向】（液状化 L1地震動）</t>
    <rPh sb="0" eb="1">
      <t>ヒョウ</t>
    </rPh>
    <rPh sb="13" eb="14">
      <t>クイ</t>
    </rPh>
    <rPh sb="14" eb="16">
      <t>シュウメン</t>
    </rPh>
    <rPh sb="17" eb="19">
      <t>スイヘイ</t>
    </rPh>
    <rPh sb="19" eb="21">
      <t>ジバン</t>
    </rPh>
    <rPh sb="21" eb="23">
      <t>テイコウ</t>
    </rPh>
    <rPh sb="24" eb="27">
      <t>ジョウゲンチ</t>
    </rPh>
    <rPh sb="28" eb="30">
      <t>チョッカク</t>
    </rPh>
    <rPh sb="34" eb="37">
      <t>エキジョウカ</t>
    </rPh>
    <rPh sb="40" eb="43">
      <t>ジシンドウ</t>
    </rPh>
    <phoneticPr fontId="2"/>
  </si>
  <si>
    <t>表1.1.26(1-4) 杭周面の水平地盤抵抗の上限値【直角方向】（液状化 L2地震動）</t>
    <rPh sb="0" eb="1">
      <t>ヒョウ</t>
    </rPh>
    <rPh sb="13" eb="14">
      <t>クイ</t>
    </rPh>
    <rPh sb="14" eb="16">
      <t>シュウメン</t>
    </rPh>
    <rPh sb="17" eb="19">
      <t>スイヘイ</t>
    </rPh>
    <rPh sb="19" eb="21">
      <t>ジバン</t>
    </rPh>
    <rPh sb="21" eb="23">
      <t>テイコウ</t>
    </rPh>
    <rPh sb="24" eb="27">
      <t>ジョウゲンチ</t>
    </rPh>
    <rPh sb="28" eb="30">
      <t>チョッカク</t>
    </rPh>
    <rPh sb="34" eb="37">
      <t>エキジョウカ</t>
    </rPh>
    <rPh sb="40" eb="43">
      <t>ジシンドウ</t>
    </rPh>
    <phoneticPr fontId="2"/>
  </si>
  <si>
    <t>表1.1.24(1) 降伏周面支持力および終局周面支持力（地震時）【橋軸方向】</t>
    <phoneticPr fontId="2"/>
  </si>
  <si>
    <r>
      <t>降伏周面支持力に関する地盤修正係数で、場所打ち杭工法の場合ρ</t>
    </r>
    <r>
      <rPr>
        <vertAlign val="subscript"/>
        <sz val="10"/>
        <rFont val="ＭＳ 明朝"/>
        <family val="1"/>
        <charset val="128"/>
      </rPr>
      <t>gfy</t>
    </r>
    <r>
      <rPr>
        <sz val="10"/>
        <rFont val="ＭＳ 明朝"/>
        <family val="1"/>
        <charset val="128"/>
      </rPr>
      <t>=</t>
    </r>
    <rPh sb="0" eb="2">
      <t>コウフク</t>
    </rPh>
    <rPh sb="2" eb="3">
      <t>シュウ</t>
    </rPh>
    <rPh sb="3" eb="4">
      <t>メン</t>
    </rPh>
    <rPh sb="4" eb="6">
      <t>シジ</t>
    </rPh>
    <rPh sb="6" eb="7">
      <t>リョク</t>
    </rPh>
    <rPh sb="8" eb="9">
      <t>カン</t>
    </rPh>
    <rPh sb="11" eb="13">
      <t>ジバン</t>
    </rPh>
    <rPh sb="13" eb="15">
      <t>シュウセイ</t>
    </rPh>
    <rPh sb="15" eb="17">
      <t>ケイスウ</t>
    </rPh>
    <rPh sb="19" eb="21">
      <t>バショ</t>
    </rPh>
    <rPh sb="21" eb="22">
      <t>ウ</t>
    </rPh>
    <rPh sb="23" eb="24">
      <t>クイ</t>
    </rPh>
    <rPh sb="24" eb="26">
      <t>コウホウ</t>
    </rPh>
    <rPh sb="27" eb="29">
      <t>バアイ</t>
    </rPh>
    <phoneticPr fontId="2"/>
  </si>
  <si>
    <r>
      <t>終局周面支持力に関する地盤修正係数で、場所打ち杭工法の場合ρ</t>
    </r>
    <r>
      <rPr>
        <vertAlign val="subscript"/>
        <sz val="10"/>
        <rFont val="ＭＳ 明朝"/>
        <family val="1"/>
        <charset val="128"/>
      </rPr>
      <t>gfu</t>
    </r>
    <r>
      <rPr>
        <sz val="10"/>
        <rFont val="ＭＳ 明朝"/>
        <family val="1"/>
        <charset val="128"/>
      </rPr>
      <t>=</t>
    </r>
    <rPh sb="0" eb="2">
      <t>シュウキョク</t>
    </rPh>
    <rPh sb="2" eb="3">
      <t>シュウ</t>
    </rPh>
    <rPh sb="3" eb="4">
      <t>メン</t>
    </rPh>
    <rPh sb="4" eb="6">
      <t>シジ</t>
    </rPh>
    <rPh sb="6" eb="7">
      <t>リョク</t>
    </rPh>
    <rPh sb="8" eb="9">
      <t>カン</t>
    </rPh>
    <rPh sb="11" eb="13">
      <t>ジバン</t>
    </rPh>
    <rPh sb="13" eb="15">
      <t>シュウセイ</t>
    </rPh>
    <rPh sb="15" eb="17">
      <t>ケイスウ</t>
    </rPh>
    <rPh sb="19" eb="21">
      <t>バショ</t>
    </rPh>
    <rPh sb="21" eb="22">
      <t>ウ</t>
    </rPh>
    <rPh sb="23" eb="24">
      <t>クイ</t>
    </rPh>
    <rPh sb="24" eb="26">
      <t>コウホウ</t>
    </rPh>
    <rPh sb="27" eb="29">
      <t>バアイ</t>
    </rPh>
    <phoneticPr fontId="2"/>
  </si>
  <si>
    <t>表1.1.24(1-2) 降伏周面支持力および終局周面支持力（地震時）【橋軸方向】（液状化 L1地震動）</t>
    <phoneticPr fontId="2"/>
  </si>
  <si>
    <t>表1.1.24(1-3) 降伏周面支持力および終局周面支持力（地震時）【橋軸方向】（液状化 L2地震動）</t>
    <phoneticPr fontId="2"/>
  </si>
  <si>
    <t>表1.1.24(2) 降伏周面支持力および終局周面支持力（地震時）【直角方向】</t>
    <rPh sb="34" eb="36">
      <t>チョッカク</t>
    </rPh>
    <phoneticPr fontId="2"/>
  </si>
  <si>
    <t>表1.1.24(2-2) 降伏周面支持力および終局周面支持力（地震時）【直角方向】（液状化 L1地震動）</t>
    <rPh sb="36" eb="38">
      <t>チョッカク</t>
    </rPh>
    <phoneticPr fontId="2"/>
  </si>
  <si>
    <t>表1.1.24(2-3) 降伏周面支持力および終局周面支持力（地震時）【直角方向】（液状化 L2地震動）</t>
    <rPh sb="36" eb="38">
      <t>チョッカク</t>
    </rPh>
    <phoneticPr fontId="2"/>
  </si>
  <si>
    <t>（１）橋軸方向</t>
  </si>
  <si>
    <t>（２）直角方向</t>
  </si>
  <si>
    <r>
      <t>R</t>
    </r>
    <r>
      <rPr>
        <vertAlign val="subscript"/>
        <sz val="10"/>
        <rFont val="ＭＳ 明朝"/>
        <family val="1"/>
        <charset val="128"/>
      </rPr>
      <t>fy</t>
    </r>
    <r>
      <rPr>
        <sz val="10"/>
        <rFont val="ＭＳ 明朝"/>
        <family val="1"/>
        <charset val="128"/>
      </rPr>
      <t xml:space="preserve">
</t>
    </r>
    <r>
      <rPr>
        <sz val="9"/>
        <rFont val="ＭＳ 明朝"/>
        <family val="1"/>
        <charset val="128"/>
      </rPr>
      <t>（kN/m）</t>
    </r>
    <phoneticPr fontId="2"/>
  </si>
  <si>
    <r>
      <t>R</t>
    </r>
    <r>
      <rPr>
        <vertAlign val="subscript"/>
        <sz val="10"/>
        <rFont val="ＭＳ 明朝"/>
        <family val="1"/>
        <charset val="128"/>
      </rPr>
      <t>fu</t>
    </r>
    <r>
      <rPr>
        <sz val="10"/>
        <rFont val="ＭＳ 明朝"/>
        <family val="1"/>
        <charset val="128"/>
      </rPr>
      <t xml:space="preserve">
</t>
    </r>
    <r>
      <rPr>
        <sz val="9"/>
        <rFont val="ＭＳ 明朝"/>
        <family val="1"/>
        <charset val="128"/>
      </rPr>
      <t>（kN/m）</t>
    </r>
    <phoneticPr fontId="2"/>
  </si>
  <si>
    <r>
      <t>降伏時先端支持力に関する地盤修正係数で、場所打ち杭工法の場合ρ</t>
    </r>
    <r>
      <rPr>
        <vertAlign val="subscript"/>
        <sz val="10"/>
        <rFont val="ＭＳ 明朝"/>
        <family val="1"/>
        <charset val="128"/>
      </rPr>
      <t>gty</t>
    </r>
    <r>
      <rPr>
        <sz val="10"/>
        <rFont val="ＭＳ 明朝"/>
        <family val="1"/>
        <charset val="128"/>
      </rPr>
      <t>=</t>
    </r>
    <rPh sb="0" eb="2">
      <t>コウフク</t>
    </rPh>
    <rPh sb="2" eb="3">
      <t>ジ</t>
    </rPh>
    <rPh sb="3" eb="5">
      <t>センタン</t>
    </rPh>
    <rPh sb="5" eb="7">
      <t>シジ</t>
    </rPh>
    <rPh sb="7" eb="8">
      <t>リョク</t>
    </rPh>
    <rPh sb="9" eb="10">
      <t>カン</t>
    </rPh>
    <rPh sb="12" eb="14">
      <t>ジバン</t>
    </rPh>
    <rPh sb="14" eb="16">
      <t>シュウセイ</t>
    </rPh>
    <rPh sb="16" eb="18">
      <t>ケイスウ</t>
    </rPh>
    <rPh sb="20" eb="22">
      <t>バショ</t>
    </rPh>
    <rPh sb="22" eb="23">
      <t>ウ</t>
    </rPh>
    <rPh sb="24" eb="25">
      <t>クイ</t>
    </rPh>
    <rPh sb="25" eb="27">
      <t>コウホウ</t>
    </rPh>
    <rPh sb="28" eb="30">
      <t>バアイ</t>
    </rPh>
    <phoneticPr fontId="2"/>
  </si>
  <si>
    <r>
      <t>終局時先端支持力に関する地盤修正係数で、場所打ち杭工法の場合ρ</t>
    </r>
    <r>
      <rPr>
        <vertAlign val="subscript"/>
        <sz val="10"/>
        <rFont val="ＭＳ 明朝"/>
        <family val="1"/>
        <charset val="128"/>
      </rPr>
      <t>gtu</t>
    </r>
    <r>
      <rPr>
        <sz val="10"/>
        <rFont val="ＭＳ 明朝"/>
        <family val="1"/>
        <charset val="128"/>
      </rPr>
      <t>=</t>
    </r>
    <rPh sb="0" eb="2">
      <t>シュウキョク</t>
    </rPh>
    <rPh sb="2" eb="3">
      <t>ジ</t>
    </rPh>
    <rPh sb="3" eb="5">
      <t>センタン</t>
    </rPh>
    <rPh sb="5" eb="7">
      <t>シジ</t>
    </rPh>
    <rPh sb="7" eb="8">
      <t>リョク</t>
    </rPh>
    <rPh sb="9" eb="10">
      <t>カン</t>
    </rPh>
    <rPh sb="12" eb="14">
      <t>ジバン</t>
    </rPh>
    <rPh sb="14" eb="16">
      <t>シュウセイ</t>
    </rPh>
    <rPh sb="16" eb="18">
      <t>ケイスウ</t>
    </rPh>
    <rPh sb="20" eb="22">
      <t>バショ</t>
    </rPh>
    <rPh sb="22" eb="23">
      <t>ウ</t>
    </rPh>
    <rPh sb="24" eb="25">
      <t>クイ</t>
    </rPh>
    <rPh sb="25" eb="27">
      <t>コウホウ</t>
    </rPh>
    <rPh sb="28" eb="30">
      <t>バアイ</t>
    </rPh>
    <phoneticPr fontId="2"/>
  </si>
  <si>
    <t>表1.1.16(3-2) 杭周面の鉛直せん断地盤ばね定数（地震時) 【橋軸方向】 (液状化 L1地震動）</t>
    <rPh sb="29" eb="31">
      <t>ジシン</t>
    </rPh>
    <rPh sb="31" eb="32">
      <t>ジ</t>
    </rPh>
    <rPh sb="42" eb="45">
      <t>エキジョウカ</t>
    </rPh>
    <rPh sb="48" eb="50">
      <t>ジシン</t>
    </rPh>
    <rPh sb="50" eb="51">
      <t>ドウ</t>
    </rPh>
    <phoneticPr fontId="2"/>
  </si>
  <si>
    <t>表1.1.16(3) 杭周面の鉛直せん断地盤ばね定数（地震時) 【橋軸方向】</t>
    <phoneticPr fontId="2"/>
  </si>
  <si>
    <t>表1.1.16(3-3) 杭周面の鉛直せん断地盤ばね定数（地震時) 【橋軸方向】 (液状化 L2地震動）</t>
    <rPh sb="42" eb="45">
      <t>エキジョウカ</t>
    </rPh>
    <rPh sb="48" eb="50">
      <t>ジシン</t>
    </rPh>
    <rPh sb="50" eb="51">
      <t>ドウ</t>
    </rPh>
    <phoneticPr fontId="2"/>
  </si>
  <si>
    <t>表1.1.16(4) 杭周面の鉛直せん断地盤ばね定数（地震時) 【直角方向】</t>
    <rPh sb="33" eb="35">
      <t>チョッカク</t>
    </rPh>
    <phoneticPr fontId="2"/>
  </si>
  <si>
    <t>表1.1.16(4-2) 杭周面の鉛直せん断地盤ばね定数（地震時) 【直角方向】 (液状化 L1地震動）</t>
    <rPh sb="42" eb="45">
      <t>エキジョウカ</t>
    </rPh>
    <rPh sb="48" eb="50">
      <t>ジシン</t>
    </rPh>
    <rPh sb="50" eb="51">
      <t>ドウ</t>
    </rPh>
    <phoneticPr fontId="2"/>
  </si>
  <si>
    <t>表1.1.16(4-3) 杭周面の鉛直せん断地盤ばね定数（地震時) 【直角方向】 (液状化 L2地震動）</t>
    <rPh sb="42" eb="45">
      <t>エキジョウカ</t>
    </rPh>
    <rPh sb="48" eb="50">
      <t>ジシン</t>
    </rPh>
    <rPh sb="50" eb="51">
      <t>ドウ</t>
    </rPh>
    <phoneticPr fontId="2"/>
  </si>
  <si>
    <t>表1.1.17(3-2) 杭周面の水平地盤ばね定数（短期　非線形解析 液状化 L1地震動）</t>
    <rPh sb="0" eb="1">
      <t>ヒョウ</t>
    </rPh>
    <rPh sb="13" eb="14">
      <t>クイ</t>
    </rPh>
    <rPh sb="14" eb="15">
      <t>シュウ</t>
    </rPh>
    <rPh sb="15" eb="16">
      <t>メン</t>
    </rPh>
    <rPh sb="17" eb="19">
      <t>スイヘイ</t>
    </rPh>
    <rPh sb="19" eb="21">
      <t>ジバン</t>
    </rPh>
    <rPh sb="23" eb="25">
      <t>テイスウ</t>
    </rPh>
    <rPh sb="26" eb="28">
      <t>タンキ</t>
    </rPh>
    <rPh sb="29" eb="30">
      <t>ヒ</t>
    </rPh>
    <phoneticPr fontId="2"/>
  </si>
  <si>
    <t>表1.1.17(3-2) 杭周面の水平地盤ばね定数（短期　非線形解析 液状化 L2地震動）</t>
    <rPh sb="0" eb="1">
      <t>ヒョウ</t>
    </rPh>
    <rPh sb="13" eb="14">
      <t>クイ</t>
    </rPh>
    <rPh sb="14" eb="15">
      <t>シュウ</t>
    </rPh>
    <rPh sb="15" eb="16">
      <t>メン</t>
    </rPh>
    <rPh sb="17" eb="19">
      <t>スイヘイ</t>
    </rPh>
    <rPh sb="19" eb="21">
      <t>ジバン</t>
    </rPh>
    <rPh sb="23" eb="25">
      <t>テイスウ</t>
    </rPh>
    <rPh sb="26" eb="28">
      <t>タンキ</t>
    </rPh>
    <rPh sb="29" eb="30">
      <t>ヒ</t>
    </rPh>
    <phoneticPr fontId="2"/>
  </si>
  <si>
    <t>表1.1.17(2-2) 杭周面の水平地盤ばね定数（短期　特性値βの算定 液状化 L2地震動）</t>
    <rPh sb="0" eb="1">
      <t>ヒョウ</t>
    </rPh>
    <rPh sb="13" eb="14">
      <t>クイ</t>
    </rPh>
    <rPh sb="14" eb="15">
      <t>シュウ</t>
    </rPh>
    <rPh sb="15" eb="16">
      <t>メン</t>
    </rPh>
    <rPh sb="17" eb="19">
      <t>スイヘイ</t>
    </rPh>
    <rPh sb="19" eb="21">
      <t>ジバン</t>
    </rPh>
    <rPh sb="23" eb="25">
      <t>テイスウ</t>
    </rPh>
    <rPh sb="26" eb="28">
      <t>タンキ</t>
    </rPh>
    <rPh sb="37" eb="40">
      <t>エキジョウカ</t>
    </rPh>
    <phoneticPr fontId="2"/>
  </si>
  <si>
    <t>表1.1.17(2-2) 杭周面の水平地盤ばね定数（短期　特性値βの算定 液状化 L1地震動）</t>
    <rPh sb="0" eb="1">
      <t>ヒョウ</t>
    </rPh>
    <rPh sb="13" eb="14">
      <t>クイ</t>
    </rPh>
    <rPh sb="14" eb="15">
      <t>シュウ</t>
    </rPh>
    <rPh sb="15" eb="16">
      <t>メン</t>
    </rPh>
    <rPh sb="17" eb="19">
      <t>スイヘイ</t>
    </rPh>
    <rPh sb="19" eb="21">
      <t>ジバン</t>
    </rPh>
    <rPh sb="23" eb="25">
      <t>テイスウ</t>
    </rPh>
    <rPh sb="26" eb="28">
      <t>タンキ</t>
    </rPh>
    <rPh sb="37" eb="40">
      <t>エキジョウカ</t>
    </rPh>
    <phoneticPr fontId="2"/>
  </si>
  <si>
    <r>
      <t>η</t>
    </r>
    <r>
      <rPr>
        <vertAlign val="subscript"/>
        <sz val="10"/>
        <rFont val="ＭＳ 明朝"/>
        <family val="1"/>
        <charset val="128"/>
      </rPr>
      <t>m</t>
    </r>
    <r>
      <rPr>
        <sz val="10"/>
        <rFont val="ＭＳ 明朝"/>
        <family val="1"/>
        <charset val="128"/>
      </rPr>
      <t>×η</t>
    </r>
    <r>
      <rPr>
        <vertAlign val="subscript"/>
        <sz val="10"/>
        <rFont val="ＭＳ 明朝"/>
        <family val="1"/>
        <charset val="128"/>
      </rPr>
      <t>n</t>
    </r>
    <r>
      <rPr>
        <sz val="10"/>
        <rFont val="ＭＳ 明朝"/>
        <family val="1"/>
        <charset val="128"/>
      </rPr>
      <t>×D×P</t>
    </r>
    <r>
      <rPr>
        <vertAlign val="subscript"/>
        <sz val="10"/>
        <rFont val="ＭＳ 明朝"/>
        <family val="1"/>
        <charset val="128"/>
      </rPr>
      <t>e(z)</t>
    </r>
    <phoneticPr fontId="2"/>
  </si>
  <si>
    <t>(f) 鉛直地盤抵抗のモデル化</t>
    <rPh sb="4" eb="6">
      <t>エンチョク</t>
    </rPh>
    <rPh sb="6" eb="8">
      <t>ジバン</t>
    </rPh>
    <rPh sb="8" eb="10">
      <t>テイコウ</t>
    </rPh>
    <rPh sb="14" eb="15">
      <t>カ</t>
    </rPh>
    <phoneticPr fontId="2"/>
  </si>
  <si>
    <t>※粘着力度が10kN/m2以下(地盤材料試験が行われていない場合はN値2未満)の極めて軟弱な</t>
    <phoneticPr fontId="2"/>
  </si>
  <si>
    <t>　粘性土については、設計上は地盤の変形係数および粘着力度を無視し、地盤抵抗を期待せずに</t>
    <phoneticPr fontId="2"/>
  </si>
  <si>
    <t>　それ以下の地盤に上載荷重としてのみ作用させることを原則とする。</t>
    <phoneticPr fontId="2"/>
  </si>
  <si>
    <t>※長期支持性能の照査に用いる構造解析では、粘着力度が25kN/m2以下の軟弱な粘性土については、</t>
    <phoneticPr fontId="2"/>
  </si>
  <si>
    <t>　長期的なクリープの影響が大きくなることからその土層と上方の土層の杭周面の</t>
    <phoneticPr fontId="2"/>
  </si>
  <si>
    <t>　鉛直せん断地盤ばねは考慮しない。</t>
    <phoneticPr fontId="2"/>
  </si>
  <si>
    <t>※地震時の杭基礎の安定および残留変位の照査検討では、杭頭よりｌ/βの深さまで杭周面の</t>
    <phoneticPr fontId="2"/>
  </si>
  <si>
    <t>　鉛直せん断地盤ばねを考慮しないものとする。</t>
    <phoneticPr fontId="2"/>
  </si>
  <si>
    <t>※杭先端から上方に支持層への最小根入れ深さの範囲では、押込み側の杭周面の</t>
    <phoneticPr fontId="2"/>
  </si>
  <si>
    <t>　鉛直せん断地盤ばねは考慮しない。引抜き側については考慮するものとする。</t>
    <phoneticPr fontId="2"/>
  </si>
  <si>
    <t>※短期(第2勾配)の杭周面の鉛直せん断地盤ばねは、短期(第1勾配)の杭周面の</t>
    <phoneticPr fontId="2"/>
  </si>
  <si>
    <t>　鉛直せん断地盤ばね値および周面降伏支持力より杭径の10％時の地盤反力を算出している。</t>
    <phoneticPr fontId="2"/>
  </si>
  <si>
    <t>図1.1.25  鉛直地盤抵抗の非線形特性</t>
    <rPh sb="0" eb="1">
      <t>ズ</t>
    </rPh>
    <rPh sb="9" eb="11">
      <t>エンチョク</t>
    </rPh>
    <rPh sb="11" eb="13">
      <t>ジバン</t>
    </rPh>
    <rPh sb="13" eb="15">
      <t>テイコウ</t>
    </rPh>
    <rPh sb="16" eb="17">
      <t>ヒ</t>
    </rPh>
    <rPh sb="17" eb="19">
      <t>センケイ</t>
    </rPh>
    <rPh sb="19" eb="21">
      <t>トクセイ</t>
    </rPh>
    <phoneticPr fontId="2"/>
  </si>
  <si>
    <r>
      <t>K</t>
    </r>
    <r>
      <rPr>
        <vertAlign val="subscript"/>
        <sz val="10"/>
        <rFont val="ＭＳ 明朝"/>
        <family val="1"/>
        <charset val="128"/>
      </rPr>
      <t xml:space="preserve">fv
</t>
    </r>
    <r>
      <rPr>
        <sz val="10"/>
        <rFont val="ＭＳ 明朝"/>
        <family val="1"/>
        <charset val="128"/>
      </rPr>
      <t>（kN/m</t>
    </r>
    <r>
      <rPr>
        <vertAlign val="subscript"/>
        <sz val="10"/>
        <rFont val="ＭＳ 明朝"/>
        <family val="1"/>
        <charset val="128"/>
      </rPr>
      <t>2</t>
    </r>
    <r>
      <rPr>
        <sz val="10"/>
        <rFont val="ＭＳ 明朝"/>
        <family val="1"/>
        <charset val="128"/>
      </rPr>
      <t>）</t>
    </r>
    <phoneticPr fontId="2"/>
  </si>
  <si>
    <t>第1勾配</t>
    <rPh sb="0" eb="1">
      <t>ダイ</t>
    </rPh>
    <rPh sb="2" eb="4">
      <t>コウバイ</t>
    </rPh>
    <phoneticPr fontId="2"/>
  </si>
  <si>
    <t>第2勾配</t>
    <rPh sb="0" eb="1">
      <t>ダイ</t>
    </rPh>
    <rPh sb="2" eb="4">
      <t>コウバイ</t>
    </rPh>
    <phoneticPr fontId="2"/>
  </si>
  <si>
    <t>表1.1.25(1) 杭周面の鉛直せん断地盤ばね定数（長期）</t>
    <rPh sb="0" eb="1">
      <t>ヒョウ</t>
    </rPh>
    <rPh sb="11" eb="12">
      <t>クイ</t>
    </rPh>
    <rPh sb="12" eb="13">
      <t>シュウ</t>
    </rPh>
    <rPh sb="13" eb="14">
      <t>メン</t>
    </rPh>
    <rPh sb="15" eb="17">
      <t>エンチョク</t>
    </rPh>
    <rPh sb="19" eb="20">
      <t>ダン</t>
    </rPh>
    <rPh sb="20" eb="22">
      <t>ジバン</t>
    </rPh>
    <rPh sb="24" eb="26">
      <t>テイスウ</t>
    </rPh>
    <rPh sb="27" eb="29">
      <t>チョウキ</t>
    </rPh>
    <phoneticPr fontId="2"/>
  </si>
  <si>
    <t>表1.1.25(2) 杭周面の鉛直せん断地盤ばね定数（短期）</t>
    <rPh sb="0" eb="1">
      <t>ヒョウ</t>
    </rPh>
    <rPh sb="11" eb="12">
      <t>クイ</t>
    </rPh>
    <rPh sb="12" eb="13">
      <t>シュウ</t>
    </rPh>
    <rPh sb="13" eb="14">
      <t>メン</t>
    </rPh>
    <rPh sb="15" eb="17">
      <t>エンチョク</t>
    </rPh>
    <rPh sb="19" eb="20">
      <t>ダン</t>
    </rPh>
    <rPh sb="20" eb="22">
      <t>ジバン</t>
    </rPh>
    <rPh sb="24" eb="26">
      <t>テイスウ</t>
    </rPh>
    <rPh sb="27" eb="29">
      <t>タンキ</t>
    </rPh>
    <phoneticPr fontId="2"/>
  </si>
  <si>
    <r>
      <t>K</t>
    </r>
    <r>
      <rPr>
        <vertAlign val="subscript"/>
        <sz val="10"/>
        <rFont val="ＭＳ 明朝"/>
        <family val="1"/>
        <charset val="128"/>
      </rPr>
      <t xml:space="preserve">fv
</t>
    </r>
    <r>
      <rPr>
        <sz val="10"/>
        <rFont val="ＭＳ 明朝"/>
        <family val="1"/>
        <charset val="128"/>
      </rPr>
      <t>（kN/m</t>
    </r>
    <r>
      <rPr>
        <vertAlign val="superscript"/>
        <sz val="10"/>
        <rFont val="ＭＳ 明朝"/>
        <family val="1"/>
        <charset val="128"/>
      </rPr>
      <t>2</t>
    </r>
    <r>
      <rPr>
        <sz val="10"/>
        <rFont val="ＭＳ 明朝"/>
        <family val="1"/>
        <charset val="128"/>
      </rPr>
      <t>）</t>
    </r>
    <phoneticPr fontId="2"/>
  </si>
  <si>
    <t>m)</t>
    <phoneticPr fontId="2"/>
  </si>
  <si>
    <t>表1.1.25(3) 杭周面の鉛直せん断地盤ばね定数（地震時) 【橋軸方向】</t>
    <rPh sb="0" eb="1">
      <t>ヒョウ</t>
    </rPh>
    <rPh sb="11" eb="12">
      <t>クイ</t>
    </rPh>
    <rPh sb="12" eb="13">
      <t>シュウ</t>
    </rPh>
    <rPh sb="13" eb="14">
      <t>メン</t>
    </rPh>
    <rPh sb="15" eb="17">
      <t>エンチョク</t>
    </rPh>
    <rPh sb="19" eb="20">
      <t>ダン</t>
    </rPh>
    <rPh sb="20" eb="22">
      <t>ジバン</t>
    </rPh>
    <rPh sb="24" eb="26">
      <t>テイスウ</t>
    </rPh>
    <phoneticPr fontId="2"/>
  </si>
  <si>
    <t>0.1D</t>
    <phoneticPr fontId="2"/>
  </si>
  <si>
    <t>引抜き杭</t>
    <phoneticPr fontId="2"/>
  </si>
  <si>
    <t>表1.1.25(3-2) 杭周面の鉛直せん断地盤ばね定数（地震時) 【橋軸方向】 (液状化 L1地震動）</t>
    <rPh sb="0" eb="1">
      <t>ヒョウ</t>
    </rPh>
    <rPh sb="13" eb="14">
      <t>クイ</t>
    </rPh>
    <rPh sb="14" eb="15">
      <t>シュウ</t>
    </rPh>
    <rPh sb="15" eb="16">
      <t>メン</t>
    </rPh>
    <rPh sb="17" eb="19">
      <t>エンチョク</t>
    </rPh>
    <rPh sb="21" eb="22">
      <t>ダン</t>
    </rPh>
    <rPh sb="22" eb="24">
      <t>ジバン</t>
    </rPh>
    <rPh sb="26" eb="28">
      <t>テイスウ</t>
    </rPh>
    <phoneticPr fontId="2"/>
  </si>
  <si>
    <t>表1.1.25(3-3) 杭周面の鉛直せん断地盤ばね定数（地震時) 【橋軸方向】 (液状化 L2地震動）</t>
    <rPh sb="0" eb="1">
      <t>ヒョウ</t>
    </rPh>
    <rPh sb="13" eb="14">
      <t>クイ</t>
    </rPh>
    <rPh sb="14" eb="15">
      <t>シュウ</t>
    </rPh>
    <rPh sb="15" eb="16">
      <t>メン</t>
    </rPh>
    <rPh sb="17" eb="19">
      <t>エンチョク</t>
    </rPh>
    <rPh sb="21" eb="22">
      <t>ダン</t>
    </rPh>
    <rPh sb="22" eb="24">
      <t>ジバン</t>
    </rPh>
    <rPh sb="26" eb="28">
      <t>テイスウ</t>
    </rPh>
    <phoneticPr fontId="2"/>
  </si>
  <si>
    <t>表1.1.25(4) 杭周面の鉛直せん断地盤ばね定数（地震時) 【直角方向】</t>
    <rPh sb="0" eb="1">
      <t>ヒョウ</t>
    </rPh>
    <rPh sb="11" eb="12">
      <t>クイ</t>
    </rPh>
    <rPh sb="12" eb="13">
      <t>シュウ</t>
    </rPh>
    <rPh sb="13" eb="14">
      <t>メン</t>
    </rPh>
    <rPh sb="15" eb="17">
      <t>エンチョク</t>
    </rPh>
    <rPh sb="19" eb="20">
      <t>ダン</t>
    </rPh>
    <rPh sb="20" eb="22">
      <t>ジバン</t>
    </rPh>
    <rPh sb="24" eb="26">
      <t>テイスウ</t>
    </rPh>
    <rPh sb="33" eb="35">
      <t>チョッカク</t>
    </rPh>
    <phoneticPr fontId="2"/>
  </si>
  <si>
    <t>表1.1.25(4-2) 杭周面の鉛直せん断地盤ばね定数（地震時) 【直角方向】 (液状化 L1地震動）</t>
    <rPh sb="0" eb="1">
      <t>ヒョウ</t>
    </rPh>
    <rPh sb="13" eb="14">
      <t>クイ</t>
    </rPh>
    <rPh sb="14" eb="15">
      <t>シュウ</t>
    </rPh>
    <rPh sb="15" eb="16">
      <t>メン</t>
    </rPh>
    <rPh sb="17" eb="19">
      <t>エンチョク</t>
    </rPh>
    <rPh sb="21" eb="22">
      <t>ダン</t>
    </rPh>
    <rPh sb="22" eb="24">
      <t>ジバン</t>
    </rPh>
    <rPh sb="26" eb="28">
      <t>テイスウ</t>
    </rPh>
    <phoneticPr fontId="2"/>
  </si>
  <si>
    <t>表1.1.25(4-3) 杭周面の鉛直せん断地盤ばね定数（地震時) 【直角方向】 (液状化 L2地震動）</t>
    <rPh sb="0" eb="1">
      <t>ヒョウ</t>
    </rPh>
    <rPh sb="13" eb="14">
      <t>クイ</t>
    </rPh>
    <rPh sb="14" eb="15">
      <t>シュウ</t>
    </rPh>
    <rPh sb="15" eb="16">
      <t>メン</t>
    </rPh>
    <rPh sb="17" eb="19">
      <t>エンチョク</t>
    </rPh>
    <rPh sb="21" eb="22">
      <t>ダン</t>
    </rPh>
    <rPh sb="22" eb="24">
      <t>ジバン</t>
    </rPh>
    <rPh sb="26" eb="28">
      <t>テイスウ</t>
    </rPh>
    <phoneticPr fontId="2"/>
  </si>
  <si>
    <t>表1.1.26 杭先端の地盤ばね定数</t>
    <rPh sb="0" eb="1">
      <t>ヒョウ</t>
    </rPh>
    <rPh sb="8" eb="9">
      <t>クイ</t>
    </rPh>
    <rPh sb="9" eb="11">
      <t>センタン</t>
    </rPh>
    <rPh sb="12" eb="14">
      <t>ジバン</t>
    </rPh>
    <rPh sb="16" eb="18">
      <t>テイスウ</t>
    </rPh>
    <phoneticPr fontId="2"/>
  </si>
  <si>
    <t>長期</t>
    <rPh sb="0" eb="2">
      <t>チョウキ</t>
    </rPh>
    <phoneticPr fontId="2"/>
  </si>
  <si>
    <t>項目</t>
    <rPh sb="0" eb="2">
      <t>コウモク</t>
    </rPh>
    <phoneticPr fontId="2"/>
  </si>
  <si>
    <t>バネ値算出のための入力データ</t>
    <rPh sb="2" eb="3">
      <t>アタイ</t>
    </rPh>
    <rPh sb="3" eb="5">
      <t>サンシュツ</t>
    </rPh>
    <rPh sb="9" eb="11">
      <t>ニュウリョク</t>
    </rPh>
    <phoneticPr fontId="2"/>
  </si>
  <si>
    <t>SNAP連携ファイルのための入力データ</t>
    <rPh sb="4" eb="6">
      <t>レンケイ</t>
    </rPh>
    <rPh sb="14" eb="16">
      <t>ニュウリョク</t>
    </rPh>
    <phoneticPr fontId="2"/>
  </si>
  <si>
    <t>橋軸方向</t>
  </si>
  <si>
    <t>橋軸方向</t>
    <rPh sb="0" eb="1">
      <t>キョウ</t>
    </rPh>
    <rPh sb="1" eb="2">
      <t>ジク</t>
    </rPh>
    <rPh sb="2" eb="4">
      <t>ホウコウ</t>
    </rPh>
    <phoneticPr fontId="2"/>
  </si>
  <si>
    <t>直角方向</t>
  </si>
  <si>
    <r>
      <rPr>
        <sz val="10"/>
        <rFont val="ＭＳ 明朝"/>
        <family val="1"/>
        <charset val="128"/>
      </rPr>
      <t>d</t>
    </r>
    <r>
      <rPr>
        <vertAlign val="subscript"/>
        <sz val="10"/>
        <rFont val="ＭＳ 明朝"/>
        <family val="1"/>
        <charset val="128"/>
      </rPr>
      <t>n</t>
    </r>
    <phoneticPr fontId="2"/>
  </si>
  <si>
    <r>
      <rPr>
        <sz val="10"/>
        <rFont val="ＭＳ 明朝"/>
        <family val="1"/>
        <charset val="128"/>
      </rPr>
      <t>d</t>
    </r>
    <r>
      <rPr>
        <vertAlign val="subscript"/>
        <sz val="10"/>
        <rFont val="ＭＳ 明朝"/>
        <family val="1"/>
        <charset val="128"/>
      </rPr>
      <t>m</t>
    </r>
    <phoneticPr fontId="2"/>
  </si>
  <si>
    <t>／</t>
    <phoneticPr fontId="2"/>
  </si>
  <si>
    <t>液状化L1の有無</t>
  </si>
  <si>
    <t>液状化L2の有無</t>
    <phoneticPr fontId="2"/>
  </si>
  <si>
    <t>▼</t>
    <phoneticPr fontId="2"/>
  </si>
  <si>
    <t>（3）換算抵抗幅</t>
  </si>
  <si>
    <t>換算抵抗幅LA算出時のN（杭本数）</t>
  </si>
  <si>
    <t>LA ＝</t>
    <phoneticPr fontId="2"/>
  </si>
  <si>
    <t xml:space="preserve"> √Ｎ・Ｄ</t>
    <phoneticPr fontId="2"/>
  </si>
  <si>
    <t>1) 水平変位の設計限界値</t>
    <rPh sb="3" eb="5">
      <t>スイヘイ</t>
    </rPh>
    <rPh sb="5" eb="7">
      <t>ヘンイ</t>
    </rPh>
    <rPh sb="8" eb="10">
      <t>セッケイ</t>
    </rPh>
    <rPh sb="10" eb="12">
      <t>ゲンカイ</t>
    </rPh>
    <rPh sb="12" eb="13">
      <t>アタイ</t>
    </rPh>
    <phoneticPr fontId="2"/>
  </si>
  <si>
    <t>水平変位の設計限界値は、フーチング天端、または杭頭での水平変位とする。</t>
  </si>
  <si>
    <t>各照査項目の水平変位の設計限界値および照査指標は、下表の通りである。</t>
  </si>
  <si>
    <t>安定(地震時)</t>
    <rPh sb="0" eb="2">
      <t>アンテイ</t>
    </rPh>
    <rPh sb="3" eb="5">
      <t>ジシン</t>
    </rPh>
    <rPh sb="5" eb="6">
      <t>ジ</t>
    </rPh>
    <phoneticPr fontId="2"/>
  </si>
  <si>
    <t>残留水平変位
（性能レベル１）</t>
    <rPh sb="0" eb="2">
      <t>ザンリュウ</t>
    </rPh>
    <rPh sb="2" eb="4">
      <t>スイヘイ</t>
    </rPh>
    <rPh sb="4" eb="6">
      <t>ヘンイ</t>
    </rPh>
    <rPh sb="8" eb="10">
      <t>セイノウ</t>
    </rPh>
    <phoneticPr fontId="2"/>
  </si>
  <si>
    <t>残留水平変位
（性能レベル２）</t>
    <rPh sb="0" eb="2">
      <t>ザンリュウ</t>
    </rPh>
    <rPh sb="4" eb="6">
      <t>ヘンイ</t>
    </rPh>
    <rPh sb="8" eb="10">
      <t>セイノウ</t>
    </rPh>
    <phoneticPr fontId="2"/>
  </si>
  <si>
    <t>杭径
D(m)</t>
    <rPh sb="0" eb="1">
      <t>クイ</t>
    </rPh>
    <rPh sb="1" eb="2">
      <t>ケイ</t>
    </rPh>
    <phoneticPr fontId="2"/>
  </si>
  <si>
    <t>本数
n(本)</t>
    <rPh sb="0" eb="2">
      <t>ホンスウ</t>
    </rPh>
    <rPh sb="5" eb="6">
      <t>ホン</t>
    </rPh>
    <phoneticPr fontId="2"/>
  </si>
  <si>
    <r>
      <t>抵抗幅
L</t>
    </r>
    <r>
      <rPr>
        <vertAlign val="subscript"/>
        <sz val="10"/>
        <rFont val="ＭＳ 明朝"/>
        <family val="1"/>
        <charset val="128"/>
      </rPr>
      <t>A</t>
    </r>
    <r>
      <rPr>
        <sz val="10"/>
        <rFont val="ＭＳ 明朝"/>
        <family val="1"/>
        <charset val="128"/>
      </rPr>
      <t>(m)</t>
    </r>
    <rPh sb="0" eb="2">
      <t>テイコウ</t>
    </rPh>
    <rPh sb="2" eb="3">
      <t>ハバ</t>
    </rPh>
    <phoneticPr fontId="2"/>
  </si>
  <si>
    <r>
      <t>0.4%L</t>
    </r>
    <r>
      <rPr>
        <vertAlign val="subscript"/>
        <sz val="10"/>
        <rFont val="ＭＳ 明朝"/>
        <family val="1"/>
        <charset val="128"/>
      </rPr>
      <t>A</t>
    </r>
    <r>
      <rPr>
        <sz val="10"/>
        <rFont val="ＭＳ 明朝"/>
        <family val="1"/>
        <charset val="128"/>
      </rPr>
      <t>≦40mm</t>
    </r>
    <phoneticPr fontId="2"/>
  </si>
  <si>
    <r>
      <t>1.2%L</t>
    </r>
    <r>
      <rPr>
        <vertAlign val="subscript"/>
        <sz val="10"/>
        <rFont val="ＭＳ 明朝"/>
        <family val="1"/>
        <charset val="128"/>
      </rPr>
      <t>A</t>
    </r>
    <r>
      <rPr>
        <sz val="10"/>
        <rFont val="ＭＳ 明朝"/>
        <family val="1"/>
        <charset val="128"/>
      </rPr>
      <t>≦100mm</t>
    </r>
    <phoneticPr fontId="2"/>
  </si>
  <si>
    <r>
      <t>10%L</t>
    </r>
    <r>
      <rPr>
        <vertAlign val="subscript"/>
        <sz val="10"/>
        <rFont val="ＭＳ 明朝"/>
        <family val="1"/>
        <charset val="128"/>
      </rPr>
      <t>A</t>
    </r>
    <phoneticPr fontId="2"/>
  </si>
  <si>
    <r>
      <t>2%L</t>
    </r>
    <r>
      <rPr>
        <vertAlign val="subscript"/>
        <sz val="10"/>
        <rFont val="ＭＳ 明朝"/>
        <family val="1"/>
        <charset val="128"/>
      </rPr>
      <t>A</t>
    </r>
    <r>
      <rPr>
        <sz val="10"/>
        <rFont val="ＭＳ 明朝"/>
        <family val="1"/>
        <charset val="128"/>
      </rPr>
      <t>≦100mm</t>
    </r>
    <phoneticPr fontId="2"/>
  </si>
  <si>
    <r>
      <t>8%L</t>
    </r>
    <r>
      <rPr>
        <vertAlign val="subscript"/>
        <sz val="10"/>
        <rFont val="ＭＳ 明朝"/>
        <family val="1"/>
        <charset val="128"/>
      </rPr>
      <t>A</t>
    </r>
    <r>
      <rPr>
        <sz val="10"/>
        <rFont val="ＭＳ 明朝"/>
        <family val="1"/>
        <charset val="128"/>
      </rPr>
      <t>≦400mm</t>
    </r>
    <phoneticPr fontId="2"/>
  </si>
  <si>
    <t>2) 回転角の設計限界値</t>
    <rPh sb="3" eb="5">
      <t>カイテン</t>
    </rPh>
    <rPh sb="5" eb="6">
      <t>カド</t>
    </rPh>
    <rPh sb="7" eb="12">
      <t>セッケイゲンカイチ</t>
    </rPh>
    <phoneticPr fontId="2"/>
  </si>
  <si>
    <t>回転角の設計限界値は、フーチング天端、または杭頭での回転角とする。</t>
  </si>
  <si>
    <t>各照査項目の回転角の設計限界値および照査指標は、下表の通りである。</t>
  </si>
  <si>
    <t>【水平変位の設計限界値】</t>
    <phoneticPr fontId="2"/>
  </si>
  <si>
    <t>設計限界値(mm)</t>
    <rPh sb="0" eb="2">
      <t>セッケイ</t>
    </rPh>
    <rPh sb="2" eb="4">
      <t>ゲンカイ</t>
    </rPh>
    <rPh sb="4" eb="5">
      <t>チ</t>
    </rPh>
    <phoneticPr fontId="2"/>
  </si>
  <si>
    <t>【回転角の設計限界値】</t>
    <phoneticPr fontId="2"/>
  </si>
  <si>
    <t>残留傾斜(L1)</t>
    <rPh sb="0" eb="2">
      <t>ザンリュウ</t>
    </rPh>
    <rPh sb="2" eb="4">
      <t>ケイシャ</t>
    </rPh>
    <phoneticPr fontId="2"/>
  </si>
  <si>
    <t>残留傾斜(L2)</t>
    <rPh sb="0" eb="2">
      <t>ザンリュウ</t>
    </rPh>
    <rPh sb="2" eb="4">
      <t>ケイシャ</t>
    </rPh>
    <phoneticPr fontId="2"/>
  </si>
  <si>
    <r>
      <t>設計限界値
( 10</t>
    </r>
    <r>
      <rPr>
        <vertAlign val="superscript"/>
        <sz val="10"/>
        <rFont val="ＭＳ 明朝"/>
        <family val="1"/>
        <charset val="128"/>
      </rPr>
      <t>-3</t>
    </r>
    <r>
      <rPr>
        <sz val="10"/>
        <rFont val="ＭＳ 明朝"/>
        <family val="1"/>
        <charset val="128"/>
      </rPr>
      <t>rad)</t>
    </r>
    <rPh sb="0" eb="5">
      <t>セッケイゲンカイチ</t>
    </rPh>
    <phoneticPr fontId="2"/>
  </si>
  <si>
    <t>　杭の有効抵抗土圧力について、有効抵抗土圧力度に抵抗面積を考慮した有効土圧は、</t>
    <rPh sb="1" eb="2">
      <t>クイ</t>
    </rPh>
    <rPh sb="3" eb="5">
      <t>ユウコウ</t>
    </rPh>
    <rPh sb="5" eb="7">
      <t>テイコウ</t>
    </rPh>
    <rPh sb="7" eb="8">
      <t>ド</t>
    </rPh>
    <rPh sb="8" eb="10">
      <t>アツリョク</t>
    </rPh>
    <rPh sb="15" eb="17">
      <t>ユウコウ</t>
    </rPh>
    <rPh sb="17" eb="19">
      <t>テイコウ</t>
    </rPh>
    <rPh sb="19" eb="20">
      <t>ド</t>
    </rPh>
    <rPh sb="20" eb="22">
      <t>アツリョク</t>
    </rPh>
    <rPh sb="22" eb="23">
      <t>ド</t>
    </rPh>
    <rPh sb="24" eb="26">
      <t>テイコウ</t>
    </rPh>
    <rPh sb="26" eb="28">
      <t>メンセキ</t>
    </rPh>
    <rPh sb="29" eb="31">
      <t>コウリョ</t>
    </rPh>
    <rPh sb="33" eb="35">
      <t>ユウコウ</t>
    </rPh>
    <rPh sb="35" eb="36">
      <t>ド</t>
    </rPh>
    <rPh sb="36" eb="37">
      <t>アツ</t>
    </rPh>
    <phoneticPr fontId="2"/>
  </si>
  <si>
    <t>次式により算定する。</t>
    <phoneticPr fontId="2"/>
  </si>
  <si>
    <t>　地震時以外の基礎の安定と短期支持性能、および残留鉛直変位(性能レベル1)に用いる</t>
    <rPh sb="1" eb="3">
      <t>ジシン</t>
    </rPh>
    <rPh sb="3" eb="4">
      <t>ジ</t>
    </rPh>
    <rPh sb="4" eb="6">
      <t>イガイ</t>
    </rPh>
    <rPh sb="7" eb="9">
      <t>キソ</t>
    </rPh>
    <rPh sb="10" eb="12">
      <t>アンテイ</t>
    </rPh>
    <rPh sb="13" eb="15">
      <t>タンキ</t>
    </rPh>
    <rPh sb="15" eb="17">
      <t>シジ</t>
    </rPh>
    <rPh sb="17" eb="19">
      <t>セイノウ</t>
    </rPh>
    <rPh sb="23" eb="25">
      <t>ザンリュウ</t>
    </rPh>
    <rPh sb="25" eb="27">
      <t>エンチョク</t>
    </rPh>
    <rPh sb="27" eb="29">
      <t>ヘンイ</t>
    </rPh>
    <rPh sb="30" eb="32">
      <t>セイノウ</t>
    </rPh>
    <rPh sb="38" eb="39">
      <t>モチ</t>
    </rPh>
    <phoneticPr fontId="2"/>
  </si>
  <si>
    <t>設計引抜き抵抗力は、次式により算出する。</t>
    <rPh sb="5" eb="8">
      <t>テイコウリョク</t>
    </rPh>
    <rPh sb="10" eb="12">
      <t>ジシキ</t>
    </rPh>
    <rPh sb="15" eb="17">
      <t>サンシュツ</t>
    </rPh>
    <phoneticPr fontId="2"/>
  </si>
  <si>
    <t>基準先端支持力度（kN/m2）で、場所打ち杭工法の場合、次式により</t>
    <rPh sb="0" eb="2">
      <t>キジュン</t>
    </rPh>
    <rPh sb="2" eb="4">
      <t>センタン</t>
    </rPh>
    <rPh sb="4" eb="6">
      <t>シジ</t>
    </rPh>
    <rPh sb="6" eb="7">
      <t>リョク</t>
    </rPh>
    <rPh sb="7" eb="8">
      <t>ド</t>
    </rPh>
    <rPh sb="17" eb="19">
      <t>バショ</t>
    </rPh>
    <rPh sb="19" eb="20">
      <t>ウ</t>
    </rPh>
    <rPh sb="21" eb="22">
      <t>クイ</t>
    </rPh>
    <rPh sb="22" eb="23">
      <t>コウ</t>
    </rPh>
    <rPh sb="23" eb="24">
      <t>ホウ</t>
    </rPh>
    <rPh sb="25" eb="27">
      <t>バアイ</t>
    </rPh>
    <rPh sb="28" eb="30">
      <t>ジシキ</t>
    </rPh>
    <phoneticPr fontId="2"/>
  </si>
  <si>
    <t>算定される。</t>
    <phoneticPr fontId="2"/>
  </si>
  <si>
    <t>ヤング係数</t>
    <rPh sb="3" eb="5">
      <t>ケイスウ</t>
    </rPh>
    <phoneticPr fontId="2"/>
  </si>
  <si>
    <t>出力バージョン</t>
    <rPh sb="0" eb="2">
      <t>シュツリョク</t>
    </rPh>
    <phoneticPr fontId="2"/>
  </si>
  <si>
    <t>(4) 水平変位および回転角の設計限界値の算定</t>
    <rPh sb="4" eb="6">
      <t>スイヘイ</t>
    </rPh>
    <rPh sb="6" eb="8">
      <t>ヘンイ</t>
    </rPh>
    <rPh sb="11" eb="13">
      <t>カイテン</t>
    </rPh>
    <rPh sb="13" eb="14">
      <t>カド</t>
    </rPh>
    <rPh sb="15" eb="17">
      <t>セッケイ</t>
    </rPh>
    <rPh sb="17" eb="19">
      <t>ゲンカイ</t>
    </rPh>
    <rPh sb="19" eb="20">
      <t>アタイ</t>
    </rPh>
    <rPh sb="21" eb="23">
      <t>サンテイ</t>
    </rPh>
    <phoneticPr fontId="2"/>
  </si>
  <si>
    <r>
      <t>c(kN/m</t>
    </r>
    <r>
      <rPr>
        <vertAlign val="superscript"/>
        <sz val="10"/>
        <rFont val="ＭＳ ゴシック"/>
        <family val="3"/>
        <charset val="128"/>
      </rPr>
      <t>2</t>
    </r>
    <r>
      <rPr>
        <sz val="10"/>
        <rFont val="ＭＳ ゴシック"/>
        <family val="3"/>
        <charset val="128"/>
      </rPr>
      <t>)</t>
    </r>
    <phoneticPr fontId="2"/>
  </si>
  <si>
    <r>
      <t>Ed(kN/m</t>
    </r>
    <r>
      <rPr>
        <vertAlign val="superscript"/>
        <sz val="10"/>
        <rFont val="ＭＳ ゴシック"/>
        <family val="3"/>
        <charset val="128"/>
      </rPr>
      <t>2</t>
    </r>
    <r>
      <rPr>
        <sz val="10"/>
        <rFont val="ＭＳ ゴシック"/>
        <family val="3"/>
        <charset val="128"/>
      </rPr>
      <t>)</t>
    </r>
    <phoneticPr fontId="2"/>
  </si>
  <si>
    <t>表1.1.20(1) 設計引抜き抵抗力【橋軸方向】</t>
    <rPh sb="0" eb="1">
      <t>ヒョウ</t>
    </rPh>
    <rPh sb="20" eb="21">
      <t>ハシ</t>
    </rPh>
    <rPh sb="21" eb="24">
      <t>ジクホウコウ</t>
    </rPh>
    <phoneticPr fontId="2"/>
  </si>
  <si>
    <t>表1.1.20(2) 設計引抜き抵抗力【直角方向】</t>
    <rPh sb="0" eb="1">
      <t>ヒョウ</t>
    </rPh>
    <rPh sb="20" eb="22">
      <t>チョッカク</t>
    </rPh>
    <rPh sb="22" eb="24">
      <t>ホウコウ</t>
    </rPh>
    <phoneticPr fontId="2"/>
  </si>
  <si>
    <t>Lm ＝</t>
    <phoneticPr fontId="2"/>
  </si>
  <si>
    <t>m ＝</t>
    <phoneticPr fontId="2"/>
  </si>
  <si>
    <t>Ln ＝</t>
    <phoneticPr fontId="2"/>
  </si>
  <si>
    <t>n ＝</t>
    <phoneticPr fontId="2"/>
  </si>
  <si>
    <t>Df</t>
    <phoneticPr fontId="2"/>
  </si>
  <si>
    <t>鋼管ソイルセメント杭</t>
  </si>
  <si>
    <t>降伏周面支持力に関する地盤修正係数で、鋼管ソイルセメント杭の場合ρgfy=</t>
    <rPh sb="0" eb="2">
      <t>コウフク</t>
    </rPh>
    <rPh sb="2" eb="3">
      <t>シュウ</t>
    </rPh>
    <rPh sb="3" eb="4">
      <t>メン</t>
    </rPh>
    <rPh sb="4" eb="6">
      <t>シジ</t>
    </rPh>
    <rPh sb="6" eb="7">
      <t>リョク</t>
    </rPh>
    <rPh sb="8" eb="9">
      <t>カン</t>
    </rPh>
    <rPh sb="11" eb="13">
      <t>ジバン</t>
    </rPh>
    <rPh sb="13" eb="15">
      <t>シュウセイ</t>
    </rPh>
    <rPh sb="15" eb="17">
      <t>ケイスウ</t>
    </rPh>
    <rPh sb="30" eb="32">
      <t>バアイ</t>
    </rPh>
    <phoneticPr fontId="2"/>
  </si>
  <si>
    <t>終局周面支持力に関する地盤修正係数で、鋼管ソイルセメント杭の場合ρgfu=</t>
    <rPh sb="0" eb="2">
      <t>シュウキョク</t>
    </rPh>
    <rPh sb="2" eb="3">
      <t>シュウ</t>
    </rPh>
    <rPh sb="3" eb="4">
      <t>メン</t>
    </rPh>
    <rPh sb="4" eb="6">
      <t>シジ</t>
    </rPh>
    <rPh sb="6" eb="7">
      <t>リョク</t>
    </rPh>
    <rPh sb="8" eb="9">
      <t>カン</t>
    </rPh>
    <rPh sb="11" eb="13">
      <t>ジバン</t>
    </rPh>
    <rPh sb="13" eb="15">
      <t>シュウセイ</t>
    </rPh>
    <rPh sb="15" eb="17">
      <t>ケイスウ</t>
    </rPh>
    <rPh sb="30" eb="32">
      <t>バアイ</t>
    </rPh>
    <phoneticPr fontId="2"/>
  </si>
  <si>
    <r>
      <t>m</t>
    </r>
    <r>
      <rPr>
        <vertAlign val="superscript"/>
        <sz val="10"/>
        <rFont val="ＭＳ 明朝"/>
        <family val="1"/>
        <charset val="128"/>
      </rPr>
      <t>4</t>
    </r>
    <r>
      <rPr>
        <sz val="10"/>
        <rFont val="ＭＳ 明朝"/>
        <family val="1"/>
        <charset val="128"/>
      </rPr>
      <t>）</t>
    </r>
    <phoneticPr fontId="2"/>
  </si>
  <si>
    <t>公称径Dを直径とする円の面積とする。</t>
    <phoneticPr fontId="2"/>
  </si>
  <si>
    <t>150N</t>
    <phoneticPr fontId="2"/>
  </si>
  <si>
    <r>
      <t>杭先端の面積（m</t>
    </r>
    <r>
      <rPr>
        <vertAlign val="superscript"/>
        <sz val="10"/>
        <rFont val="ＭＳ 明朝"/>
        <family val="1"/>
        <charset val="128"/>
      </rPr>
      <t>2</t>
    </r>
    <r>
      <rPr>
        <sz val="10"/>
        <rFont val="ＭＳ 明朝"/>
        <family val="1"/>
        <charset val="128"/>
      </rPr>
      <t>）で、鋼管ソイルセメント杭の場合、</t>
    </r>
    <rPh sb="0" eb="1">
      <t>クイ</t>
    </rPh>
    <rPh sb="1" eb="3">
      <t>センタン</t>
    </rPh>
    <rPh sb="4" eb="6">
      <t>メンセキ</t>
    </rPh>
    <rPh sb="23" eb="25">
      <t>バアイ</t>
    </rPh>
    <phoneticPr fontId="2"/>
  </si>
  <si>
    <t>杭の載荷幅(m)で、鋼管ソイルセメント杭の場合には公称径とする。</t>
    <rPh sb="0" eb="1">
      <t>クイ</t>
    </rPh>
    <rPh sb="2" eb="3">
      <t>サイ</t>
    </rPh>
    <rPh sb="3" eb="4">
      <t>カ</t>
    </rPh>
    <rPh sb="4" eb="5">
      <t>ハバ</t>
    </rPh>
    <rPh sb="21" eb="23">
      <t>バアイ</t>
    </rPh>
    <rPh sb="25" eb="26">
      <t>コウ</t>
    </rPh>
    <rPh sb="26" eb="27">
      <t>ショウ</t>
    </rPh>
    <rPh sb="27" eb="28">
      <t>ケイ</t>
    </rPh>
    <phoneticPr fontId="2"/>
  </si>
  <si>
    <t>§４.地盤条件及び地盤抵抗の算定</t>
    <rPh sb="3" eb="5">
      <t>ジバン</t>
    </rPh>
    <rPh sb="5" eb="7">
      <t>ジョウケン</t>
    </rPh>
    <rPh sb="7" eb="8">
      <t>オヨ</t>
    </rPh>
    <rPh sb="9" eb="11">
      <t>ジバン</t>
    </rPh>
    <rPh sb="11" eb="13">
      <t>テイコウ</t>
    </rPh>
    <rPh sb="14" eb="16">
      <t>サンテイ</t>
    </rPh>
    <phoneticPr fontId="2"/>
  </si>
  <si>
    <t>Ver.1.1.3</t>
    <phoneticPr fontId="2"/>
  </si>
  <si>
    <t>k:\structuralengine.username</t>
    <phoneticPr fontId="2"/>
  </si>
  <si>
    <t>k:\structuralengine.password</t>
    <phoneticPr fontId="2"/>
  </si>
  <si>
    <t>┃　　ＵＲＬ：http://structuralengine.com</t>
    <phoneticPr fontId="2"/>
  </si>
  <si>
    <t>表1.1.2.10(1-2) 各層の杭の特性値β【橋軸方向】（短期）</t>
    <rPh sb="0" eb="1">
      <t>ヒョウ</t>
    </rPh>
    <rPh sb="15" eb="16">
      <t>カク</t>
    </rPh>
    <rPh sb="18" eb="19">
      <t>クイ</t>
    </rPh>
    <rPh sb="20" eb="23">
      <t>トクセイチ</t>
    </rPh>
    <rPh sb="31" eb="33">
      <t>タンキ</t>
    </rPh>
    <phoneticPr fontId="2"/>
  </si>
  <si>
    <t>表1.1.2.10(1-1) 各層の杭の特性値β【橋軸方向】（長期）</t>
    <rPh sb="0" eb="1">
      <t>ヒョウ</t>
    </rPh>
    <rPh sb="15" eb="16">
      <t>カク</t>
    </rPh>
    <rPh sb="18" eb="19">
      <t>クイ</t>
    </rPh>
    <rPh sb="20" eb="23">
      <t>トクセイチ</t>
    </rPh>
    <rPh sb="31" eb="33">
      <t>チョウキ</t>
    </rPh>
    <phoneticPr fontId="2"/>
  </si>
  <si>
    <t>表1.1.2.10(1-3) 各層の杭の特性値β【橋軸方向】（液状化 L1地震動）</t>
    <rPh sb="0" eb="1">
      <t>ヒョウ</t>
    </rPh>
    <rPh sb="15" eb="16">
      <t>カク</t>
    </rPh>
    <rPh sb="18" eb="19">
      <t>クイ</t>
    </rPh>
    <rPh sb="20" eb="23">
      <t>トクセイチ</t>
    </rPh>
    <rPh sb="31" eb="34">
      <t>エキジョウカ</t>
    </rPh>
    <rPh sb="37" eb="39">
      <t>ジシン</t>
    </rPh>
    <rPh sb="39" eb="40">
      <t>ドウ</t>
    </rPh>
    <phoneticPr fontId="2"/>
  </si>
  <si>
    <t>表1.1.2.10(1-4) 各層の杭の特性値β【橋軸方向】（液状化 L2地震動）</t>
    <rPh sb="0" eb="1">
      <t>ヒョウ</t>
    </rPh>
    <rPh sb="15" eb="16">
      <t>カク</t>
    </rPh>
    <rPh sb="18" eb="19">
      <t>クイ</t>
    </rPh>
    <rPh sb="20" eb="23">
      <t>トクセイチ</t>
    </rPh>
    <rPh sb="31" eb="34">
      <t>エキジョウカ</t>
    </rPh>
    <rPh sb="37" eb="39">
      <t>ジシン</t>
    </rPh>
    <rPh sb="39" eb="40">
      <t>ドウ</t>
    </rPh>
    <phoneticPr fontId="2"/>
  </si>
  <si>
    <t>表1.1.2.10(2-1) 各層の杭の特性値β【直角方向】 （長期）</t>
    <rPh sb="0" eb="1">
      <t>ヒョウ</t>
    </rPh>
    <rPh sb="15" eb="16">
      <t>カク</t>
    </rPh>
    <rPh sb="18" eb="19">
      <t>クイ</t>
    </rPh>
    <rPh sb="20" eb="23">
      <t>トクセイチ</t>
    </rPh>
    <phoneticPr fontId="2"/>
  </si>
  <si>
    <t>表1.1.2.10(2-2) 各層の杭の特性値β【直角方向】  （短期）</t>
    <rPh sb="0" eb="1">
      <t>ヒョウ</t>
    </rPh>
    <rPh sb="15" eb="16">
      <t>カク</t>
    </rPh>
    <rPh sb="18" eb="19">
      <t>クイ</t>
    </rPh>
    <rPh sb="20" eb="23">
      <t>トクセイチ</t>
    </rPh>
    <rPh sb="33" eb="35">
      <t>タンキ</t>
    </rPh>
    <phoneticPr fontId="2"/>
  </si>
  <si>
    <t>表1.1.2.10(2-3) 各層の杭の特性値β【直角方向】 (液状化 L1地震動）</t>
    <rPh sb="0" eb="1">
      <t>ヒョウ</t>
    </rPh>
    <rPh sb="15" eb="16">
      <t>カク</t>
    </rPh>
    <rPh sb="18" eb="19">
      <t>クイ</t>
    </rPh>
    <rPh sb="20" eb="23">
      <t>トクセイチ</t>
    </rPh>
    <rPh sb="32" eb="35">
      <t>エキジョウカ</t>
    </rPh>
    <rPh sb="38" eb="40">
      <t>ジシン</t>
    </rPh>
    <rPh sb="40" eb="41">
      <t>ドウ</t>
    </rPh>
    <phoneticPr fontId="2"/>
  </si>
  <si>
    <t>表1.1.2.10(2-4) 各層の杭の特性値β【直角方向】 (液状化 L2地震動）</t>
    <rPh sb="0" eb="1">
      <t>ヒョウ</t>
    </rPh>
    <rPh sb="15" eb="16">
      <t>カク</t>
    </rPh>
    <rPh sb="18" eb="19">
      <t>クイ</t>
    </rPh>
    <rPh sb="20" eb="23">
      <t>トクセイチ</t>
    </rPh>
    <rPh sb="32" eb="35">
      <t>エキジョウカ</t>
    </rPh>
    <rPh sb="38" eb="40">
      <t>ジシン</t>
    </rPh>
    <rPh sb="40" eb="41">
      <t>ドウ</t>
    </rPh>
    <phoneticPr fontId="2"/>
  </si>
  <si>
    <t>(a) 杭周面の水平地盤ばね定数</t>
    <rPh sb="4" eb="5">
      <t>クイ</t>
    </rPh>
    <rPh sb="5" eb="7">
      <t>シュウメン</t>
    </rPh>
    <rPh sb="8" eb="10">
      <t>スイヘイ</t>
    </rPh>
    <rPh sb="10" eb="12">
      <t>ジバン</t>
    </rPh>
    <rPh sb="14" eb="16">
      <t>テイスウ</t>
    </rPh>
    <phoneticPr fontId="2"/>
  </si>
  <si>
    <t>(b) 杭周面の鉛直せん断地盤ばね定数</t>
    <rPh sb="4" eb="5">
      <t>クイ</t>
    </rPh>
    <rPh sb="5" eb="7">
      <t>シュウメン</t>
    </rPh>
    <rPh sb="8" eb="10">
      <t>エンチョク</t>
    </rPh>
    <rPh sb="12" eb="13">
      <t>ダン</t>
    </rPh>
    <rPh sb="13" eb="15">
      <t>ジバン</t>
    </rPh>
    <rPh sb="17" eb="19">
      <t>テイスウ</t>
    </rPh>
    <phoneticPr fontId="2"/>
  </si>
  <si>
    <t>(d) 杭先端の鉛直地盤ばね定数（場所打ち杭工法）</t>
    <rPh sb="4" eb="5">
      <t>クイ</t>
    </rPh>
    <rPh sb="5" eb="7">
      <t>センタン</t>
    </rPh>
    <rPh sb="8" eb="10">
      <t>エンチョク</t>
    </rPh>
    <rPh sb="10" eb="12">
      <t>ジバン</t>
    </rPh>
    <rPh sb="14" eb="16">
      <t>テイスウ</t>
    </rPh>
    <rPh sb="17" eb="19">
      <t>バショ</t>
    </rPh>
    <rPh sb="19" eb="20">
      <t>ウ</t>
    </rPh>
    <rPh sb="21" eb="22">
      <t>クイ</t>
    </rPh>
    <rPh sb="22" eb="24">
      <t>コウホウ</t>
    </rPh>
    <phoneticPr fontId="2"/>
  </si>
  <si>
    <t>(e) 杭先端の水平地盤ばね定数 および 回転地盤ばね定数</t>
    <rPh sb="4" eb="5">
      <t>クイ</t>
    </rPh>
    <rPh sb="5" eb="7">
      <t>センタン</t>
    </rPh>
    <rPh sb="8" eb="10">
      <t>スイヘイ</t>
    </rPh>
    <rPh sb="10" eb="12">
      <t>ジバン</t>
    </rPh>
    <rPh sb="14" eb="16">
      <t>テイスウ</t>
    </rPh>
    <rPh sb="21" eb="23">
      <t>カイテン</t>
    </rPh>
    <rPh sb="23" eb="25">
      <t>ジバン</t>
    </rPh>
    <rPh sb="27" eb="29">
      <t>ジョウスウ</t>
    </rPh>
    <phoneticPr fontId="2"/>
  </si>
  <si>
    <t>βl＜2.5の杭のため、杭先端のせん断ばね定数、回転ばね定数を考慮するものとする。</t>
    <phoneticPr fontId="2"/>
  </si>
  <si>
    <t>a) 杭先端の水平地盤ばね定数</t>
    <rPh sb="3" eb="4">
      <t>クイ</t>
    </rPh>
    <rPh sb="4" eb="6">
      <t>センタン</t>
    </rPh>
    <rPh sb="7" eb="9">
      <t>スイヘイ</t>
    </rPh>
    <rPh sb="9" eb="11">
      <t>ジバン</t>
    </rPh>
    <rPh sb="13" eb="15">
      <t>ジョウスウ</t>
    </rPh>
    <phoneticPr fontId="2"/>
  </si>
  <si>
    <r>
      <t>K</t>
    </r>
    <r>
      <rPr>
        <vertAlign val="subscript"/>
        <sz val="10"/>
        <rFont val="ＭＳ 明朝"/>
        <family val="1"/>
        <charset val="128"/>
      </rPr>
      <t>th</t>
    </r>
    <phoneticPr fontId="2"/>
  </si>
  <si>
    <r>
      <t>ｋ</t>
    </r>
    <r>
      <rPr>
        <vertAlign val="subscript"/>
        <sz val="10"/>
        <rFont val="ＭＳ 明朝"/>
        <family val="1"/>
        <charset val="128"/>
      </rPr>
      <t>th</t>
    </r>
    <phoneticPr fontId="2"/>
  </si>
  <si>
    <r>
      <t>Ａ</t>
    </r>
    <r>
      <rPr>
        <vertAlign val="subscript"/>
        <sz val="10"/>
        <rFont val="ＭＳ 明朝"/>
        <family val="1"/>
        <charset val="128"/>
      </rPr>
      <t>t</t>
    </r>
    <phoneticPr fontId="2"/>
  </si>
  <si>
    <t>：</t>
    <phoneticPr fontId="2"/>
  </si>
  <si>
    <r>
      <t>K</t>
    </r>
    <r>
      <rPr>
        <vertAlign val="subscript"/>
        <sz val="10"/>
        <rFont val="ＭＳ 明朝"/>
        <family val="1"/>
        <charset val="128"/>
      </rPr>
      <t>th</t>
    </r>
    <phoneticPr fontId="2"/>
  </si>
  <si>
    <t>：</t>
    <phoneticPr fontId="2"/>
  </si>
  <si>
    <r>
      <t>ｋ</t>
    </r>
    <r>
      <rPr>
        <vertAlign val="subscript"/>
        <sz val="10"/>
        <rFont val="ＭＳ 明朝"/>
        <family val="1"/>
        <charset val="128"/>
      </rPr>
      <t>th</t>
    </r>
    <phoneticPr fontId="2"/>
  </si>
  <si>
    <t>杭先端の水平せん断地盤ばね定数（kN/m）</t>
    <rPh sb="0" eb="1">
      <t>クイ</t>
    </rPh>
    <rPh sb="1" eb="3">
      <t>センタン</t>
    </rPh>
    <rPh sb="4" eb="6">
      <t>スイヘイ</t>
    </rPh>
    <rPh sb="8" eb="9">
      <t>ダン</t>
    </rPh>
    <rPh sb="9" eb="11">
      <t>ジバン</t>
    </rPh>
    <rPh sb="13" eb="15">
      <t>テイスウ</t>
    </rPh>
    <phoneticPr fontId="2"/>
  </si>
  <si>
    <r>
      <t>杭先端の水平せん断地盤反力係数（kN/m</t>
    </r>
    <r>
      <rPr>
        <vertAlign val="superscript"/>
        <sz val="10"/>
        <rFont val="ＭＳ 明朝"/>
        <family val="1"/>
        <charset val="128"/>
      </rPr>
      <t>3</t>
    </r>
    <r>
      <rPr>
        <sz val="10"/>
        <rFont val="ＭＳ 明朝"/>
        <family val="1"/>
        <charset val="128"/>
      </rPr>
      <t>）</t>
    </r>
    <rPh sb="0" eb="1">
      <t>クイ</t>
    </rPh>
    <rPh sb="1" eb="3">
      <t>センタン</t>
    </rPh>
    <rPh sb="4" eb="6">
      <t>スイヘイ</t>
    </rPh>
    <rPh sb="8" eb="9">
      <t>ダン</t>
    </rPh>
    <rPh sb="9" eb="11">
      <t>ジバン</t>
    </rPh>
    <rPh sb="11" eb="13">
      <t>ハンリョク</t>
    </rPh>
    <rPh sb="13" eb="15">
      <t>ケイスウ</t>
    </rPh>
    <phoneticPr fontId="2"/>
  </si>
  <si>
    <r>
      <t>Ａ</t>
    </r>
    <r>
      <rPr>
        <vertAlign val="subscript"/>
        <sz val="10"/>
        <rFont val="ＭＳ 明朝"/>
        <family val="1"/>
        <charset val="128"/>
      </rPr>
      <t>t</t>
    </r>
    <phoneticPr fontId="2"/>
  </si>
  <si>
    <t>λ</t>
    <phoneticPr fontId="2"/>
  </si>
  <si>
    <t>λ</t>
    <phoneticPr fontId="2"/>
  </si>
  <si>
    <t>換算係数で1/3とする.</t>
    <rPh sb="0" eb="2">
      <t>カンザン</t>
    </rPh>
    <rPh sb="2" eb="4">
      <t>ケイスウ</t>
    </rPh>
    <phoneticPr fontId="2"/>
  </si>
  <si>
    <r>
      <t>ｋ</t>
    </r>
    <r>
      <rPr>
        <vertAlign val="subscript"/>
        <sz val="10"/>
        <rFont val="ＭＳ 明朝"/>
        <family val="1"/>
        <charset val="128"/>
      </rPr>
      <t>th</t>
    </r>
    <r>
      <rPr>
        <sz val="10"/>
        <rFont val="ＭＳ 明朝"/>
        <family val="1"/>
        <charset val="128"/>
      </rPr>
      <t>（kN/m</t>
    </r>
    <r>
      <rPr>
        <vertAlign val="superscript"/>
        <sz val="10"/>
        <rFont val="ＭＳ 明朝"/>
        <family val="1"/>
        <charset val="128"/>
      </rPr>
      <t>3</t>
    </r>
    <r>
      <rPr>
        <sz val="10"/>
        <rFont val="ＭＳ 明朝"/>
        <family val="1"/>
        <charset val="128"/>
      </rPr>
      <t>）</t>
    </r>
    <phoneticPr fontId="2"/>
  </si>
  <si>
    <r>
      <t>Ａ</t>
    </r>
    <r>
      <rPr>
        <vertAlign val="subscript"/>
        <sz val="10"/>
        <rFont val="ＭＳ 明朝"/>
        <family val="1"/>
        <charset val="128"/>
      </rPr>
      <t>t</t>
    </r>
    <r>
      <rPr>
        <sz val="10"/>
        <rFont val="ＭＳ 明朝"/>
        <family val="1"/>
        <charset val="128"/>
      </rPr>
      <t>（m</t>
    </r>
    <r>
      <rPr>
        <vertAlign val="superscript"/>
        <sz val="10"/>
        <rFont val="ＭＳ 明朝"/>
        <family val="1"/>
        <charset val="128"/>
      </rPr>
      <t>2</t>
    </r>
    <r>
      <rPr>
        <sz val="10"/>
        <rFont val="ＭＳ 明朝"/>
        <family val="1"/>
        <charset val="128"/>
      </rPr>
      <t>）</t>
    </r>
    <phoneticPr fontId="2"/>
  </si>
  <si>
    <r>
      <t>Ｋ</t>
    </r>
    <r>
      <rPr>
        <vertAlign val="subscript"/>
        <sz val="10"/>
        <rFont val="ＭＳ 明朝"/>
        <family val="1"/>
        <charset val="128"/>
      </rPr>
      <t>th</t>
    </r>
    <r>
      <rPr>
        <sz val="10"/>
        <rFont val="ＭＳ 明朝"/>
        <family val="1"/>
        <charset val="128"/>
      </rPr>
      <t>（kN/m）</t>
    </r>
    <phoneticPr fontId="2"/>
  </si>
  <si>
    <t>b) 杭先端の回転地盤ばね定数</t>
    <rPh sb="3" eb="4">
      <t>クイ</t>
    </rPh>
    <rPh sb="4" eb="6">
      <t>センタン</t>
    </rPh>
    <phoneticPr fontId="2"/>
  </si>
  <si>
    <r>
      <t>K</t>
    </r>
    <r>
      <rPr>
        <vertAlign val="subscript"/>
        <sz val="10"/>
        <rFont val="ＭＳ 明朝"/>
        <family val="1"/>
        <charset val="128"/>
      </rPr>
      <t>r</t>
    </r>
    <phoneticPr fontId="2"/>
  </si>
  <si>
    <r>
      <t>I</t>
    </r>
    <r>
      <rPr>
        <vertAlign val="subscript"/>
        <sz val="10"/>
        <rFont val="ＭＳ 明朝"/>
        <family val="1"/>
        <charset val="128"/>
      </rPr>
      <t>t</t>
    </r>
    <phoneticPr fontId="2"/>
  </si>
  <si>
    <r>
      <t>m</t>
    </r>
    <r>
      <rPr>
        <vertAlign val="superscript"/>
        <sz val="10"/>
        <rFont val="ＭＳ 明朝"/>
        <family val="1"/>
        <charset val="128"/>
      </rPr>
      <t>4</t>
    </r>
    <phoneticPr fontId="2"/>
  </si>
  <si>
    <r>
      <t>I</t>
    </r>
    <r>
      <rPr>
        <vertAlign val="subscript"/>
        <sz val="10"/>
        <rFont val="ＭＳ 明朝"/>
        <family val="1"/>
        <charset val="128"/>
      </rPr>
      <t>t</t>
    </r>
    <r>
      <rPr>
        <sz val="10"/>
        <rFont val="ＭＳ 明朝"/>
        <family val="1"/>
        <charset val="128"/>
      </rPr>
      <t>（m</t>
    </r>
    <r>
      <rPr>
        <vertAlign val="superscript"/>
        <sz val="10"/>
        <rFont val="ＭＳ 明朝"/>
        <family val="1"/>
        <charset val="128"/>
      </rPr>
      <t>4</t>
    </r>
    <r>
      <rPr>
        <sz val="10"/>
        <rFont val="ＭＳ 明朝"/>
        <family val="1"/>
        <charset val="128"/>
      </rPr>
      <t>）</t>
    </r>
    <phoneticPr fontId="2"/>
  </si>
  <si>
    <t>杭先端の回転地盤ばね定数（kN・m/rad）</t>
    <rPh sb="0" eb="1">
      <t>クイ</t>
    </rPh>
    <rPh sb="1" eb="3">
      <t>センタン</t>
    </rPh>
    <rPh sb="4" eb="6">
      <t>カイテン</t>
    </rPh>
    <rPh sb="6" eb="8">
      <t>ジバン</t>
    </rPh>
    <rPh sb="10" eb="12">
      <t>テイスウ</t>
    </rPh>
    <phoneticPr fontId="2"/>
  </si>
  <si>
    <r>
      <t>杭先端断面の中心軸に対する断面２次モーメント（m</t>
    </r>
    <r>
      <rPr>
        <vertAlign val="superscript"/>
        <sz val="10"/>
        <rFont val="ＭＳ 明朝"/>
        <family val="1"/>
        <charset val="128"/>
      </rPr>
      <t>4</t>
    </r>
    <r>
      <rPr>
        <sz val="10"/>
        <rFont val="ＭＳ 明朝"/>
        <family val="1"/>
        <charset val="128"/>
      </rPr>
      <t>）</t>
    </r>
    <rPh sb="0" eb="1">
      <t>クイ</t>
    </rPh>
    <rPh sb="1" eb="3">
      <t>センタン</t>
    </rPh>
    <rPh sb="3" eb="5">
      <t>ダンメン</t>
    </rPh>
    <rPh sb="6" eb="9">
      <t>チュウシンジク</t>
    </rPh>
    <rPh sb="10" eb="11">
      <t>タイ</t>
    </rPh>
    <rPh sb="13" eb="15">
      <t>ダンメン</t>
    </rPh>
    <rPh sb="16" eb="17">
      <t>ジ</t>
    </rPh>
    <phoneticPr fontId="2"/>
  </si>
  <si>
    <r>
      <t>Ｋ</t>
    </r>
    <r>
      <rPr>
        <vertAlign val="subscript"/>
        <sz val="10"/>
        <rFont val="ＭＳ 明朝"/>
        <family val="1"/>
        <charset val="128"/>
      </rPr>
      <t>r</t>
    </r>
    <r>
      <rPr>
        <sz val="10"/>
        <rFont val="ＭＳ 明朝"/>
        <family val="1"/>
        <charset val="128"/>
      </rPr>
      <t>（kN・m/rad）</t>
    </r>
    <phoneticPr fontId="2"/>
  </si>
  <si>
    <t>表1.1.2.9(1) 杭先端の回転地盤ばね定数（長期）</t>
    <rPh sb="0" eb="1">
      <t>ヒョウ</t>
    </rPh>
    <rPh sb="12" eb="13">
      <t>クイ</t>
    </rPh>
    <rPh sb="13" eb="15">
      <t>センタン</t>
    </rPh>
    <rPh sb="18" eb="20">
      <t>ジバン</t>
    </rPh>
    <rPh sb="22" eb="24">
      <t>テイスウ</t>
    </rPh>
    <rPh sb="25" eb="27">
      <t>チョウキ</t>
    </rPh>
    <phoneticPr fontId="2"/>
  </si>
  <si>
    <t>表1.1.2.9(2) 杭先端の回転地盤ばね定数（短期）</t>
    <rPh sb="0" eb="1">
      <t>ヒョウ</t>
    </rPh>
    <rPh sb="12" eb="13">
      <t>クイ</t>
    </rPh>
    <rPh sb="13" eb="15">
      <t>センタン</t>
    </rPh>
    <rPh sb="18" eb="20">
      <t>ジバン</t>
    </rPh>
    <rPh sb="22" eb="24">
      <t>テイスウ</t>
    </rPh>
    <rPh sb="25" eb="27">
      <t>タンキ</t>
    </rPh>
    <phoneticPr fontId="2"/>
  </si>
  <si>
    <t>表1.1.2.9(1) 杭先端の水平せん断地盤ばね定数（長期）</t>
    <rPh sb="0" eb="1">
      <t>ヒョウ</t>
    </rPh>
    <rPh sb="12" eb="13">
      <t>クイ</t>
    </rPh>
    <rPh sb="13" eb="15">
      <t>センタン</t>
    </rPh>
    <rPh sb="16" eb="18">
      <t>スイヘイ</t>
    </rPh>
    <rPh sb="20" eb="21">
      <t>ダン</t>
    </rPh>
    <rPh sb="21" eb="23">
      <t>ジバン</t>
    </rPh>
    <rPh sb="25" eb="27">
      <t>テイスウ</t>
    </rPh>
    <rPh sb="28" eb="30">
      <t>チョウキ</t>
    </rPh>
    <phoneticPr fontId="2"/>
  </si>
  <si>
    <t>表1.1.2.9(2) 杭先端の水平せん断地盤ばね定数（短期）</t>
    <rPh sb="0" eb="1">
      <t>ヒョウ</t>
    </rPh>
    <rPh sb="12" eb="13">
      <t>クイ</t>
    </rPh>
    <rPh sb="13" eb="15">
      <t>センタン</t>
    </rPh>
    <rPh sb="16" eb="18">
      <t>スイヘイ</t>
    </rPh>
    <rPh sb="20" eb="21">
      <t>ダン</t>
    </rPh>
    <rPh sb="21" eb="23">
      <t>ジバン</t>
    </rPh>
    <rPh sb="25" eb="27">
      <t>テイスウ</t>
    </rPh>
    <rPh sb="28" eb="30">
      <t>タンキ</t>
    </rPh>
    <phoneticPr fontId="2"/>
  </si>
  <si>
    <t>特に短い杭</t>
    <rPh sb="0" eb="1">
      <t>トク</t>
    </rPh>
    <rPh sb="2" eb="3">
      <t>ミジカ</t>
    </rPh>
    <rPh sb="4" eb="5">
      <t>クイ</t>
    </rPh>
    <phoneticPr fontId="2"/>
  </si>
  <si>
    <t>周面支持</t>
    <rPh sb="0" eb="2">
      <t>シュウメン</t>
    </rPh>
    <rPh sb="2" eb="4">
      <t>シジ</t>
    </rPh>
    <phoneticPr fontId="2"/>
  </si>
  <si>
    <t>杭前面の形状係数</t>
    <rPh sb="0" eb="1">
      <t>クイ</t>
    </rPh>
    <rPh sb="1" eb="3">
      <t>ゼンメン</t>
    </rPh>
    <rPh sb="4" eb="6">
      <t>ケイジョウ</t>
    </rPh>
    <rPh sb="6" eb="8">
      <t>ケイスウ</t>
    </rPh>
    <phoneticPr fontId="2"/>
  </si>
  <si>
    <t>硬質粘性土または軟岩</t>
    <rPh sb="0" eb="2">
      <t>コウシツ</t>
    </rPh>
    <rPh sb="2" eb="5">
      <t>ネンセイド</t>
    </rPh>
    <rPh sb="8" eb="10">
      <t>ナンガン</t>
    </rPh>
    <phoneticPr fontId="2"/>
  </si>
  <si>
    <t>N値</t>
    <rPh sb="1" eb="2">
      <t>アタイ</t>
    </rPh>
    <phoneticPr fontId="2"/>
  </si>
  <si>
    <r>
      <t>q</t>
    </r>
    <r>
      <rPr>
        <vertAlign val="subscript"/>
        <sz val="10"/>
        <rFont val="ＭＳ 明朝"/>
        <family val="1"/>
        <charset val="128"/>
      </rPr>
      <t xml:space="preserve">fk
</t>
    </r>
    <r>
      <rPr>
        <sz val="10"/>
        <rFont val="ＭＳ 明朝"/>
        <family val="1"/>
        <charset val="128"/>
      </rPr>
      <t>(kN/m</t>
    </r>
    <r>
      <rPr>
        <vertAlign val="superscript"/>
        <sz val="10"/>
        <rFont val="ＭＳ 明朝"/>
        <family val="1"/>
        <charset val="128"/>
      </rPr>
      <t>2</t>
    </r>
    <r>
      <rPr>
        <sz val="10"/>
        <rFont val="ＭＳ 明朝"/>
        <family val="1"/>
        <charset val="128"/>
      </rPr>
      <t>)</t>
    </r>
    <phoneticPr fontId="2"/>
  </si>
  <si>
    <r>
      <t>At
(m</t>
    </r>
    <r>
      <rPr>
        <vertAlign val="superscript"/>
        <sz val="10"/>
        <rFont val="ＭＳ 明朝"/>
        <family val="1"/>
        <charset val="128"/>
      </rPr>
      <t>2</t>
    </r>
    <r>
      <rPr>
        <sz val="10"/>
        <rFont val="ＭＳ 明朝"/>
        <family val="1"/>
        <charset val="128"/>
      </rPr>
      <t>)</t>
    </r>
    <phoneticPr fontId="2"/>
  </si>
  <si>
    <t>π</t>
    <phoneticPr fontId="2"/>
  </si>
  <si>
    <r>
      <t>A</t>
    </r>
    <r>
      <rPr>
        <vertAlign val="subscript"/>
        <sz val="10"/>
        <rFont val="ＭＳ 明朝"/>
        <family val="1"/>
        <charset val="128"/>
      </rPr>
      <t>t</t>
    </r>
    <phoneticPr fontId="2"/>
  </si>
  <si>
    <r>
      <t>( D + 0.6H )</t>
    </r>
    <r>
      <rPr>
        <vertAlign val="superscript"/>
        <sz val="10"/>
        <rFont val="ＭＳ 明朝"/>
        <family val="1"/>
        <charset val="128"/>
      </rPr>
      <t>2</t>
    </r>
    <phoneticPr fontId="2"/>
  </si>
  <si>
    <t>＝</t>
  </si>
  <si>
    <r>
      <t>∴ R</t>
    </r>
    <r>
      <rPr>
        <vertAlign val="subscript"/>
        <sz val="10"/>
        <rFont val="ＭＳ 明朝"/>
        <family val="1"/>
        <charset val="128"/>
      </rPr>
      <t>tk</t>
    </r>
    <phoneticPr fontId="2"/>
  </si>
  <si>
    <t>c</t>
  </si>
  <si>
    <r>
      <t>(b) 杭周面の鉛直せん断地盤反力係数 ｋ</t>
    </r>
    <r>
      <rPr>
        <vertAlign val="subscript"/>
        <sz val="10"/>
        <rFont val="ＭＳ 明朝"/>
        <family val="1"/>
        <charset val="128"/>
      </rPr>
      <t xml:space="preserve">fv </t>
    </r>
    <r>
      <rPr>
        <sz val="10"/>
        <rFont val="ＭＳ 明朝"/>
        <family val="1"/>
        <charset val="128"/>
      </rPr>
      <t>の計算（場所打ち杭工法）</t>
    </r>
    <rPh sb="4" eb="5">
      <t>クイ</t>
    </rPh>
    <rPh sb="5" eb="7">
      <t>シュウメン</t>
    </rPh>
    <rPh sb="8" eb="10">
      <t>エンチョク</t>
    </rPh>
    <rPh sb="12" eb="13">
      <t>ダン</t>
    </rPh>
    <rPh sb="13" eb="15">
      <t>ジバン</t>
    </rPh>
    <rPh sb="15" eb="17">
      <t>ハンリョク</t>
    </rPh>
    <rPh sb="17" eb="19">
      <t>ケイスウ</t>
    </rPh>
    <rPh sb="25" eb="27">
      <t>ケイサン</t>
    </rPh>
    <rPh sb="28" eb="30">
      <t>バショ</t>
    </rPh>
    <rPh sb="30" eb="31">
      <t>ウ</t>
    </rPh>
    <rPh sb="32" eb="33">
      <t>クイ</t>
    </rPh>
    <rPh sb="33" eb="35">
      <t>コウホウ</t>
    </rPh>
    <phoneticPr fontId="2"/>
  </si>
  <si>
    <r>
      <t>(c) 水平地盤反力係数 ｋ</t>
    </r>
    <r>
      <rPr>
        <vertAlign val="subscript"/>
        <sz val="10"/>
        <rFont val="ＭＳ 明朝"/>
        <family val="1"/>
        <charset val="128"/>
      </rPr>
      <t xml:space="preserve">h </t>
    </r>
    <r>
      <rPr>
        <sz val="10"/>
        <rFont val="ＭＳ 明朝"/>
        <family val="1"/>
        <charset val="128"/>
      </rPr>
      <t>の計算（場所打ち杭工法）</t>
    </r>
    <rPh sb="4" eb="6">
      <t>スイヘイ</t>
    </rPh>
    <rPh sb="6" eb="8">
      <t>ジバン</t>
    </rPh>
    <rPh sb="8" eb="10">
      <t>ハンリョク</t>
    </rPh>
    <rPh sb="10" eb="12">
      <t>ケイスウ</t>
    </rPh>
    <rPh sb="17" eb="19">
      <t>ケイサン</t>
    </rPh>
    <rPh sb="20" eb="22">
      <t>バショ</t>
    </rPh>
    <rPh sb="22" eb="23">
      <t>ウ</t>
    </rPh>
    <rPh sb="24" eb="25">
      <t>クイ</t>
    </rPh>
    <rPh sb="25" eb="27">
      <t>コウホウ</t>
    </rPh>
    <phoneticPr fontId="2"/>
  </si>
  <si>
    <r>
      <t>(d) 杭先端の鉛直地盤反力係数 ｋ</t>
    </r>
    <r>
      <rPr>
        <vertAlign val="subscript"/>
        <sz val="10"/>
        <rFont val="ＭＳ 明朝"/>
        <family val="1"/>
        <charset val="128"/>
      </rPr>
      <t xml:space="preserve">tv </t>
    </r>
    <r>
      <rPr>
        <sz val="10"/>
        <rFont val="ＭＳ 明朝"/>
        <family val="1"/>
        <charset val="128"/>
      </rPr>
      <t>の計算（場所打ち杭工法）</t>
    </r>
    <rPh sb="4" eb="5">
      <t>クイ</t>
    </rPh>
    <rPh sb="5" eb="7">
      <t>センタン</t>
    </rPh>
    <rPh sb="8" eb="10">
      <t>エンチョク</t>
    </rPh>
    <rPh sb="10" eb="12">
      <t>ジバン</t>
    </rPh>
    <rPh sb="12" eb="14">
      <t>ハンリョク</t>
    </rPh>
    <rPh sb="14" eb="16">
      <t>ケイスウ</t>
    </rPh>
    <rPh sb="22" eb="24">
      <t>ケイサン</t>
    </rPh>
    <rPh sb="25" eb="27">
      <t>バショ</t>
    </rPh>
    <rPh sb="27" eb="28">
      <t>ウ</t>
    </rPh>
    <rPh sb="29" eb="30">
      <t>クイ</t>
    </rPh>
    <rPh sb="30" eb="32">
      <t>コウホウ</t>
    </rPh>
    <phoneticPr fontId="2"/>
  </si>
  <si>
    <t>次式により求める</t>
    <rPh sb="0" eb="1">
      <t>ツギ</t>
    </rPh>
    <rPh sb="1" eb="2">
      <t>シキ</t>
    </rPh>
    <rPh sb="5" eb="6">
      <t>モト</t>
    </rPh>
    <phoneticPr fontId="2"/>
  </si>
  <si>
    <r>
      <t>不完全支持の有効面積は,</t>
    </r>
    <r>
      <rPr>
        <sz val="10"/>
        <rFont val="ＭＳ ゴシック"/>
        <family val="3"/>
        <charset val="128"/>
      </rPr>
      <t xml:space="preserve"> </t>
    </r>
    <r>
      <rPr>
        <sz val="10"/>
        <rFont val="ＭＳ 明朝"/>
        <family val="1"/>
        <charset val="128"/>
      </rPr>
      <t>杭先端より下方の不完全支持層の厚さから</t>
    </r>
    <rPh sb="0" eb="3">
      <t>フカンゼン</t>
    </rPh>
    <rPh sb="3" eb="5">
      <t>シジ</t>
    </rPh>
    <rPh sb="6" eb="8">
      <t>ユウコウ</t>
    </rPh>
    <rPh sb="8" eb="10">
      <t>メンセキ</t>
    </rPh>
    <rPh sb="13" eb="14">
      <t>クイ</t>
    </rPh>
    <rPh sb="14" eb="16">
      <t>センタン</t>
    </rPh>
    <rPh sb="18" eb="19">
      <t>シタ</t>
    </rPh>
    <rPh sb="19" eb="20">
      <t>ホウ</t>
    </rPh>
    <phoneticPr fontId="2"/>
  </si>
  <si>
    <t>-</t>
  </si>
  <si>
    <t>(d) 杭先端の鉛直地盤反力係数 ｋtv の計算（鋼管ソイルセメント杭工法）</t>
    <rPh sb="4" eb="5">
      <t>クイ</t>
    </rPh>
    <rPh sb="5" eb="7">
      <t>センタン</t>
    </rPh>
    <rPh sb="8" eb="10">
      <t>エンチョク</t>
    </rPh>
    <rPh sb="10" eb="12">
      <t>ジバン</t>
    </rPh>
    <rPh sb="12" eb="14">
      <t>ハンリョク</t>
    </rPh>
    <rPh sb="14" eb="16">
      <t>ケイスウ</t>
    </rPh>
    <rPh sb="22" eb="24">
      <t>ケイサン</t>
    </rPh>
    <rPh sb="35" eb="37">
      <t>コウホウ</t>
    </rPh>
    <phoneticPr fontId="2"/>
  </si>
  <si>
    <t>(d) 杭先端の鉛直地盤ばね定数（鋼管ソイルセメント杭工法）</t>
    <rPh sb="4" eb="5">
      <t>クイ</t>
    </rPh>
    <rPh sb="5" eb="7">
      <t>センタン</t>
    </rPh>
    <rPh sb="8" eb="10">
      <t>エンチョク</t>
    </rPh>
    <rPh sb="10" eb="12">
      <t>ジバン</t>
    </rPh>
    <rPh sb="14" eb="16">
      <t>テイスウ</t>
    </rPh>
    <rPh sb="27" eb="29">
      <t>コウホウ</t>
    </rPh>
    <phoneticPr fontId="2"/>
  </si>
  <si>
    <t>降伏時先端支持力に関する地盤修正係数で、鋼管ソイルセメント杭工法の場合ρgty=</t>
    <rPh sb="0" eb="2">
      <t>コウフク</t>
    </rPh>
    <rPh sb="2" eb="3">
      <t>ジ</t>
    </rPh>
    <rPh sb="3" eb="5">
      <t>センタン</t>
    </rPh>
    <rPh sb="5" eb="7">
      <t>シジ</t>
    </rPh>
    <rPh sb="7" eb="8">
      <t>リョク</t>
    </rPh>
    <rPh sb="9" eb="10">
      <t>カン</t>
    </rPh>
    <rPh sb="12" eb="14">
      <t>ジバン</t>
    </rPh>
    <rPh sb="14" eb="16">
      <t>シュウセイ</t>
    </rPh>
    <rPh sb="16" eb="18">
      <t>ケイスウ</t>
    </rPh>
    <rPh sb="30" eb="32">
      <t>コウホウ</t>
    </rPh>
    <rPh sb="33" eb="35">
      <t>バアイ</t>
    </rPh>
    <phoneticPr fontId="2"/>
  </si>
  <si>
    <t>終局時先端支持力に関する地盤修正係数で、鋼管ソイルセメント杭工法の場合ρgtu=</t>
    <rPh sb="0" eb="2">
      <t>シュウキョク</t>
    </rPh>
    <rPh sb="2" eb="3">
      <t>ジ</t>
    </rPh>
    <rPh sb="3" eb="5">
      <t>センタン</t>
    </rPh>
    <rPh sb="5" eb="7">
      <t>シジ</t>
    </rPh>
    <rPh sb="7" eb="8">
      <t>リョク</t>
    </rPh>
    <rPh sb="9" eb="10">
      <t>カン</t>
    </rPh>
    <rPh sb="12" eb="14">
      <t>ジバン</t>
    </rPh>
    <rPh sb="14" eb="16">
      <t>シュウセイ</t>
    </rPh>
    <rPh sb="16" eb="18">
      <t>ケイスウ</t>
    </rPh>
    <rPh sb="30" eb="32">
      <t>コウホウ</t>
    </rPh>
    <rPh sb="33" eb="35">
      <t>バアイ</t>
    </rPh>
    <phoneticPr fontId="2"/>
  </si>
  <si>
    <t>鋼管ソイルセメント</t>
  </si>
  <si>
    <r>
      <t>杭先端の面積（m</t>
    </r>
    <r>
      <rPr>
        <vertAlign val="superscript"/>
        <sz val="10"/>
        <rFont val="ＭＳ 明朝"/>
        <family val="1"/>
        <charset val="128"/>
      </rPr>
      <t>2</t>
    </r>
    <r>
      <rPr>
        <sz val="10"/>
        <rFont val="ＭＳ 明朝"/>
        <family val="1"/>
        <charset val="128"/>
      </rPr>
      <t>）で、場所打ち杭工法の場合、</t>
    </r>
    <rPh sb="0" eb="1">
      <t>クイ</t>
    </rPh>
    <rPh sb="1" eb="3">
      <t>センタン</t>
    </rPh>
    <rPh sb="4" eb="6">
      <t>メンセキ</t>
    </rPh>
    <rPh sb="12" eb="14">
      <t>バショ</t>
    </rPh>
    <rPh sb="14" eb="15">
      <t>ウ</t>
    </rPh>
    <rPh sb="16" eb="17">
      <t>クイ</t>
    </rPh>
    <rPh sb="17" eb="19">
      <t>コウホウ</t>
    </rPh>
    <rPh sb="20" eb="22">
      <t>バアイ</t>
    </rPh>
    <phoneticPr fontId="2"/>
  </si>
  <si>
    <t>‐</t>
  </si>
  <si>
    <t>鋼管ソイルセメント杭</t>
    <phoneticPr fontId="2"/>
  </si>
  <si>
    <t>(b) 杭周面の鉛直せん断地盤反力係数 ｋfv の計算（鋼管ソイルセメント杭）</t>
    <rPh sb="4" eb="5">
      <t>クイ</t>
    </rPh>
    <rPh sb="5" eb="7">
      <t>シュウメン</t>
    </rPh>
    <rPh sb="8" eb="10">
      <t>エンチョク</t>
    </rPh>
    <rPh sb="12" eb="13">
      <t>ダン</t>
    </rPh>
    <rPh sb="13" eb="15">
      <t>ジバン</t>
    </rPh>
    <rPh sb="15" eb="17">
      <t>ハンリョク</t>
    </rPh>
    <rPh sb="17" eb="19">
      <t>ケイスウ</t>
    </rPh>
    <rPh sb="25" eb="27">
      <t>ケイサン</t>
    </rPh>
    <phoneticPr fontId="2"/>
  </si>
  <si>
    <t>(c) 水平地盤反力係数 ｋh の計算（鋼管ソイルセメント杭）</t>
    <rPh sb="4" eb="6">
      <t>スイヘイ</t>
    </rPh>
    <rPh sb="6" eb="8">
      <t>ジバン</t>
    </rPh>
    <rPh sb="8" eb="10">
      <t>ハンリョク</t>
    </rPh>
    <rPh sb="10" eb="12">
      <t>ケイスウ</t>
    </rPh>
    <rPh sb="17" eb="19">
      <t>ケイサン</t>
    </rPh>
    <phoneticPr fontId="2"/>
  </si>
  <si>
    <t>基準先端支持力度（kN/m2）で、鋼管ソイルセメント杭の場合、次式により</t>
    <rPh sb="0" eb="2">
      <t>キジュン</t>
    </rPh>
    <rPh sb="2" eb="4">
      <t>センタン</t>
    </rPh>
    <rPh sb="4" eb="6">
      <t>シジ</t>
    </rPh>
    <rPh sb="6" eb="7">
      <t>リョク</t>
    </rPh>
    <rPh sb="7" eb="8">
      <t>ド</t>
    </rPh>
    <rPh sb="28" eb="30">
      <t>バアイ</t>
    </rPh>
    <rPh sb="31" eb="33">
      <t>ジシキ</t>
    </rPh>
    <phoneticPr fontId="2"/>
  </si>
  <si>
    <t>基準周面支持力度で、鋼管ソイルセメント杭の場合、各土層の土質に</t>
    <rPh sb="0" eb="2">
      <t>キジュン</t>
    </rPh>
    <rPh sb="2" eb="3">
      <t>シュウ</t>
    </rPh>
    <rPh sb="3" eb="4">
      <t>メン</t>
    </rPh>
    <rPh sb="4" eb="6">
      <t>シジ</t>
    </rPh>
    <rPh sb="6" eb="7">
      <t>リョク</t>
    </rPh>
    <rPh sb="7" eb="8">
      <t>ド</t>
    </rPh>
    <rPh sb="21" eb="23">
      <t>バアイ</t>
    </rPh>
    <rPh sb="24" eb="25">
      <t>カク</t>
    </rPh>
    <rPh sb="25" eb="26">
      <t>ツチ</t>
    </rPh>
    <rPh sb="26" eb="27">
      <t>ソウ</t>
    </rPh>
    <rPh sb="28" eb="30">
      <t>ドシツ</t>
    </rPh>
    <phoneticPr fontId="2"/>
  </si>
  <si>
    <t>N</t>
  </si>
</sst>
</file>

<file path=xl/styles.xml><?xml version="1.0" encoding="utf-8"?>
<styleSheet xmlns="http://schemas.openxmlformats.org/spreadsheetml/2006/main" xmlns:mc="http://schemas.openxmlformats.org/markup-compatibility/2006" xmlns:x14ac="http://schemas.microsoft.com/office/spreadsheetml/2009/9/ac" mc:Ignorable="x14ac">
  <numFmts count="10">
    <numFmt numFmtId="176" formatCode="0.000_ "/>
    <numFmt numFmtId="177" formatCode="0.0"/>
    <numFmt numFmtId="178" formatCode="0.000"/>
    <numFmt numFmtId="179" formatCode="0.0000"/>
    <numFmt numFmtId="180" formatCode="0.0_ "/>
    <numFmt numFmtId="181" formatCode="#,##0_ "/>
    <numFmt numFmtId="182" formatCode="#\ ?/4"/>
    <numFmt numFmtId="183" formatCode="0.00_ "/>
    <numFmt numFmtId="184" formatCode="0.000000_ "/>
    <numFmt numFmtId="185" formatCode="0.000000"/>
  </numFmts>
  <fonts count="33" x14ac:knownFonts="1">
    <font>
      <sz val="11"/>
      <name val="ＭＳ Ｐゴシック"/>
      <family val="3"/>
      <charset val="128"/>
    </font>
    <font>
      <sz val="11"/>
      <color theme="1"/>
      <name val="ＭＳ Ｐゴシック"/>
      <family val="2"/>
      <charset val="128"/>
      <scheme val="minor"/>
    </font>
    <font>
      <sz val="6"/>
      <name val="ＭＳ Ｐゴシック"/>
      <family val="3"/>
      <charset val="128"/>
    </font>
    <font>
      <sz val="11"/>
      <name val="ＭＳ Ｐゴシック"/>
      <family val="3"/>
      <charset val="128"/>
    </font>
    <font>
      <sz val="10"/>
      <name val="ＭＳ 明朝"/>
      <family val="1"/>
      <charset val="128"/>
    </font>
    <font>
      <vertAlign val="subscript"/>
      <sz val="10"/>
      <name val="ＭＳ 明朝"/>
      <family val="1"/>
      <charset val="128"/>
    </font>
    <font>
      <vertAlign val="superscript"/>
      <sz val="10"/>
      <name val="ＭＳ 明朝"/>
      <family val="1"/>
      <charset val="128"/>
    </font>
    <font>
      <sz val="10"/>
      <name val="ＭＳ ゴシック"/>
      <family val="3"/>
      <charset val="128"/>
    </font>
    <font>
      <vertAlign val="superscript"/>
      <sz val="10"/>
      <name val="ＭＳ ゴシック"/>
      <family val="3"/>
      <charset val="128"/>
    </font>
    <font>
      <sz val="10"/>
      <color indexed="8"/>
      <name val="ＭＳ ゴシック"/>
      <family val="3"/>
      <charset val="128"/>
    </font>
    <font>
      <sz val="9"/>
      <name val="ＭＳ 明朝"/>
      <family val="1"/>
      <charset val="128"/>
    </font>
    <font>
      <vertAlign val="superscript"/>
      <sz val="9"/>
      <name val="ＭＳ 明朝"/>
      <family val="1"/>
      <charset val="128"/>
    </font>
    <font>
      <vertAlign val="subscript"/>
      <sz val="9"/>
      <name val="ＭＳ 明朝"/>
      <family val="1"/>
      <charset val="128"/>
    </font>
    <font>
      <vertAlign val="subscript"/>
      <sz val="10"/>
      <name val="ＭＳ ゴシック"/>
      <family val="3"/>
      <charset val="128"/>
    </font>
    <font>
      <b/>
      <u/>
      <sz val="14"/>
      <name val="ＭＳ Ｐゴシック"/>
      <family val="3"/>
      <charset val="128"/>
    </font>
    <font>
      <sz val="14"/>
      <name val="ＭＳ Ｐゴシック"/>
      <family val="3"/>
      <charset val="128"/>
    </font>
    <font>
      <b/>
      <u/>
      <sz val="10"/>
      <name val="ＭＳ Ｐゴシック"/>
      <family val="3"/>
      <charset val="128"/>
    </font>
    <font>
      <sz val="10"/>
      <color indexed="8"/>
      <name val="ＭＳ 明朝"/>
      <family val="1"/>
      <charset val="128"/>
    </font>
    <font>
      <sz val="11"/>
      <color indexed="8"/>
      <name val="ＭＳ Ｐゴシック"/>
      <family val="3"/>
      <charset val="128"/>
    </font>
    <font>
      <u/>
      <sz val="11"/>
      <color indexed="12"/>
      <name val="ＭＳ Ｐゴシック"/>
      <family val="3"/>
      <charset val="128"/>
    </font>
    <font>
      <sz val="10"/>
      <color indexed="55"/>
      <name val="ＭＳ ゴシック"/>
      <family val="3"/>
      <charset val="128"/>
    </font>
    <font>
      <sz val="11"/>
      <name val="Courier New"/>
      <family val="3"/>
    </font>
    <font>
      <sz val="11"/>
      <color theme="1"/>
      <name val="ＭＳ Ｐゴシック"/>
      <family val="3"/>
      <charset val="128"/>
      <scheme val="minor"/>
    </font>
    <font>
      <sz val="10"/>
      <color rgb="FFFF0000"/>
      <name val="ＭＳ 明朝"/>
      <family val="1"/>
      <charset val="128"/>
    </font>
    <font>
      <sz val="11"/>
      <color rgb="FF000000"/>
      <name val="ＭＳ Ｐゴシック"/>
      <family val="3"/>
      <charset val="128"/>
    </font>
    <font>
      <b/>
      <sz val="9"/>
      <color indexed="81"/>
      <name val="ＭＳ Ｐゴシック"/>
      <family val="3"/>
      <charset val="128"/>
    </font>
    <font>
      <sz val="11"/>
      <color rgb="FFFF0000"/>
      <name val="ＭＳ Ｐゴシック"/>
      <family val="3"/>
      <charset val="128"/>
    </font>
    <font>
      <b/>
      <sz val="10"/>
      <name val="ＭＳ ゴシック"/>
      <family val="3"/>
      <charset val="128"/>
    </font>
    <font>
      <sz val="10"/>
      <color rgb="FFFF0000"/>
      <name val="ＭＳ ゴシック"/>
      <family val="3"/>
      <charset val="128"/>
    </font>
    <font>
      <sz val="11"/>
      <color theme="1"/>
      <name val="ＭＳ ゴシック"/>
      <family val="3"/>
      <charset val="128"/>
    </font>
    <font>
      <sz val="11"/>
      <color rgb="FFFF0000"/>
      <name val="ＭＳ ゴシック"/>
      <family val="3"/>
      <charset val="128"/>
    </font>
    <font>
      <sz val="10"/>
      <color theme="1"/>
      <name val="ＭＳ ゴシック"/>
      <family val="3"/>
      <charset val="128"/>
    </font>
    <font>
      <sz val="10"/>
      <color theme="4"/>
      <name val="ＭＳ ゴシック"/>
      <family val="3"/>
      <charset val="128"/>
    </font>
  </fonts>
  <fills count="5">
    <fill>
      <patternFill patternType="none"/>
    </fill>
    <fill>
      <patternFill patternType="gray125"/>
    </fill>
    <fill>
      <patternFill patternType="solid">
        <fgColor indexed="43"/>
        <bgColor indexed="64"/>
      </patternFill>
    </fill>
    <fill>
      <patternFill patternType="solid">
        <fgColor theme="4" tint="0.79998168889431442"/>
        <bgColor indexed="64"/>
      </patternFill>
    </fill>
    <fill>
      <patternFill patternType="solid">
        <fgColor theme="9" tint="0.79998168889431442"/>
        <bgColor indexed="64"/>
      </patternFill>
    </fill>
  </fills>
  <borders count="86">
    <border>
      <left/>
      <right/>
      <top/>
      <bottom/>
      <diagonal/>
    </border>
    <border>
      <left/>
      <right/>
      <top style="thin">
        <color indexed="64"/>
      </top>
      <bottom/>
      <diagonal/>
    </border>
    <border>
      <left style="thin">
        <color indexed="64"/>
      </left>
      <right/>
      <top style="thin">
        <color indexed="64"/>
      </top>
      <bottom/>
      <diagonal/>
    </border>
    <border>
      <left style="thin">
        <color indexed="64"/>
      </left>
      <right/>
      <top/>
      <bottom style="thin">
        <color indexed="64"/>
      </bottom>
      <diagonal/>
    </border>
    <border>
      <left/>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right style="thin">
        <color indexed="64"/>
      </right>
      <top/>
      <bottom/>
      <diagonal/>
    </border>
    <border>
      <left style="thin">
        <color indexed="64"/>
      </left>
      <right/>
      <top/>
      <bottom/>
      <diagonal/>
    </border>
    <border>
      <left style="thin">
        <color indexed="64"/>
      </left>
      <right style="thin">
        <color indexed="64"/>
      </right>
      <top style="thin">
        <color indexed="64"/>
      </top>
      <bottom/>
      <diagonal/>
    </border>
    <border>
      <left style="thin">
        <color indexed="64"/>
      </left>
      <right style="hair">
        <color indexed="64"/>
      </right>
      <top style="thin">
        <color indexed="64"/>
      </top>
      <bottom style="hair">
        <color indexed="64"/>
      </bottom>
      <diagonal/>
    </border>
    <border>
      <left style="hair">
        <color indexed="64"/>
      </left>
      <right style="hair">
        <color indexed="64"/>
      </right>
      <top style="thin">
        <color indexed="64"/>
      </top>
      <bottom style="hair">
        <color indexed="64"/>
      </bottom>
      <diagonal/>
    </border>
    <border>
      <left style="hair">
        <color indexed="64"/>
      </left>
      <right/>
      <top style="thin">
        <color indexed="64"/>
      </top>
      <bottom style="hair">
        <color indexed="64"/>
      </bottom>
      <diagonal/>
    </border>
    <border>
      <left style="thin">
        <color indexed="64"/>
      </left>
      <right style="hair">
        <color indexed="64"/>
      </right>
      <top style="hair">
        <color indexed="64"/>
      </top>
      <bottom style="hair">
        <color indexed="64"/>
      </bottom>
      <diagonal/>
    </border>
    <border>
      <left style="hair">
        <color indexed="64"/>
      </left>
      <right style="hair">
        <color indexed="64"/>
      </right>
      <top style="hair">
        <color indexed="64"/>
      </top>
      <bottom style="hair">
        <color indexed="64"/>
      </bottom>
      <diagonal/>
    </border>
    <border>
      <left style="hair">
        <color indexed="64"/>
      </left>
      <right/>
      <top style="hair">
        <color indexed="64"/>
      </top>
      <bottom style="hair">
        <color indexed="64"/>
      </bottom>
      <diagonal/>
    </border>
    <border>
      <left style="thin">
        <color indexed="64"/>
      </left>
      <right style="hair">
        <color indexed="64"/>
      </right>
      <top style="hair">
        <color indexed="64"/>
      </top>
      <bottom style="thin">
        <color indexed="64"/>
      </bottom>
      <diagonal/>
    </border>
    <border>
      <left style="hair">
        <color indexed="64"/>
      </left>
      <right style="hair">
        <color indexed="64"/>
      </right>
      <top style="hair">
        <color indexed="64"/>
      </top>
      <bottom style="thin">
        <color indexed="64"/>
      </bottom>
      <diagonal/>
    </border>
    <border>
      <left style="hair">
        <color indexed="64"/>
      </left>
      <right/>
      <top style="hair">
        <color indexed="64"/>
      </top>
      <bottom style="thin">
        <color indexed="64"/>
      </bottom>
      <diagonal/>
    </border>
    <border>
      <left/>
      <right style="thin">
        <color indexed="64"/>
      </right>
      <top style="thin">
        <color indexed="64"/>
      </top>
      <bottom style="hair">
        <color indexed="64"/>
      </bottom>
      <diagonal/>
    </border>
    <border>
      <left style="thin">
        <color indexed="64"/>
      </left>
      <right style="thin">
        <color indexed="64"/>
      </right>
      <top style="thin">
        <color indexed="64"/>
      </top>
      <bottom style="hair">
        <color indexed="64"/>
      </bottom>
      <diagonal/>
    </border>
    <border>
      <left/>
      <right style="thin">
        <color indexed="64"/>
      </right>
      <top style="hair">
        <color indexed="64"/>
      </top>
      <bottom style="hair">
        <color indexed="64"/>
      </bottom>
      <diagonal/>
    </border>
    <border>
      <left style="thin">
        <color indexed="64"/>
      </left>
      <right style="thin">
        <color indexed="64"/>
      </right>
      <top style="hair">
        <color indexed="64"/>
      </top>
      <bottom style="hair">
        <color indexed="64"/>
      </bottom>
      <diagonal/>
    </border>
    <border>
      <left/>
      <right style="thin">
        <color indexed="64"/>
      </right>
      <top style="hair">
        <color indexed="64"/>
      </top>
      <bottom style="thin">
        <color indexed="64"/>
      </bottom>
      <diagonal/>
    </border>
    <border>
      <left style="thin">
        <color indexed="64"/>
      </left>
      <right style="thin">
        <color indexed="64"/>
      </right>
      <top style="hair">
        <color indexed="64"/>
      </top>
      <bottom style="thin">
        <color indexed="64"/>
      </bottom>
      <diagonal/>
    </border>
    <border>
      <left style="thin">
        <color indexed="64"/>
      </left>
      <right/>
      <top style="thin">
        <color indexed="64"/>
      </top>
      <bottom style="hair">
        <color indexed="64"/>
      </bottom>
      <diagonal/>
    </border>
    <border>
      <left style="thin">
        <color indexed="64"/>
      </left>
      <right style="hair">
        <color indexed="64"/>
      </right>
      <top/>
      <bottom/>
      <diagonal/>
    </border>
    <border>
      <left style="hair">
        <color indexed="64"/>
      </left>
      <right style="hair">
        <color indexed="64"/>
      </right>
      <top/>
      <bottom/>
      <diagonal/>
    </border>
    <border>
      <left style="hair">
        <color indexed="64"/>
      </left>
      <right/>
      <top/>
      <bottom/>
      <diagonal/>
    </border>
    <border>
      <left/>
      <right/>
      <top style="thin">
        <color indexed="64"/>
      </top>
      <bottom style="hair">
        <color indexed="64"/>
      </bottom>
      <diagonal/>
    </border>
    <border>
      <left/>
      <right style="hair">
        <color indexed="64"/>
      </right>
      <top style="thin">
        <color indexed="64"/>
      </top>
      <bottom style="hair">
        <color indexed="64"/>
      </bottom>
      <diagonal/>
    </border>
    <border>
      <left/>
      <right style="hair">
        <color indexed="64"/>
      </right>
      <top style="hair">
        <color indexed="64"/>
      </top>
      <bottom style="hair">
        <color indexed="64"/>
      </bottom>
      <diagonal/>
    </border>
    <border>
      <left/>
      <right style="hair">
        <color indexed="64"/>
      </right>
      <top style="hair">
        <color indexed="64"/>
      </top>
      <bottom style="thin">
        <color indexed="64"/>
      </bottom>
      <diagonal/>
    </border>
    <border>
      <left/>
      <right style="hair">
        <color indexed="64"/>
      </right>
      <top/>
      <bottom style="hair">
        <color indexed="64"/>
      </bottom>
      <diagonal/>
    </border>
    <border>
      <left style="hair">
        <color indexed="64"/>
      </left>
      <right style="hair">
        <color indexed="64"/>
      </right>
      <top/>
      <bottom style="hair">
        <color indexed="64"/>
      </bottom>
      <diagonal/>
    </border>
    <border>
      <left style="hair">
        <color indexed="64"/>
      </left>
      <right/>
      <top/>
      <bottom style="hair">
        <color indexed="64"/>
      </bottom>
      <diagonal/>
    </border>
    <border>
      <left style="hair">
        <color indexed="64"/>
      </left>
      <right style="thin">
        <color indexed="64"/>
      </right>
      <top style="thin">
        <color indexed="64"/>
      </top>
      <bottom style="hair">
        <color indexed="64"/>
      </bottom>
      <diagonal/>
    </border>
    <border>
      <left style="hair">
        <color indexed="64"/>
      </left>
      <right style="thin">
        <color indexed="64"/>
      </right>
      <top style="hair">
        <color indexed="64"/>
      </top>
      <bottom style="hair">
        <color indexed="64"/>
      </bottom>
      <diagonal/>
    </border>
    <border>
      <left style="hair">
        <color indexed="64"/>
      </left>
      <right style="thin">
        <color indexed="64"/>
      </right>
      <top style="hair">
        <color indexed="64"/>
      </top>
      <bottom style="thin">
        <color indexed="64"/>
      </bottom>
      <diagonal/>
    </border>
    <border>
      <left style="thin">
        <color indexed="64"/>
      </left>
      <right style="hair">
        <color indexed="64"/>
      </right>
      <top/>
      <bottom style="hair">
        <color indexed="64"/>
      </bottom>
      <diagonal/>
    </border>
    <border>
      <left/>
      <right style="hair">
        <color indexed="64"/>
      </right>
      <top style="thin">
        <color indexed="64"/>
      </top>
      <bottom style="thin">
        <color indexed="64"/>
      </bottom>
      <diagonal/>
    </border>
    <border>
      <left style="hair">
        <color indexed="64"/>
      </left>
      <right style="hair">
        <color indexed="64"/>
      </right>
      <top style="thin">
        <color indexed="64"/>
      </top>
      <bottom style="thin">
        <color indexed="64"/>
      </bottom>
      <diagonal/>
    </border>
    <border>
      <left style="hair">
        <color indexed="64"/>
      </left>
      <right/>
      <top style="thin">
        <color indexed="64"/>
      </top>
      <bottom style="thin">
        <color indexed="64"/>
      </bottom>
      <diagonal/>
    </border>
    <border>
      <left/>
      <right style="hair">
        <color indexed="64"/>
      </right>
      <top style="thin">
        <color indexed="64"/>
      </top>
      <bottom/>
      <diagonal/>
    </border>
    <border>
      <left style="hair">
        <color indexed="64"/>
      </left>
      <right style="hair">
        <color indexed="64"/>
      </right>
      <top style="thin">
        <color indexed="64"/>
      </top>
      <bottom/>
      <diagonal/>
    </border>
    <border>
      <left/>
      <right style="hair">
        <color indexed="64"/>
      </right>
      <top/>
      <bottom style="thin">
        <color indexed="64"/>
      </bottom>
      <diagonal/>
    </border>
    <border>
      <left style="hair">
        <color indexed="64"/>
      </left>
      <right style="hair">
        <color indexed="64"/>
      </right>
      <top/>
      <bottom style="thin">
        <color indexed="64"/>
      </bottom>
      <diagonal/>
    </border>
    <border>
      <left style="hair">
        <color indexed="64"/>
      </left>
      <right style="thin">
        <color indexed="64"/>
      </right>
      <top/>
      <bottom style="hair">
        <color indexed="64"/>
      </bottom>
      <diagonal/>
    </border>
    <border>
      <left style="thin">
        <color indexed="64"/>
      </left>
      <right/>
      <top style="hair">
        <color indexed="64"/>
      </top>
      <bottom style="hair">
        <color indexed="64"/>
      </bottom>
      <diagonal/>
    </border>
    <border>
      <left style="thin">
        <color indexed="64"/>
      </left>
      <right/>
      <top style="hair">
        <color indexed="64"/>
      </top>
      <bottom style="thin">
        <color indexed="64"/>
      </bottom>
      <diagonal/>
    </border>
    <border>
      <left style="hair">
        <color indexed="64"/>
      </left>
      <right/>
      <top style="thin">
        <color indexed="64"/>
      </top>
      <bottom/>
      <diagonal/>
    </border>
    <border>
      <left/>
      <right style="hair">
        <color indexed="64"/>
      </right>
      <top/>
      <bottom/>
      <diagonal/>
    </border>
    <border>
      <left style="hair">
        <color indexed="64"/>
      </left>
      <right/>
      <top/>
      <bottom style="thin">
        <color indexed="64"/>
      </bottom>
      <diagonal/>
    </border>
    <border>
      <left style="thin">
        <color indexed="64"/>
      </left>
      <right style="hair">
        <color indexed="64"/>
      </right>
      <top style="thin">
        <color indexed="64"/>
      </top>
      <bottom/>
      <diagonal/>
    </border>
    <border>
      <left style="hair">
        <color indexed="64"/>
      </left>
      <right style="thin">
        <color indexed="64"/>
      </right>
      <top style="thin">
        <color indexed="64"/>
      </top>
      <bottom/>
      <diagonal/>
    </border>
    <border>
      <left style="hair">
        <color indexed="64"/>
      </left>
      <right style="thin">
        <color indexed="64"/>
      </right>
      <top/>
      <bottom/>
      <diagonal/>
    </border>
    <border>
      <left style="thin">
        <color indexed="64"/>
      </left>
      <right style="hair">
        <color indexed="64"/>
      </right>
      <top/>
      <bottom style="thin">
        <color indexed="64"/>
      </bottom>
      <diagonal/>
    </border>
    <border>
      <left style="hair">
        <color indexed="64"/>
      </left>
      <right style="thin">
        <color indexed="64"/>
      </right>
      <top/>
      <bottom style="thin">
        <color indexed="64"/>
      </bottom>
      <diagonal/>
    </border>
    <border>
      <left style="hair">
        <color indexed="64"/>
      </left>
      <right style="thin">
        <color indexed="64"/>
      </right>
      <top style="thin">
        <color indexed="64"/>
      </top>
      <bottom style="thin">
        <color indexed="64"/>
      </bottom>
      <diagonal/>
    </border>
    <border>
      <left style="thick">
        <color rgb="FF0070C0"/>
      </left>
      <right style="thick">
        <color rgb="FF0070C0"/>
      </right>
      <top style="thick">
        <color rgb="FF0070C0"/>
      </top>
      <bottom style="thick">
        <color rgb="FF0070C0"/>
      </bottom>
      <diagonal/>
    </border>
    <border>
      <left/>
      <right/>
      <top style="hair">
        <color indexed="64"/>
      </top>
      <bottom style="hair">
        <color indexed="64"/>
      </bottom>
      <diagonal/>
    </border>
    <border>
      <left style="hair">
        <color indexed="64"/>
      </left>
      <right/>
      <top style="hair">
        <color indexed="64"/>
      </top>
      <bottom/>
      <diagonal/>
    </border>
    <border>
      <left/>
      <right/>
      <top style="hair">
        <color indexed="64"/>
      </top>
      <bottom/>
      <diagonal/>
    </border>
    <border>
      <left/>
      <right style="hair">
        <color indexed="64"/>
      </right>
      <top style="hair">
        <color indexed="64"/>
      </top>
      <bottom/>
      <diagonal/>
    </border>
    <border>
      <left/>
      <right/>
      <top style="hair">
        <color indexed="64"/>
      </top>
      <bottom style="thin">
        <color indexed="64"/>
      </bottom>
      <diagonal/>
    </border>
    <border>
      <left style="thin">
        <color indexed="64"/>
      </left>
      <right style="hair">
        <color indexed="64"/>
      </right>
      <top style="thin">
        <color indexed="64"/>
      </top>
      <bottom style="thin">
        <color indexed="64"/>
      </bottom>
      <diagonal/>
    </border>
    <border>
      <left style="hair">
        <color indexed="64"/>
      </left>
      <right style="hair">
        <color indexed="64"/>
      </right>
      <top style="hair">
        <color indexed="64"/>
      </top>
      <bottom/>
      <diagonal/>
    </border>
    <border>
      <left style="thin">
        <color theme="4"/>
      </left>
      <right style="thin">
        <color theme="4"/>
      </right>
      <top style="thin">
        <color theme="4"/>
      </top>
      <bottom style="thin">
        <color theme="4"/>
      </bottom>
      <diagonal/>
    </border>
    <border>
      <left style="thin">
        <color rgb="FFFF0000"/>
      </left>
      <right style="thin">
        <color rgb="FFFF0000"/>
      </right>
      <top style="thin">
        <color rgb="FFFF0000"/>
      </top>
      <bottom style="thin">
        <color rgb="FFFF0000"/>
      </bottom>
      <diagonal/>
    </border>
    <border>
      <left style="thin">
        <color theme="4"/>
      </left>
      <right style="thin">
        <color theme="4"/>
      </right>
      <top style="thin">
        <color theme="4"/>
      </top>
      <bottom/>
      <diagonal/>
    </border>
    <border>
      <left style="thin">
        <color rgb="FF00B0F0"/>
      </left>
      <right style="thin">
        <color rgb="FF00B0F0"/>
      </right>
      <top style="thin">
        <color rgb="FF00B0F0"/>
      </top>
      <bottom style="thin">
        <color rgb="FF00B0F0"/>
      </bottom>
      <diagonal/>
    </border>
    <border>
      <left style="thin">
        <color rgb="FF00B0F0"/>
      </left>
      <right style="thin">
        <color rgb="FF00B0F0"/>
      </right>
      <top style="thin">
        <color rgb="FF00B0F0"/>
      </top>
      <bottom/>
      <diagonal/>
    </border>
    <border>
      <left/>
      <right/>
      <top style="thin">
        <color rgb="FFFF0000"/>
      </top>
      <bottom/>
      <diagonal/>
    </border>
    <border>
      <left/>
      <right/>
      <top style="thin">
        <color auto="1"/>
      </top>
      <bottom style="thin">
        <color rgb="FF00B0F0"/>
      </bottom>
      <diagonal/>
    </border>
    <border>
      <left/>
      <right/>
      <top/>
      <bottom style="hair">
        <color indexed="64"/>
      </bottom>
      <diagonal/>
    </border>
    <border>
      <left style="thin">
        <color theme="9" tint="-0.499984740745262"/>
      </left>
      <right style="thin">
        <color theme="9" tint="-0.499984740745262"/>
      </right>
      <top style="thin">
        <color theme="9" tint="-0.499984740745262"/>
      </top>
      <bottom style="thin">
        <color theme="9" tint="-0.499984740745262"/>
      </bottom>
      <diagonal/>
    </border>
    <border>
      <left style="thick">
        <color theme="9" tint="-0.499984740745262"/>
      </left>
      <right style="thick">
        <color theme="9" tint="-0.499984740745262"/>
      </right>
      <top style="thick">
        <color theme="9" tint="-0.499984740745262"/>
      </top>
      <bottom style="thick">
        <color theme="9" tint="-0.499984740745262"/>
      </bottom>
      <diagonal/>
    </border>
    <border>
      <left style="medium">
        <color theme="9" tint="-0.499984740745262"/>
      </left>
      <right style="medium">
        <color theme="9" tint="-0.499984740745262"/>
      </right>
      <top style="medium">
        <color theme="9" tint="-0.499984740745262"/>
      </top>
      <bottom style="medium">
        <color theme="9" tint="-0.499984740745262"/>
      </bottom>
      <diagonal/>
    </border>
    <border>
      <left style="double">
        <color theme="9" tint="-0.499984740745262"/>
      </left>
      <right style="double">
        <color theme="9" tint="-0.499984740745262"/>
      </right>
      <top style="double">
        <color theme="9" tint="-0.499984740745262"/>
      </top>
      <bottom style="double">
        <color theme="9" tint="-0.499984740745262"/>
      </bottom>
      <diagonal/>
    </border>
    <border>
      <left style="thick">
        <color rgb="FF00B050"/>
      </left>
      <right style="thick">
        <color rgb="FF00B050"/>
      </right>
      <top style="thick">
        <color rgb="FF00B050"/>
      </top>
      <bottom style="thick">
        <color rgb="FF00B050"/>
      </bottom>
      <diagonal/>
    </border>
    <border>
      <left style="thin">
        <color rgb="FF00B050"/>
      </left>
      <right style="thin">
        <color rgb="FF00B050"/>
      </right>
      <top style="thin">
        <color rgb="FF00B050"/>
      </top>
      <bottom style="thin">
        <color rgb="FF00B050"/>
      </bottom>
      <diagonal/>
    </border>
    <border>
      <left style="thin">
        <color rgb="FFFF0000"/>
      </left>
      <right style="thin">
        <color rgb="FFFF0000"/>
      </right>
      <top style="thin">
        <color rgb="FFFF0000"/>
      </top>
      <bottom/>
      <diagonal/>
    </border>
  </borders>
  <cellStyleXfs count="5">
    <xf numFmtId="0" fontId="0" fillId="0" borderId="0"/>
    <xf numFmtId="0" fontId="18" fillId="0" borderId="0">
      <alignment vertical="center"/>
    </xf>
    <xf numFmtId="0" fontId="19" fillId="0" borderId="0" applyNumberFormat="0" applyFill="0" applyBorder="0" applyAlignment="0" applyProtection="0">
      <alignment vertical="top"/>
      <protection locked="0"/>
    </xf>
    <xf numFmtId="0" fontId="22" fillId="0" borderId="0">
      <alignment vertical="center"/>
    </xf>
    <xf numFmtId="0" fontId="1" fillId="0" borderId="0">
      <alignment vertical="center"/>
    </xf>
  </cellStyleXfs>
  <cellXfs count="682">
    <xf numFmtId="0" fontId="0" fillId="0" borderId="0" xfId="0"/>
    <xf numFmtId="0" fontId="7" fillId="0" borderId="0" xfId="0" applyNumberFormat="1" applyFont="1" applyBorder="1" applyAlignment="1">
      <alignment horizontal="left"/>
    </xf>
    <xf numFmtId="0" fontId="14" fillId="0" borderId="0" xfId="0" applyFont="1" applyFill="1" applyAlignment="1">
      <alignment horizontal="centerContinuous"/>
    </xf>
    <xf numFmtId="0" fontId="15" fillId="0" borderId="0" xfId="0" applyFont="1" applyFill="1" applyAlignment="1">
      <alignment horizontal="centerContinuous"/>
    </xf>
    <xf numFmtId="0" fontId="15" fillId="0" borderId="0" xfId="0" applyFont="1" applyFill="1"/>
    <xf numFmtId="0" fontId="4" fillId="0" borderId="0" xfId="0" applyFont="1" applyFill="1"/>
    <xf numFmtId="0" fontId="16" fillId="0" borderId="0" xfId="0" applyFont="1" applyFill="1"/>
    <xf numFmtId="0" fontId="17" fillId="0" borderId="0" xfId="0" applyFont="1" applyFill="1"/>
    <xf numFmtId="0" fontId="17" fillId="0" borderId="0" xfId="1" applyFont="1" applyFill="1" applyBorder="1">
      <alignment vertical="center"/>
    </xf>
    <xf numFmtId="0" fontId="17" fillId="0" borderId="0" xfId="1" applyFont="1" applyFill="1">
      <alignment vertical="center"/>
    </xf>
    <xf numFmtId="0" fontId="19" fillId="0" borderId="0" xfId="2" applyFill="1" applyAlignment="1" applyProtection="1">
      <alignment vertical="center"/>
    </xf>
    <xf numFmtId="0" fontId="9" fillId="0" borderId="0" xfId="1" applyFont="1" applyFill="1" applyBorder="1">
      <alignment vertical="center"/>
    </xf>
    <xf numFmtId="0" fontId="20" fillId="0" borderId="0" xfId="0" applyFont="1" applyFill="1"/>
    <xf numFmtId="0" fontId="9" fillId="0" borderId="0" xfId="1" applyFont="1" applyFill="1">
      <alignment vertical="center"/>
    </xf>
    <xf numFmtId="0" fontId="17" fillId="0" borderId="0" xfId="1" applyFont="1" applyFill="1" applyAlignment="1">
      <alignment horizontal="left" vertical="center" indent="1"/>
    </xf>
    <xf numFmtId="0" fontId="17" fillId="0" borderId="0" xfId="1" applyFont="1" applyFill="1" applyBorder="1" applyAlignment="1">
      <alignment horizontal="center" vertical="center"/>
    </xf>
    <xf numFmtId="0" fontId="21" fillId="0" borderId="0" xfId="0" applyFont="1" applyAlignment="1">
      <alignment horizontal="left"/>
    </xf>
    <xf numFmtId="0" fontId="0" fillId="0" borderId="0" xfId="0" applyFont="1" applyAlignment="1">
      <alignment horizontal="left"/>
    </xf>
    <xf numFmtId="0" fontId="3" fillId="0" borderId="0" xfId="0" applyFont="1"/>
    <xf numFmtId="0" fontId="0" fillId="0" borderId="0" xfId="0" applyFont="1"/>
    <xf numFmtId="0" fontId="27" fillId="0" borderId="0" xfId="0" applyNumberFormat="1" applyFont="1" applyBorder="1" applyAlignment="1">
      <alignment horizontal="left" indent="1"/>
    </xf>
    <xf numFmtId="0" fontId="7" fillId="0" borderId="0" xfId="0" applyNumberFormat="1" applyFont="1" applyBorder="1" applyAlignment="1" applyProtection="1">
      <alignment horizontal="left" vertical="center"/>
      <protection locked="0"/>
    </xf>
    <xf numFmtId="0" fontId="4" fillId="0" borderId="0" xfId="0" applyNumberFormat="1" applyFont="1" applyBorder="1" applyAlignment="1" applyProtection="1">
      <alignment horizontal="center" vertical="center"/>
      <protection locked="0"/>
    </xf>
    <xf numFmtId="0" fontId="4" fillId="0" borderId="0" xfId="0" applyNumberFormat="1" applyFont="1" applyBorder="1" applyAlignment="1" applyProtection="1">
      <alignment vertical="center"/>
      <protection locked="0"/>
    </xf>
    <xf numFmtId="0" fontId="0" fillId="0" borderId="0" xfId="0" applyFont="1" applyAlignment="1" applyProtection="1">
      <alignment vertical="center"/>
      <protection locked="0"/>
    </xf>
    <xf numFmtId="0" fontId="7" fillId="0" borderId="0" xfId="0" applyNumberFormat="1" applyFont="1" applyBorder="1" applyAlignment="1" applyProtection="1">
      <alignment vertical="center"/>
      <protection locked="0"/>
    </xf>
    <xf numFmtId="0" fontId="7" fillId="0" borderId="4" xfId="0" applyNumberFormat="1" applyFont="1" applyBorder="1" applyAlignment="1" applyProtection="1">
      <alignment horizontal="centerContinuous" vertical="center"/>
      <protection locked="0"/>
    </xf>
    <xf numFmtId="0" fontId="10" fillId="0" borderId="0" xfId="0" applyNumberFormat="1" applyFont="1" applyBorder="1" applyAlignment="1" applyProtection="1">
      <alignment vertical="center"/>
      <protection locked="0"/>
    </xf>
    <xf numFmtId="0" fontId="7" fillId="0" borderId="0" xfId="0" applyNumberFormat="1" applyFont="1" applyBorder="1" applyAlignment="1" applyProtection="1">
      <alignment horizontal="centerContinuous" vertical="center"/>
      <protection locked="0"/>
    </xf>
    <xf numFmtId="0" fontId="4" fillId="0" borderId="0" xfId="0" applyNumberFormat="1" applyFont="1" applyBorder="1" applyAlignment="1" applyProtection="1">
      <alignment vertical="center" shrinkToFit="1"/>
      <protection locked="0"/>
    </xf>
    <xf numFmtId="0" fontId="7" fillId="0" borderId="0" xfId="0" applyNumberFormat="1" applyFont="1" applyBorder="1" applyAlignment="1" applyProtection="1">
      <alignment vertical="center" shrinkToFit="1"/>
      <protection locked="0"/>
    </xf>
    <xf numFmtId="177" fontId="4" fillId="0" borderId="0" xfId="0" applyNumberFormat="1" applyFont="1" applyBorder="1" applyAlignment="1" applyProtection="1">
      <alignment horizontal="center" vertical="center"/>
      <protection locked="0"/>
    </xf>
    <xf numFmtId="2" fontId="4" fillId="0" borderId="0" xfId="0" applyNumberFormat="1" applyFont="1" applyBorder="1" applyAlignment="1" applyProtection="1">
      <alignment horizontal="center" vertical="center"/>
      <protection locked="0"/>
    </xf>
    <xf numFmtId="0" fontId="7" fillId="0" borderId="0" xfId="0" applyNumberFormat="1" applyFont="1" applyBorder="1" applyAlignment="1" applyProtection="1">
      <alignment horizontal="centerContinuous" vertical="center" shrinkToFit="1"/>
      <protection locked="0"/>
    </xf>
    <xf numFmtId="0" fontId="4" fillId="0" borderId="0" xfId="0" applyNumberFormat="1" applyFont="1" applyBorder="1" applyAlignment="1" applyProtection="1">
      <alignment horizontal="centerContinuous" vertical="center"/>
      <protection locked="0"/>
    </xf>
    <xf numFmtId="0" fontId="4" fillId="0" borderId="1" xfId="0" applyNumberFormat="1" applyFont="1" applyBorder="1" applyAlignment="1" applyProtection="1">
      <alignment horizontal="center" vertical="center"/>
      <protection locked="0"/>
    </xf>
    <xf numFmtId="177" fontId="4" fillId="0" borderId="1" xfId="0" applyNumberFormat="1" applyFont="1" applyBorder="1" applyAlignment="1" applyProtection="1">
      <alignment horizontal="center" vertical="center"/>
      <protection locked="0"/>
    </xf>
    <xf numFmtId="0" fontId="4" fillId="0" borderId="1" xfId="0" applyNumberFormat="1" applyFont="1" applyBorder="1" applyAlignment="1" applyProtection="1">
      <alignment vertical="center"/>
      <protection locked="0"/>
    </xf>
    <xf numFmtId="0" fontId="4" fillId="0" borderId="0" xfId="0" applyNumberFormat="1" applyFont="1" applyBorder="1" applyAlignment="1" applyProtection="1">
      <alignment horizontal="right" vertical="center"/>
      <protection locked="0"/>
    </xf>
    <xf numFmtId="0" fontId="6" fillId="0" borderId="0" xfId="0" applyNumberFormat="1" applyFont="1" applyBorder="1" applyAlignment="1" applyProtection="1">
      <alignment horizontal="left" vertical="center"/>
      <protection locked="0"/>
    </xf>
    <xf numFmtId="0" fontId="4" fillId="0" borderId="0" xfId="0" applyNumberFormat="1" applyFont="1" applyBorder="1" applyAlignment="1" applyProtection="1">
      <alignment horizontal="left" vertical="center"/>
      <protection locked="0"/>
    </xf>
    <xf numFmtId="0" fontId="4" fillId="0" borderId="1" xfId="0" applyNumberFormat="1" applyFont="1" applyFill="1" applyBorder="1" applyAlignment="1" applyProtection="1">
      <alignment horizontal="center" vertical="center"/>
      <protection locked="0"/>
    </xf>
    <xf numFmtId="1" fontId="4" fillId="0" borderId="1" xfId="0" applyNumberFormat="1" applyFont="1" applyBorder="1" applyAlignment="1" applyProtection="1">
      <alignment horizontal="center" vertical="center"/>
      <protection locked="0"/>
    </xf>
    <xf numFmtId="2" fontId="4" fillId="0" borderId="1" xfId="0" applyNumberFormat="1" applyFont="1" applyBorder="1" applyAlignment="1" applyProtection="1">
      <alignment horizontal="center" vertical="center"/>
      <protection locked="0"/>
    </xf>
    <xf numFmtId="0" fontId="4" fillId="0" borderId="63" xfId="0" applyNumberFormat="1" applyFont="1" applyBorder="1" applyAlignment="1" applyProtection="1">
      <alignment horizontal="center" vertical="center"/>
      <protection locked="0"/>
    </xf>
    <xf numFmtId="1" fontId="4" fillId="0" borderId="0" xfId="0" applyNumberFormat="1" applyFont="1" applyBorder="1" applyAlignment="1" applyProtection="1">
      <alignment horizontal="center" vertical="center"/>
      <protection locked="0"/>
    </xf>
    <xf numFmtId="0" fontId="7" fillId="0" borderId="0" xfId="0" applyNumberFormat="1" applyFont="1" applyBorder="1" applyAlignment="1" applyProtection="1">
      <alignment horizontal="right" vertical="center"/>
      <protection locked="0"/>
    </xf>
    <xf numFmtId="0" fontId="4" fillId="0" borderId="0" xfId="0" quotePrefix="1" applyNumberFormat="1" applyFont="1" applyBorder="1" applyAlignment="1" applyProtection="1">
      <alignment vertical="center"/>
      <protection locked="0"/>
    </xf>
    <xf numFmtId="0" fontId="6" fillId="0" borderId="0" xfId="0" applyNumberFormat="1" applyFont="1" applyBorder="1" applyAlignment="1" applyProtection="1">
      <alignment horizontal="center" vertical="center"/>
      <protection locked="0"/>
    </xf>
    <xf numFmtId="0" fontId="4" fillId="0" borderId="0" xfId="0" applyNumberFormat="1" applyFont="1" applyBorder="1" applyAlignment="1" applyProtection="1">
      <alignment horizontal="center" vertical="center" shrinkToFit="1"/>
      <protection locked="0"/>
    </xf>
    <xf numFmtId="0" fontId="4" fillId="0" borderId="1" xfId="0" applyNumberFormat="1" applyFont="1" applyBorder="1" applyAlignment="1" applyProtection="1">
      <alignment horizontal="right" vertical="center"/>
      <protection locked="0"/>
    </xf>
    <xf numFmtId="0" fontId="0" fillId="0" borderId="0" xfId="0" applyFont="1" applyBorder="1" applyAlignment="1" applyProtection="1">
      <alignment vertical="center"/>
      <protection locked="0"/>
    </xf>
    <xf numFmtId="181" fontId="4" fillId="0" borderId="0" xfId="0" applyNumberFormat="1" applyFont="1" applyBorder="1" applyAlignment="1" applyProtection="1">
      <alignment horizontal="center" vertical="center"/>
      <protection locked="0"/>
    </xf>
    <xf numFmtId="0" fontId="4" fillId="0" borderId="0" xfId="0" applyNumberFormat="1" applyFont="1" applyFill="1" applyBorder="1" applyAlignment="1" applyProtection="1">
      <alignment horizontal="center" vertical="center"/>
      <protection locked="0"/>
    </xf>
    <xf numFmtId="0" fontId="4" fillId="0" borderId="0" xfId="0" applyNumberFormat="1" applyFont="1" applyFill="1" applyBorder="1" applyAlignment="1" applyProtection="1">
      <alignment vertical="center"/>
      <protection locked="0"/>
    </xf>
    <xf numFmtId="2" fontId="4" fillId="0" borderId="0" xfId="0" applyNumberFormat="1" applyFont="1" applyFill="1" applyBorder="1" applyAlignment="1" applyProtection="1">
      <alignment horizontal="center" vertical="center"/>
      <protection locked="0"/>
    </xf>
    <xf numFmtId="0" fontId="4" fillId="0" borderId="0" xfId="0" applyNumberFormat="1" applyFont="1" applyFill="1" applyBorder="1" applyAlignment="1" applyProtection="1">
      <alignment horizontal="right" vertical="center"/>
      <protection locked="0"/>
    </xf>
    <xf numFmtId="181" fontId="4" fillId="0" borderId="0" xfId="0" applyNumberFormat="1" applyFont="1" applyFill="1" applyBorder="1" applyAlignment="1" applyProtection="1">
      <alignment horizontal="center" vertical="center"/>
      <protection locked="0"/>
    </xf>
    <xf numFmtId="0" fontId="4" fillId="0" borderId="0" xfId="0" applyNumberFormat="1" applyFont="1" applyFill="1" applyBorder="1" applyAlignment="1" applyProtection="1">
      <alignment horizontal="center" vertical="center" shrinkToFit="1"/>
      <protection locked="0"/>
    </xf>
    <xf numFmtId="0" fontId="0" fillId="0" borderId="0" xfId="0" applyFont="1" applyFill="1" applyBorder="1" applyAlignment="1" applyProtection="1">
      <alignment vertical="center"/>
      <protection locked="0"/>
    </xf>
    <xf numFmtId="0" fontId="0" fillId="0" borderId="0" xfId="0" applyFont="1" applyFill="1" applyAlignment="1" applyProtection="1">
      <alignment vertical="center"/>
      <protection locked="0"/>
    </xf>
    <xf numFmtId="0" fontId="7" fillId="0" borderId="1" xfId="0" applyNumberFormat="1" applyFont="1" applyBorder="1" applyAlignment="1" applyProtection="1">
      <alignment vertical="center" shrinkToFit="1"/>
      <protection locked="0"/>
    </xf>
    <xf numFmtId="0" fontId="4" fillId="0" borderId="1" xfId="0" applyNumberFormat="1" applyFont="1" applyBorder="1" applyAlignment="1" applyProtection="1">
      <alignment vertical="center" shrinkToFit="1"/>
      <protection locked="0"/>
    </xf>
    <xf numFmtId="178" fontId="4" fillId="0" borderId="0" xfId="0" applyNumberFormat="1" applyFont="1" applyBorder="1" applyAlignment="1" applyProtection="1">
      <alignment horizontal="center" vertical="center"/>
      <protection locked="0"/>
    </xf>
    <xf numFmtId="0" fontId="4" fillId="0" borderId="0" xfId="0" quotePrefix="1" applyNumberFormat="1" applyFont="1" applyBorder="1" applyAlignment="1" applyProtection="1">
      <alignment horizontal="left" vertical="center"/>
      <protection locked="0"/>
    </xf>
    <xf numFmtId="12" fontId="4" fillId="0" borderId="0" xfId="0" applyNumberFormat="1" applyFont="1" applyBorder="1" applyAlignment="1" applyProtection="1">
      <alignment horizontal="center" vertical="center"/>
      <protection locked="0"/>
    </xf>
    <xf numFmtId="0" fontId="4" fillId="0" borderId="1" xfId="0" applyNumberFormat="1" applyFont="1" applyBorder="1" applyAlignment="1" applyProtection="1">
      <alignment horizontal="left" vertical="center"/>
      <protection locked="0"/>
    </xf>
    <xf numFmtId="2" fontId="4" fillId="0" borderId="0" xfId="0" applyNumberFormat="1" applyFont="1" applyBorder="1" applyAlignment="1" applyProtection="1">
      <alignment horizontal="centerContinuous" vertical="center"/>
      <protection locked="0"/>
    </xf>
    <xf numFmtId="177" fontId="4" fillId="0" borderId="0" xfId="0" applyNumberFormat="1" applyFont="1" applyBorder="1" applyAlignment="1" applyProtection="1">
      <alignment horizontal="centerContinuous" vertical="center"/>
      <protection locked="0"/>
    </xf>
    <xf numFmtId="178" fontId="4" fillId="0" borderId="0" xfId="0" applyNumberFormat="1" applyFont="1" applyBorder="1" applyAlignment="1" applyProtection="1">
      <alignment horizontal="centerContinuous" vertical="center"/>
      <protection locked="0"/>
    </xf>
    <xf numFmtId="0" fontId="4" fillId="0" borderId="19" xfId="0" applyNumberFormat="1" applyFont="1" applyBorder="1" applyAlignment="1" applyProtection="1">
      <alignment horizontal="left" vertical="center"/>
      <protection locked="0"/>
    </xf>
    <xf numFmtId="177" fontId="4" fillId="0" borderId="64" xfId="0" applyNumberFormat="1" applyFont="1" applyBorder="1" applyAlignment="1" applyProtection="1">
      <alignment horizontal="center" vertical="center"/>
      <protection locked="0"/>
    </xf>
    <xf numFmtId="177" fontId="4" fillId="0" borderId="35" xfId="0" applyNumberFormat="1" applyFont="1" applyBorder="1" applyAlignment="1" applyProtection="1">
      <alignment horizontal="center" vertical="center"/>
      <protection locked="0"/>
    </xf>
    <xf numFmtId="0" fontId="4" fillId="0" borderId="64" xfId="0" applyNumberFormat="1" applyFont="1" applyBorder="1" applyAlignment="1" applyProtection="1">
      <alignment horizontal="center" vertical="center"/>
      <protection locked="0"/>
    </xf>
    <xf numFmtId="2" fontId="4" fillId="0" borderId="64" xfId="0" applyNumberFormat="1" applyFont="1" applyBorder="1" applyAlignment="1" applyProtection="1">
      <alignment horizontal="center" vertical="center"/>
      <protection locked="0"/>
    </xf>
    <xf numFmtId="0" fontId="4" fillId="0" borderId="19" xfId="0" applyNumberFormat="1" applyFont="1" applyBorder="1" applyAlignment="1" applyProtection="1">
      <alignment horizontal="center" vertical="center"/>
      <protection locked="0"/>
    </xf>
    <xf numFmtId="0" fontId="4" fillId="0" borderId="35" xfId="0" applyNumberFormat="1" applyFont="1" applyBorder="1" applyAlignment="1" applyProtection="1">
      <alignment horizontal="left" vertical="center"/>
      <protection locked="0"/>
    </xf>
    <xf numFmtId="0" fontId="4" fillId="0" borderId="22" xfId="0" applyNumberFormat="1" applyFont="1" applyBorder="1" applyAlignment="1" applyProtection="1">
      <alignment horizontal="center" vertical="center"/>
      <protection locked="0"/>
    </xf>
    <xf numFmtId="0" fontId="4" fillId="0" borderId="68" xfId="0" applyNumberFormat="1" applyFont="1" applyBorder="1" applyAlignment="1" applyProtection="1">
      <alignment horizontal="center" vertical="center"/>
      <protection locked="0"/>
    </xf>
    <xf numFmtId="177" fontId="4" fillId="0" borderId="36" xfId="0" applyNumberFormat="1" applyFont="1" applyBorder="1" applyAlignment="1" applyProtection="1">
      <alignment horizontal="center" vertical="center"/>
      <protection locked="0"/>
    </xf>
    <xf numFmtId="0" fontId="7" fillId="0" borderId="1" xfId="0" applyNumberFormat="1" applyFont="1" applyBorder="1" applyAlignment="1" applyProtection="1">
      <alignment horizontal="centerContinuous" vertical="center"/>
      <protection locked="0"/>
    </xf>
    <xf numFmtId="0" fontId="4" fillId="0" borderId="1" xfId="0" applyNumberFormat="1" applyFont="1" applyBorder="1" applyAlignment="1" applyProtection="1">
      <alignment horizontal="centerContinuous" vertical="center"/>
      <protection locked="0"/>
    </xf>
    <xf numFmtId="178" fontId="4" fillId="0" borderId="1" xfId="0" applyNumberFormat="1" applyFont="1" applyBorder="1" applyAlignment="1" applyProtection="1">
      <alignment horizontal="center" vertical="center"/>
      <protection locked="0"/>
    </xf>
    <xf numFmtId="0" fontId="4" fillId="0" borderId="5" xfId="0" applyNumberFormat="1" applyFont="1" applyBorder="1" applyAlignment="1" applyProtection="1">
      <alignment horizontal="center" vertical="center"/>
      <protection locked="0"/>
    </xf>
    <xf numFmtId="177" fontId="4" fillId="4" borderId="0" xfId="0" applyNumberFormat="1" applyFont="1" applyFill="1" applyBorder="1" applyAlignment="1" applyProtection="1">
      <alignment horizontal="center" vertical="center"/>
      <protection locked="0"/>
    </xf>
    <xf numFmtId="0" fontId="4" fillId="0" borderId="0" xfId="0" applyNumberFormat="1" applyFont="1" applyFill="1" applyBorder="1" applyAlignment="1" applyProtection="1">
      <alignment horizontal="left" vertical="center"/>
      <protection locked="0"/>
    </xf>
    <xf numFmtId="0" fontId="4" fillId="0" borderId="1" xfId="0" applyNumberFormat="1" applyFont="1" applyFill="1" applyBorder="1" applyAlignment="1" applyProtection="1">
      <alignment horizontal="left" vertical="center"/>
      <protection locked="0"/>
    </xf>
    <xf numFmtId="0" fontId="7" fillId="0" borderId="0" xfId="0" applyNumberFormat="1" applyFont="1" applyFill="1" applyBorder="1" applyAlignment="1" applyProtection="1">
      <alignment horizontal="centerContinuous" vertical="center"/>
      <protection locked="0"/>
    </xf>
    <xf numFmtId="0" fontId="4" fillId="0" borderId="0" xfId="0" applyNumberFormat="1" applyFont="1" applyFill="1" applyBorder="1" applyAlignment="1" applyProtection="1">
      <alignment horizontal="centerContinuous" vertical="center"/>
      <protection locked="0"/>
    </xf>
    <xf numFmtId="0" fontId="7" fillId="0" borderId="0" xfId="0" applyNumberFormat="1" applyFont="1" applyFill="1" applyBorder="1" applyAlignment="1" applyProtection="1">
      <alignment vertical="center" shrinkToFit="1"/>
      <protection locked="0"/>
    </xf>
    <xf numFmtId="180" fontId="4" fillId="0" borderId="0" xfId="0" applyNumberFormat="1" applyFont="1" applyFill="1" applyBorder="1" applyAlignment="1" applyProtection="1">
      <alignment horizontal="center" vertical="center" shrinkToFit="1"/>
      <protection locked="0"/>
    </xf>
    <xf numFmtId="0" fontId="4" fillId="0" borderId="0" xfId="0" quotePrefix="1" applyNumberFormat="1" applyFont="1" applyFill="1" applyBorder="1" applyAlignment="1" applyProtection="1">
      <alignment horizontal="left" vertical="center"/>
      <protection locked="0"/>
    </xf>
    <xf numFmtId="0" fontId="23" fillId="0" borderId="0" xfId="0" applyNumberFormat="1" applyFont="1" applyFill="1" applyBorder="1" applyAlignment="1" applyProtection="1">
      <alignment horizontal="center" vertical="center"/>
      <protection locked="0"/>
    </xf>
    <xf numFmtId="0" fontId="23" fillId="0" borderId="0" xfId="0" applyNumberFormat="1" applyFont="1" applyFill="1" applyBorder="1" applyAlignment="1" applyProtection="1">
      <alignment vertical="center"/>
      <protection locked="0"/>
    </xf>
    <xf numFmtId="0" fontId="26" fillId="0" borderId="0" xfId="0" applyFont="1" applyFill="1" applyAlignment="1" applyProtection="1">
      <alignment vertical="center"/>
      <protection locked="0"/>
    </xf>
    <xf numFmtId="0" fontId="4" fillId="3" borderId="0" xfId="0" applyNumberFormat="1" applyFont="1" applyFill="1" applyBorder="1" applyAlignment="1" applyProtection="1">
      <alignment vertical="center"/>
    </xf>
    <xf numFmtId="0" fontId="7" fillId="2" borderId="10" xfId="0" applyFont="1" applyFill="1" applyBorder="1" applyAlignment="1">
      <alignment horizontal="center" vertical="center" wrapText="1"/>
    </xf>
    <xf numFmtId="0" fontId="7" fillId="2" borderId="10" xfId="0" applyFont="1" applyFill="1" applyBorder="1" applyAlignment="1">
      <alignment horizontal="center"/>
    </xf>
    <xf numFmtId="0" fontId="7" fillId="2" borderId="10" xfId="0" applyFont="1" applyFill="1" applyBorder="1" applyAlignment="1">
      <alignment horizontal="center" vertical="center" shrinkToFit="1"/>
    </xf>
    <xf numFmtId="0" fontId="4" fillId="0" borderId="0" xfId="0" applyNumberFormat="1" applyFont="1" applyBorder="1" applyAlignment="1" applyProtection="1">
      <alignment horizontal="center" vertical="center"/>
      <protection locked="0"/>
    </xf>
    <xf numFmtId="178" fontId="4" fillId="0" borderId="0" xfId="0" applyNumberFormat="1" applyFont="1" applyBorder="1" applyAlignment="1" applyProtection="1">
      <alignment horizontal="center" vertical="center"/>
      <protection locked="0"/>
    </xf>
    <xf numFmtId="2" fontId="4" fillId="0" borderId="0" xfId="0" applyNumberFormat="1" applyFont="1" applyBorder="1" applyAlignment="1" applyProtection="1">
      <alignment horizontal="center" vertical="center"/>
      <protection locked="0"/>
    </xf>
    <xf numFmtId="0" fontId="4" fillId="0" borderId="1" xfId="0" applyNumberFormat="1" applyFont="1" applyBorder="1" applyAlignment="1" applyProtection="1">
      <alignment horizontal="center" vertical="center"/>
      <protection locked="0"/>
    </xf>
    <xf numFmtId="2" fontId="4" fillId="0" borderId="1" xfId="0" applyNumberFormat="1" applyFont="1" applyBorder="1" applyAlignment="1" applyProtection="1">
      <alignment horizontal="center" vertical="center"/>
      <protection locked="0"/>
    </xf>
    <xf numFmtId="0" fontId="7" fillId="0" borderId="0" xfId="0" applyNumberFormat="1" applyFont="1" applyBorder="1" applyAlignment="1" applyProtection="1">
      <alignment horizontal="center" vertical="center" shrinkToFit="1"/>
      <protection locked="0"/>
    </xf>
    <xf numFmtId="177" fontId="4" fillId="0" borderId="0" xfId="0" applyNumberFormat="1" applyFont="1" applyBorder="1" applyAlignment="1" applyProtection="1">
      <alignment horizontal="center" vertical="center"/>
      <protection locked="0"/>
    </xf>
    <xf numFmtId="0" fontId="4" fillId="0" borderId="0" xfId="0" applyNumberFormat="1" applyFont="1" applyBorder="1" applyAlignment="1" applyProtection="1">
      <alignment horizontal="left" vertical="center"/>
      <protection locked="0"/>
    </xf>
    <xf numFmtId="0" fontId="4" fillId="0" borderId="0" xfId="0" applyNumberFormat="1" applyFont="1" applyBorder="1" applyAlignment="1" applyProtection="1">
      <alignment horizontal="right" vertical="center"/>
      <protection locked="0"/>
    </xf>
    <xf numFmtId="0" fontId="4" fillId="0" borderId="0" xfId="0" applyNumberFormat="1" applyFont="1" applyBorder="1" applyAlignment="1" applyProtection="1">
      <alignment horizontal="center" vertical="center" shrinkToFit="1"/>
      <protection locked="0"/>
    </xf>
    <xf numFmtId="0" fontId="4" fillId="0" borderId="5" xfId="0" applyNumberFormat="1" applyFont="1" applyBorder="1" applyAlignment="1" applyProtection="1">
      <alignment horizontal="center" vertical="center"/>
      <protection locked="0"/>
    </xf>
    <xf numFmtId="0" fontId="4" fillId="0" borderId="2" xfId="0" applyNumberFormat="1" applyFont="1" applyBorder="1" applyAlignment="1" applyProtection="1">
      <alignment horizontal="center" vertical="center"/>
      <protection locked="0"/>
    </xf>
    <xf numFmtId="0" fontId="4" fillId="0" borderId="0" xfId="0" applyNumberFormat="1" applyFont="1" applyBorder="1" applyAlignment="1" applyProtection="1">
      <alignment vertical="center" shrinkToFit="1"/>
      <protection locked="0"/>
    </xf>
    <xf numFmtId="0" fontId="4" fillId="0" borderId="5" xfId="0" applyNumberFormat="1" applyFont="1" applyFill="1" applyBorder="1" applyAlignment="1" applyProtection="1">
      <alignment horizontal="center" vertical="center"/>
      <protection locked="0"/>
    </xf>
    <xf numFmtId="0" fontId="4" fillId="0" borderId="71" xfId="0" applyNumberFormat="1" applyFont="1" applyBorder="1" applyAlignment="1" applyProtection="1">
      <alignment horizontal="center" vertical="center"/>
      <protection locked="0"/>
    </xf>
    <xf numFmtId="0" fontId="4" fillId="0" borderId="73" xfId="0" applyNumberFormat="1" applyFont="1" applyBorder="1" applyAlignment="1" applyProtection="1">
      <alignment horizontal="center" vertical="center"/>
      <protection locked="0"/>
    </xf>
    <xf numFmtId="0" fontId="4" fillId="0" borderId="72" xfId="0" applyNumberFormat="1" applyFont="1" applyBorder="1" applyAlignment="1" applyProtection="1">
      <alignment horizontal="center" vertical="center"/>
      <protection locked="0"/>
    </xf>
    <xf numFmtId="0" fontId="4" fillId="0" borderId="74" xfId="0" applyNumberFormat="1" applyFont="1" applyBorder="1" applyAlignment="1" applyProtection="1">
      <alignment horizontal="center" vertical="center"/>
      <protection locked="0"/>
    </xf>
    <xf numFmtId="0" fontId="4" fillId="0" borderId="75" xfId="0" applyNumberFormat="1" applyFont="1" applyBorder="1" applyAlignment="1" applyProtection="1">
      <alignment horizontal="center" vertical="center"/>
      <protection locked="0"/>
    </xf>
    <xf numFmtId="2" fontId="4" fillId="0" borderId="0" xfId="0" applyNumberFormat="1" applyFont="1" applyFill="1" applyBorder="1" applyAlignment="1" applyProtection="1">
      <alignment horizontal="center" vertical="center"/>
    </xf>
    <xf numFmtId="0" fontId="4" fillId="0" borderId="12" xfId="0" applyNumberFormat="1" applyFont="1" applyBorder="1" applyAlignment="1" applyProtection="1">
      <alignment horizontal="center" vertical="center"/>
      <protection locked="0"/>
    </xf>
    <xf numFmtId="0" fontId="4" fillId="0" borderId="76" xfId="0" applyNumberFormat="1" applyFont="1" applyBorder="1" applyAlignment="1" applyProtection="1">
      <alignment horizontal="center" vertical="center"/>
      <protection locked="0"/>
    </xf>
    <xf numFmtId="0" fontId="4" fillId="0" borderId="2" xfId="0" applyNumberFormat="1" applyFont="1" applyFill="1" applyBorder="1" applyAlignment="1" applyProtection="1">
      <alignment horizontal="center" vertical="center"/>
      <protection locked="0"/>
    </xf>
    <xf numFmtId="0" fontId="4" fillId="0" borderId="74" xfId="0" applyNumberFormat="1" applyFont="1" applyFill="1" applyBorder="1" applyAlignment="1" applyProtection="1">
      <alignment horizontal="center" vertical="center"/>
      <protection locked="0"/>
    </xf>
    <xf numFmtId="0" fontId="4" fillId="0" borderId="75" xfId="0" applyNumberFormat="1" applyFont="1" applyFill="1" applyBorder="1" applyAlignment="1" applyProtection="1">
      <alignment horizontal="center" vertical="center"/>
      <protection locked="0"/>
    </xf>
    <xf numFmtId="0" fontId="4" fillId="0" borderId="72" xfId="0" applyNumberFormat="1" applyFont="1" applyFill="1" applyBorder="1" applyAlignment="1" applyProtection="1">
      <alignment horizontal="center" vertical="center"/>
      <protection locked="0"/>
    </xf>
    <xf numFmtId="0" fontId="4" fillId="0" borderId="77" xfId="0" applyNumberFormat="1" applyFont="1" applyFill="1" applyBorder="1" applyAlignment="1" applyProtection="1">
      <alignment horizontal="center" vertical="center"/>
      <protection locked="0"/>
    </xf>
    <xf numFmtId="0" fontId="7" fillId="0" borderId="0" xfId="0" applyNumberFormat="1" applyFont="1" applyBorder="1" applyAlignment="1">
      <alignment horizontal="center"/>
    </xf>
    <xf numFmtId="0" fontId="7" fillId="0" borderId="0" xfId="0" applyNumberFormat="1" applyFont="1" applyBorder="1" applyAlignment="1"/>
    <xf numFmtId="176" fontId="28" fillId="0" borderId="10" xfId="0" applyNumberFormat="1" applyFont="1" applyBorder="1" applyAlignment="1">
      <alignment horizontal="right"/>
    </xf>
    <xf numFmtId="0" fontId="28" fillId="0" borderId="10" xfId="0" applyNumberFormat="1" applyFont="1" applyBorder="1" applyAlignment="1">
      <alignment horizontal="center"/>
    </xf>
    <xf numFmtId="0" fontId="28" fillId="0" borderId="5" xfId="0" applyNumberFormat="1" applyFont="1" applyBorder="1" applyAlignment="1">
      <alignment horizontal="center"/>
    </xf>
    <xf numFmtId="0" fontId="28" fillId="0" borderId="7" xfId="0" applyNumberFormat="1" applyFont="1" applyBorder="1" applyAlignment="1">
      <alignment horizontal="center"/>
    </xf>
    <xf numFmtId="180" fontId="28" fillId="0" borderId="10" xfId="0" applyNumberFormat="1" applyFont="1" applyBorder="1" applyAlignment="1">
      <alignment horizontal="center"/>
    </xf>
    <xf numFmtId="181" fontId="28" fillId="0" borderId="10" xfId="0" applyNumberFormat="1" applyFont="1" applyBorder="1" applyAlignment="1">
      <alignment horizontal="right"/>
    </xf>
    <xf numFmtId="0" fontId="7" fillId="4" borderId="10" xfId="0" applyFont="1" applyFill="1" applyBorder="1" applyAlignment="1">
      <alignment horizontal="center"/>
    </xf>
    <xf numFmtId="0" fontId="28" fillId="0" borderId="5" xfId="0" applyNumberFormat="1" applyFont="1" applyBorder="1" applyAlignment="1"/>
    <xf numFmtId="0" fontId="28" fillId="0" borderId="7" xfId="0" applyNumberFormat="1" applyFont="1" applyBorder="1" applyAlignment="1"/>
    <xf numFmtId="0" fontId="7" fillId="0" borderId="10" xfId="0" applyNumberFormat="1" applyFont="1" applyBorder="1" applyAlignment="1">
      <alignment horizontal="center"/>
    </xf>
    <xf numFmtId="0" fontId="7" fillId="0" borderId="5" xfId="0" applyNumberFormat="1" applyFont="1" applyBorder="1" applyAlignment="1">
      <alignment horizontal="left"/>
    </xf>
    <xf numFmtId="0" fontId="7" fillId="0" borderId="6" xfId="0" applyNumberFormat="1" applyFont="1" applyBorder="1" applyAlignment="1">
      <alignment horizontal="center"/>
    </xf>
    <xf numFmtId="0" fontId="7" fillId="0" borderId="7" xfId="0" applyNumberFormat="1" applyFont="1" applyBorder="1" applyAlignment="1">
      <alignment horizontal="center"/>
    </xf>
    <xf numFmtId="0" fontId="7" fillId="0" borderId="12" xfId="0" applyNumberFormat="1" applyFont="1" applyBorder="1" applyAlignment="1">
      <alignment horizontal="center"/>
    </xf>
    <xf numFmtId="0" fontId="7" fillId="0" borderId="11" xfId="0" applyNumberFormat="1" applyFont="1" applyBorder="1" applyAlignment="1">
      <alignment horizontal="center"/>
    </xf>
    <xf numFmtId="0" fontId="7" fillId="0" borderId="12" xfId="0" applyNumberFormat="1" applyFont="1" applyBorder="1" applyAlignment="1">
      <alignment horizontal="right"/>
    </xf>
    <xf numFmtId="0" fontId="7" fillId="0" borderId="0" xfId="0" applyNumberFormat="1" applyFont="1" applyBorder="1" applyAlignment="1">
      <alignment horizontal="right"/>
    </xf>
    <xf numFmtId="176" fontId="28" fillId="0" borderId="0" xfId="0" applyNumberFormat="1" applyFont="1" applyBorder="1" applyAlignment="1">
      <alignment horizontal="left"/>
    </xf>
    <xf numFmtId="0" fontId="28" fillId="0" borderId="11" xfId="0" applyNumberFormat="1" applyFont="1" applyBorder="1" applyAlignment="1">
      <alignment horizontal="left"/>
    </xf>
    <xf numFmtId="0" fontId="7" fillId="0" borderId="11" xfId="0" applyNumberFormat="1" applyFont="1" applyBorder="1" applyAlignment="1">
      <alignment horizontal="left"/>
    </xf>
    <xf numFmtId="0" fontId="7" fillId="0" borderId="3" xfId="0" applyNumberFormat="1" applyFont="1" applyBorder="1" applyAlignment="1">
      <alignment horizontal="center"/>
    </xf>
    <xf numFmtId="0" fontId="7" fillId="0" borderId="4" xfId="0" applyNumberFormat="1" applyFont="1" applyBorder="1" applyAlignment="1">
      <alignment horizontal="center"/>
    </xf>
    <xf numFmtId="0" fontId="7" fillId="0" borderId="9" xfId="0" applyNumberFormat="1" applyFont="1" applyBorder="1" applyAlignment="1">
      <alignment horizontal="center"/>
    </xf>
    <xf numFmtId="0" fontId="29" fillId="0" borderId="0" xfId="4" applyFont="1">
      <alignment vertical="center"/>
    </xf>
    <xf numFmtId="0" fontId="29" fillId="0" borderId="10" xfId="4" applyFont="1" applyBorder="1">
      <alignment vertical="center"/>
    </xf>
    <xf numFmtId="0" fontId="29" fillId="0" borderId="10" xfId="4" applyFont="1" applyBorder="1" applyAlignment="1">
      <alignment horizontal="center" vertical="center"/>
    </xf>
    <xf numFmtId="0" fontId="31" fillId="0" borderId="0" xfId="0" applyNumberFormat="1" applyFont="1" applyBorder="1" applyAlignment="1">
      <alignment horizontal="center"/>
    </xf>
    <xf numFmtId="0" fontId="32" fillId="0" borderId="0" xfId="0" applyNumberFormat="1" applyFont="1" applyBorder="1" applyAlignment="1">
      <alignment horizontal="center"/>
    </xf>
    <xf numFmtId="178" fontId="4" fillId="0" borderId="0" xfId="0" applyNumberFormat="1" applyFont="1" applyBorder="1" applyAlignment="1" applyProtection="1">
      <alignment vertical="center"/>
      <protection locked="0"/>
    </xf>
    <xf numFmtId="0" fontId="7" fillId="0" borderId="10" xfId="0" applyNumberFormat="1" applyFont="1" applyBorder="1" applyAlignment="1">
      <alignment horizontal="center"/>
    </xf>
    <xf numFmtId="183" fontId="28" fillId="0" borderId="10" xfId="0" applyNumberFormat="1" applyFont="1" applyBorder="1" applyAlignment="1">
      <alignment horizontal="center"/>
    </xf>
    <xf numFmtId="0" fontId="28" fillId="0" borderId="10" xfId="0" applyNumberFormat="1" applyFont="1" applyBorder="1" applyAlignment="1">
      <alignment horizontal="center"/>
    </xf>
    <xf numFmtId="0" fontId="30" fillId="0" borderId="10" xfId="4" applyFont="1" applyBorder="1" applyAlignment="1">
      <alignment horizontal="center" vertical="center"/>
    </xf>
    <xf numFmtId="0" fontId="28" fillId="0" borderId="10" xfId="0" applyNumberFormat="1" applyFont="1" applyBorder="1" applyAlignment="1">
      <alignment horizontal="center"/>
    </xf>
    <xf numFmtId="0" fontId="28" fillId="0" borderId="10" xfId="0" applyNumberFormat="1" applyFont="1" applyBorder="1" applyAlignment="1">
      <alignment horizontal="center"/>
    </xf>
    <xf numFmtId="0" fontId="4" fillId="0" borderId="1" xfId="0" applyNumberFormat="1" applyFont="1" applyBorder="1" applyAlignment="1" applyProtection="1">
      <alignment horizontal="center" vertical="center"/>
      <protection locked="0"/>
    </xf>
    <xf numFmtId="0" fontId="28" fillId="0" borderId="0" xfId="0" applyNumberFormat="1" applyFont="1" applyBorder="1" applyAlignment="1">
      <alignment horizontal="center"/>
    </xf>
    <xf numFmtId="2" fontId="4" fillId="0" borderId="1" xfId="0" applyNumberFormat="1" applyFont="1" applyFill="1" applyBorder="1" applyAlignment="1" applyProtection="1">
      <alignment horizontal="center" vertical="center"/>
      <protection locked="0"/>
    </xf>
    <xf numFmtId="180" fontId="4" fillId="0" borderId="1" xfId="0" applyNumberFormat="1" applyFont="1" applyFill="1" applyBorder="1" applyAlignment="1" applyProtection="1">
      <alignment horizontal="center" vertical="center" shrinkToFit="1"/>
      <protection locked="0"/>
    </xf>
    <xf numFmtId="0" fontId="4" fillId="0" borderId="1" xfId="0" applyNumberFormat="1" applyFont="1" applyFill="1" applyBorder="1" applyAlignment="1" applyProtection="1">
      <alignment horizontal="center" vertical="center" shrinkToFit="1"/>
      <protection locked="0"/>
    </xf>
    <xf numFmtId="0" fontId="30" fillId="0" borderId="10" xfId="4" applyFont="1" applyBorder="1" applyAlignment="1">
      <alignment horizontal="center" vertical="center"/>
    </xf>
    <xf numFmtId="0" fontId="28" fillId="0" borderId="10" xfId="0" applyNumberFormat="1" applyFont="1" applyBorder="1" applyAlignment="1">
      <alignment horizontal="center"/>
    </xf>
    <xf numFmtId="2" fontId="4" fillId="0" borderId="0" xfId="0" applyNumberFormat="1" applyFont="1" applyBorder="1" applyAlignment="1" applyProtection="1">
      <alignment horizontal="center" vertical="center"/>
      <protection locked="0"/>
    </xf>
    <xf numFmtId="0" fontId="28" fillId="0" borderId="10" xfId="0" applyNumberFormat="1" applyFont="1" applyBorder="1" applyAlignment="1">
      <alignment horizontal="center"/>
    </xf>
    <xf numFmtId="0" fontId="4" fillId="0" borderId="0" xfId="0" applyNumberFormat="1" applyFont="1" applyBorder="1" applyAlignment="1" applyProtection="1">
      <alignment horizontal="center" vertical="center"/>
      <protection locked="0"/>
    </xf>
    <xf numFmtId="0" fontId="4" fillId="0" borderId="1" xfId="0" applyNumberFormat="1" applyFont="1" applyBorder="1" applyAlignment="1" applyProtection="1">
      <alignment horizontal="center" vertical="center"/>
      <protection locked="0"/>
    </xf>
    <xf numFmtId="0" fontId="4" fillId="0" borderId="0" xfId="0" applyNumberFormat="1" applyFont="1" applyBorder="1" applyAlignment="1" applyProtection="1">
      <alignment horizontal="right" vertical="center"/>
      <protection locked="0"/>
    </xf>
    <xf numFmtId="0" fontId="4" fillId="0" borderId="0" xfId="0" applyNumberFormat="1" applyFont="1" applyBorder="1" applyAlignment="1" applyProtection="1">
      <alignment horizontal="center" vertical="center" shrinkToFit="1"/>
      <protection locked="0"/>
    </xf>
    <xf numFmtId="0" fontId="4" fillId="0" borderId="5" xfId="0" applyNumberFormat="1" applyFont="1" applyBorder="1" applyAlignment="1" applyProtection="1">
      <alignment horizontal="center" vertical="center"/>
      <protection locked="0"/>
    </xf>
    <xf numFmtId="0" fontId="28" fillId="0" borderId="10" xfId="0" applyNumberFormat="1" applyFont="1" applyBorder="1" applyAlignment="1">
      <alignment horizontal="center"/>
    </xf>
    <xf numFmtId="0" fontId="4" fillId="0" borderId="22" xfId="0" applyNumberFormat="1" applyFont="1" applyBorder="1" applyAlignment="1" applyProtection="1">
      <alignment horizontal="center" vertical="center"/>
      <protection locked="0"/>
    </xf>
    <xf numFmtId="0" fontId="4" fillId="0" borderId="0" xfId="0" applyNumberFormat="1" applyFont="1" applyBorder="1" applyAlignment="1" applyProtection="1">
      <alignment horizontal="center" vertical="center"/>
      <protection locked="0"/>
    </xf>
    <xf numFmtId="2" fontId="4" fillId="0" borderId="0" xfId="0" applyNumberFormat="1" applyFont="1" applyBorder="1" applyAlignment="1" applyProtection="1">
      <alignment horizontal="center" vertical="center"/>
      <protection locked="0"/>
    </xf>
    <xf numFmtId="0" fontId="4" fillId="0" borderId="5" xfId="0" applyNumberFormat="1" applyFont="1" applyBorder="1" applyAlignment="1" applyProtection="1">
      <alignment horizontal="center" vertical="center"/>
      <protection locked="0"/>
    </xf>
    <xf numFmtId="0" fontId="4" fillId="0" borderId="2" xfId="0" applyNumberFormat="1" applyFont="1" applyBorder="1" applyAlignment="1" applyProtection="1">
      <alignment horizontal="center" vertical="center"/>
      <protection locked="0"/>
    </xf>
    <xf numFmtId="0" fontId="4" fillId="0" borderId="1" xfId="0" applyNumberFormat="1" applyFont="1" applyBorder="1" applyAlignment="1" applyProtection="1">
      <alignment horizontal="center" vertical="center"/>
      <protection locked="0"/>
    </xf>
    <xf numFmtId="0" fontId="4" fillId="0" borderId="19" xfId="0" applyNumberFormat="1" applyFont="1" applyBorder="1" applyAlignment="1" applyProtection="1">
      <alignment horizontal="center" vertical="center"/>
      <protection locked="0"/>
    </xf>
    <xf numFmtId="0" fontId="7" fillId="0" borderId="0" xfId="0" applyNumberFormat="1" applyFont="1" applyBorder="1" applyAlignment="1" applyProtection="1">
      <alignment horizontal="center" vertical="center" shrinkToFit="1"/>
      <protection locked="0"/>
    </xf>
    <xf numFmtId="0" fontId="4" fillId="0" borderId="0" xfId="0" applyNumberFormat="1" applyFont="1" applyBorder="1" applyAlignment="1" applyProtection="1">
      <alignment horizontal="right" vertical="center"/>
      <protection locked="0"/>
    </xf>
    <xf numFmtId="0" fontId="4" fillId="3" borderId="33" xfId="0" applyNumberFormat="1" applyFont="1" applyFill="1" applyBorder="1" applyAlignment="1" applyProtection="1">
      <alignment horizontal="center" vertical="center"/>
    </xf>
    <xf numFmtId="177" fontId="4" fillId="0" borderId="0" xfId="0" applyNumberFormat="1" applyFont="1" applyBorder="1" applyAlignment="1" applyProtection="1">
      <alignment horizontal="center" vertical="center"/>
      <protection locked="0"/>
    </xf>
    <xf numFmtId="0" fontId="4" fillId="0" borderId="0" xfId="0" applyNumberFormat="1" applyFont="1" applyBorder="1" applyAlignment="1" applyProtection="1">
      <alignment horizontal="center" vertical="center" shrinkToFit="1"/>
      <protection locked="0"/>
    </xf>
    <xf numFmtId="2" fontId="4" fillId="0" borderId="1" xfId="0" applyNumberFormat="1" applyFont="1" applyBorder="1" applyAlignment="1" applyProtection="1">
      <alignment horizontal="center" vertical="center"/>
      <protection locked="0"/>
    </xf>
    <xf numFmtId="0" fontId="4" fillId="3" borderId="64" xfId="0" applyNumberFormat="1" applyFont="1" applyFill="1" applyBorder="1" applyAlignment="1" applyProtection="1">
      <alignment horizontal="center" vertical="center"/>
    </xf>
    <xf numFmtId="178" fontId="4" fillId="0" borderId="0" xfId="0" applyNumberFormat="1" applyFont="1" applyBorder="1" applyAlignment="1" applyProtection="1">
      <alignment horizontal="center" vertical="center"/>
      <protection locked="0"/>
    </xf>
    <xf numFmtId="12" fontId="4" fillId="0" borderId="0" xfId="0" applyNumberFormat="1" applyFont="1" applyBorder="1" applyAlignment="1" applyProtection="1">
      <alignment horizontal="center" vertical="center"/>
      <protection locked="0"/>
    </xf>
    <xf numFmtId="0" fontId="4" fillId="0" borderId="0" xfId="0" applyNumberFormat="1" applyFont="1" applyBorder="1" applyAlignment="1" applyProtection="1">
      <alignment horizontal="left" vertical="center"/>
      <protection locked="0"/>
    </xf>
    <xf numFmtId="177" fontId="4" fillId="0" borderId="64" xfId="0" applyNumberFormat="1" applyFont="1" applyBorder="1" applyAlignment="1" applyProtection="1">
      <alignment horizontal="center" vertical="center"/>
      <protection locked="0"/>
    </xf>
    <xf numFmtId="177" fontId="4" fillId="0" borderId="35" xfId="0" applyNumberFormat="1" applyFont="1" applyBorder="1" applyAlignment="1" applyProtection="1">
      <alignment horizontal="center" vertical="center"/>
      <protection locked="0"/>
    </xf>
    <xf numFmtId="2" fontId="4" fillId="0" borderId="64" xfId="0" applyNumberFormat="1" applyFont="1" applyBorder="1" applyAlignment="1" applyProtection="1">
      <alignment horizontal="center" vertical="center"/>
      <protection locked="0"/>
    </xf>
    <xf numFmtId="0" fontId="6" fillId="0" borderId="0" xfId="0" applyNumberFormat="1" applyFont="1" applyBorder="1" applyAlignment="1" applyProtection="1">
      <alignment horizontal="left" vertical="center"/>
      <protection locked="0"/>
    </xf>
    <xf numFmtId="0" fontId="4" fillId="0" borderId="0" xfId="0" applyNumberFormat="1" applyFont="1" applyBorder="1" applyAlignment="1" applyProtection="1">
      <alignment vertical="center" shrinkToFit="1"/>
      <protection locked="0"/>
    </xf>
    <xf numFmtId="0" fontId="4" fillId="0" borderId="64" xfId="0" applyNumberFormat="1" applyFont="1" applyBorder="1" applyAlignment="1" applyProtection="1">
      <alignment horizontal="center" vertical="center"/>
      <protection locked="0"/>
    </xf>
    <xf numFmtId="0" fontId="4" fillId="0" borderId="79" xfId="0" applyNumberFormat="1" applyFont="1" applyBorder="1" applyAlignment="1" applyProtection="1">
      <alignment horizontal="center" vertical="center"/>
      <protection locked="0"/>
    </xf>
    <xf numFmtId="0" fontId="4" fillId="0" borderId="80" xfId="0" applyNumberFormat="1" applyFont="1" applyBorder="1" applyAlignment="1" applyProtection="1">
      <alignment horizontal="center" vertical="center"/>
      <protection locked="0"/>
    </xf>
    <xf numFmtId="0" fontId="4" fillId="0" borderId="81" xfId="0" applyNumberFormat="1" applyFont="1" applyBorder="1" applyAlignment="1" applyProtection="1">
      <alignment horizontal="center" vertical="center"/>
      <protection locked="0"/>
    </xf>
    <xf numFmtId="0" fontId="4" fillId="0" borderId="82" xfId="0" applyNumberFormat="1" applyFont="1" applyBorder="1" applyAlignment="1" applyProtection="1">
      <alignment horizontal="center" vertical="center"/>
      <protection locked="0"/>
    </xf>
    <xf numFmtId="0" fontId="4" fillId="0" borderId="83" xfId="0" applyNumberFormat="1" applyFont="1" applyBorder="1" applyAlignment="1" applyProtection="1">
      <alignment horizontal="center" vertical="center"/>
      <protection locked="0"/>
    </xf>
    <xf numFmtId="0" fontId="4" fillId="0" borderId="0" xfId="0" applyNumberFormat="1" applyFont="1" applyFill="1" applyBorder="1" applyAlignment="1" applyProtection="1">
      <alignment vertical="center"/>
    </xf>
    <xf numFmtId="0" fontId="4" fillId="0" borderId="4" xfId="0" applyNumberFormat="1" applyFont="1" applyBorder="1" applyAlignment="1" applyProtection="1">
      <alignment horizontal="center"/>
      <protection locked="0"/>
    </xf>
    <xf numFmtId="0" fontId="4" fillId="0" borderId="84" xfId="0" applyNumberFormat="1" applyFont="1" applyBorder="1" applyAlignment="1" applyProtection="1">
      <alignment horizontal="center" vertical="center"/>
      <protection locked="0"/>
    </xf>
    <xf numFmtId="0" fontId="4" fillId="3" borderId="68" xfId="0" applyNumberFormat="1" applyFont="1" applyFill="1" applyBorder="1" applyAlignment="1" applyProtection="1">
      <alignment horizontal="center" vertical="center"/>
    </xf>
    <xf numFmtId="0" fontId="4" fillId="3" borderId="33" xfId="0" applyNumberFormat="1" applyFont="1" applyFill="1" applyBorder="1" applyAlignment="1" applyProtection="1">
      <alignment horizontal="center" vertical="center"/>
      <protection locked="0"/>
    </xf>
    <xf numFmtId="0" fontId="4" fillId="3" borderId="33" xfId="0" applyNumberFormat="1" applyFont="1" applyFill="1" applyBorder="1" applyAlignment="1" applyProtection="1">
      <alignment vertical="center"/>
      <protection locked="0"/>
    </xf>
    <xf numFmtId="0" fontId="4" fillId="3" borderId="64" xfId="0" applyNumberFormat="1" applyFont="1" applyFill="1" applyBorder="1" applyAlignment="1" applyProtection="1">
      <alignment horizontal="center" vertical="center"/>
      <protection locked="0"/>
    </xf>
    <xf numFmtId="0" fontId="4" fillId="3" borderId="64" xfId="0" applyNumberFormat="1" applyFont="1" applyFill="1" applyBorder="1" applyAlignment="1" applyProtection="1">
      <alignment vertical="center"/>
      <protection locked="0"/>
    </xf>
    <xf numFmtId="0" fontId="4" fillId="3" borderId="68" xfId="0" applyNumberFormat="1" applyFont="1" applyFill="1" applyBorder="1" applyAlignment="1" applyProtection="1">
      <alignment horizontal="center" vertical="center"/>
      <protection locked="0"/>
    </xf>
    <xf numFmtId="0" fontId="4" fillId="3" borderId="68" xfId="0" applyNumberFormat="1" applyFont="1" applyFill="1" applyBorder="1" applyAlignment="1" applyProtection="1">
      <alignment vertical="center"/>
      <protection locked="0"/>
    </xf>
    <xf numFmtId="0" fontId="4" fillId="0" borderId="84" xfId="0" applyNumberFormat="1" applyFont="1" applyBorder="1" applyAlignment="1" applyProtection="1">
      <alignment vertical="center"/>
      <protection locked="0"/>
    </xf>
    <xf numFmtId="0" fontId="4" fillId="0" borderId="85" xfId="0" applyNumberFormat="1" applyFont="1" applyBorder="1" applyAlignment="1" applyProtection="1">
      <alignment horizontal="center" vertical="center"/>
      <protection locked="0"/>
    </xf>
    <xf numFmtId="0" fontId="4" fillId="0" borderId="84" xfId="0" applyNumberFormat="1" applyFont="1" applyBorder="1" applyAlignment="1" applyProtection="1">
      <alignment horizontal="left" vertical="center"/>
      <protection locked="0"/>
    </xf>
    <xf numFmtId="0" fontId="0" fillId="0" borderId="0" xfId="0"/>
    <xf numFmtId="0" fontId="28" fillId="0" borderId="5" xfId="0" applyFont="1" applyBorder="1" applyAlignment="1">
      <alignment horizontal="center"/>
    </xf>
    <xf numFmtId="0" fontId="28" fillId="0" borderId="7" xfId="0" applyFont="1" applyBorder="1" applyAlignment="1">
      <alignment horizontal="center"/>
    </xf>
    <xf numFmtId="0" fontId="7" fillId="0" borderId="10" xfId="0" applyNumberFormat="1" applyFont="1" applyBorder="1" applyAlignment="1">
      <alignment horizontal="center"/>
    </xf>
    <xf numFmtId="176" fontId="28" fillId="0" borderId="10" xfId="0" applyNumberFormat="1" applyFont="1" applyBorder="1" applyAlignment="1">
      <alignment horizontal="center"/>
    </xf>
    <xf numFmtId="0" fontId="7" fillId="4" borderId="10" xfId="0" applyFont="1" applyFill="1" applyBorder="1" applyAlignment="1">
      <alignment horizontal="center" vertical="center" wrapText="1"/>
    </xf>
    <xf numFmtId="0" fontId="7" fillId="4" borderId="10" xfId="0" applyFont="1" applyFill="1" applyBorder="1" applyAlignment="1">
      <alignment horizontal="center" vertical="center"/>
    </xf>
    <xf numFmtId="0" fontId="7" fillId="2" borderId="10" xfId="0" applyFont="1" applyFill="1" applyBorder="1" applyAlignment="1">
      <alignment horizontal="center" vertical="center" wrapText="1"/>
    </xf>
    <xf numFmtId="0" fontId="7" fillId="2" borderId="10" xfId="0" applyFont="1" applyFill="1" applyBorder="1" applyAlignment="1">
      <alignment horizontal="center"/>
    </xf>
    <xf numFmtId="0" fontId="7" fillId="2" borderId="10" xfId="0" applyFont="1" applyFill="1" applyBorder="1" applyAlignment="1">
      <alignment horizontal="center" vertical="center" shrinkToFit="1"/>
    </xf>
    <xf numFmtId="0" fontId="7" fillId="2" borderId="5" xfId="0" applyFont="1" applyFill="1" applyBorder="1" applyAlignment="1">
      <alignment horizontal="center" vertical="center" shrinkToFit="1"/>
    </xf>
    <xf numFmtId="0" fontId="7" fillId="2" borderId="7" xfId="0" applyFont="1" applyFill="1" applyBorder="1" applyAlignment="1">
      <alignment horizontal="center" vertical="center" shrinkToFit="1"/>
    </xf>
    <xf numFmtId="183" fontId="28" fillId="0" borderId="10" xfId="0" applyNumberFormat="1" applyFont="1" applyBorder="1" applyAlignment="1">
      <alignment horizontal="center"/>
    </xf>
    <xf numFmtId="176" fontId="30" fillId="0" borderId="10" xfId="4" applyNumberFormat="1" applyFont="1" applyBorder="1">
      <alignment vertical="center"/>
    </xf>
    <xf numFmtId="0" fontId="30" fillId="0" borderId="10" xfId="4" applyFont="1" applyBorder="1" applyAlignment="1">
      <alignment horizontal="center" vertical="center"/>
    </xf>
    <xf numFmtId="0" fontId="29" fillId="0" borderId="10" xfId="4" applyFont="1" applyBorder="1" applyAlignment="1">
      <alignment horizontal="center" vertical="center" shrinkToFit="1"/>
    </xf>
    <xf numFmtId="176" fontId="28" fillId="0" borderId="10" xfId="0" applyNumberFormat="1" applyFont="1" applyBorder="1" applyAlignment="1"/>
    <xf numFmtId="0" fontId="28" fillId="0" borderId="10" xfId="0" applyNumberFormat="1" applyFont="1" applyBorder="1" applyAlignment="1">
      <alignment horizontal="center"/>
    </xf>
    <xf numFmtId="179" fontId="4" fillId="0" borderId="21" xfId="0" applyNumberFormat="1" applyFont="1" applyBorder="1" applyAlignment="1" applyProtection="1">
      <alignment horizontal="center" vertical="center"/>
      <protection locked="0"/>
    </xf>
    <xf numFmtId="179" fontId="4" fillId="4" borderId="21" xfId="0" applyNumberFormat="1" applyFont="1" applyFill="1" applyBorder="1" applyAlignment="1" applyProtection="1">
      <alignment horizontal="center" vertical="center"/>
    </xf>
    <xf numFmtId="179" fontId="4" fillId="4" borderId="22" xfId="0" applyNumberFormat="1" applyFont="1" applyFill="1" applyBorder="1" applyAlignment="1" applyProtection="1">
      <alignment horizontal="center" vertical="center"/>
    </xf>
    <xf numFmtId="0" fontId="4" fillId="0" borderId="35" xfId="0" applyNumberFormat="1" applyFont="1" applyFill="1" applyBorder="1" applyAlignment="1" applyProtection="1">
      <alignment horizontal="center" vertical="center"/>
      <protection locked="0"/>
    </xf>
    <xf numFmtId="0" fontId="4" fillId="0" borderId="18" xfId="0" applyNumberFormat="1" applyFont="1" applyFill="1" applyBorder="1" applyAlignment="1" applyProtection="1">
      <alignment horizontal="center" vertical="center"/>
      <protection locked="0"/>
    </xf>
    <xf numFmtId="2" fontId="4" fillId="0" borderId="18" xfId="0" applyNumberFormat="1" applyFont="1" applyFill="1" applyBorder="1" applyAlignment="1" applyProtection="1">
      <alignment horizontal="center" vertical="center"/>
      <protection locked="0"/>
    </xf>
    <xf numFmtId="1" fontId="4" fillId="0" borderId="18" xfId="0" applyNumberFormat="1" applyFont="1" applyBorder="1" applyAlignment="1" applyProtection="1">
      <alignment horizontal="center" vertical="center"/>
      <protection locked="0"/>
    </xf>
    <xf numFmtId="0" fontId="4" fillId="0" borderId="18" xfId="0" applyNumberFormat="1" applyFont="1" applyBorder="1" applyAlignment="1" applyProtection="1">
      <alignment horizontal="center" vertical="center"/>
      <protection locked="0"/>
    </xf>
    <xf numFmtId="179" fontId="4" fillId="0" borderId="18" xfId="0" applyNumberFormat="1" applyFont="1" applyBorder="1" applyAlignment="1" applyProtection="1">
      <alignment horizontal="center" vertical="center"/>
      <protection locked="0"/>
    </xf>
    <xf numFmtId="179" fontId="4" fillId="4" borderId="18" xfId="0" applyNumberFormat="1" applyFont="1" applyFill="1" applyBorder="1" applyAlignment="1" applyProtection="1">
      <alignment horizontal="center" vertical="center"/>
    </xf>
    <xf numFmtId="179" fontId="4" fillId="4" borderId="19" xfId="0" applyNumberFormat="1" applyFont="1" applyFill="1" applyBorder="1" applyAlignment="1" applyProtection="1">
      <alignment horizontal="center" vertical="center"/>
    </xf>
    <xf numFmtId="0" fontId="4" fillId="0" borderId="1" xfId="0" applyNumberFormat="1" applyFont="1" applyBorder="1" applyAlignment="1" applyProtection="1">
      <alignment horizontal="center" vertical="center"/>
      <protection locked="0"/>
    </xf>
    <xf numFmtId="181" fontId="4" fillId="0" borderId="1" xfId="0" applyNumberFormat="1" applyFont="1" applyBorder="1" applyAlignment="1" applyProtection="1">
      <alignment horizontal="center" vertical="center"/>
      <protection locked="0"/>
    </xf>
    <xf numFmtId="0" fontId="4" fillId="0" borderId="1" xfId="0" applyNumberFormat="1" applyFont="1" applyBorder="1" applyAlignment="1" applyProtection="1">
      <alignment horizontal="center" vertical="center" shrinkToFit="1"/>
      <protection locked="0"/>
    </xf>
    <xf numFmtId="0" fontId="4" fillId="0" borderId="36" xfId="0" applyNumberFormat="1" applyFont="1" applyFill="1" applyBorder="1" applyAlignment="1" applyProtection="1">
      <alignment horizontal="center" vertical="center"/>
      <protection locked="0"/>
    </xf>
    <xf numFmtId="0" fontId="4" fillId="0" borderId="21" xfId="0" applyNumberFormat="1" applyFont="1" applyFill="1" applyBorder="1" applyAlignment="1" applyProtection="1">
      <alignment horizontal="center" vertical="center"/>
      <protection locked="0"/>
    </xf>
    <xf numFmtId="2" fontId="4" fillId="0" borderId="21" xfId="0" applyNumberFormat="1" applyFont="1" applyFill="1" applyBorder="1" applyAlignment="1" applyProtection="1">
      <alignment horizontal="center" vertical="center"/>
      <protection locked="0"/>
    </xf>
    <xf numFmtId="1" fontId="4" fillId="0" borderId="21" xfId="0" applyNumberFormat="1" applyFont="1" applyBorder="1" applyAlignment="1" applyProtection="1">
      <alignment horizontal="center" vertical="center"/>
      <protection locked="0"/>
    </xf>
    <xf numFmtId="0" fontId="4" fillId="0" borderId="21" xfId="0" applyNumberFormat="1" applyFont="1" applyBorder="1" applyAlignment="1" applyProtection="1">
      <alignment horizontal="center" vertical="center"/>
      <protection locked="0"/>
    </xf>
    <xf numFmtId="0" fontId="4" fillId="0" borderId="34" xfId="0" applyNumberFormat="1" applyFont="1" applyBorder="1" applyAlignment="1" applyProtection="1">
      <alignment horizontal="center" vertical="center" wrapText="1"/>
      <protection locked="0"/>
    </xf>
    <xf numFmtId="0" fontId="4" fillId="0" borderId="15" xfId="0" applyNumberFormat="1" applyFont="1" applyBorder="1" applyAlignment="1" applyProtection="1">
      <alignment horizontal="center" vertical="center" wrapText="1"/>
      <protection locked="0"/>
    </xf>
    <xf numFmtId="0" fontId="4" fillId="0" borderId="36" xfId="0" applyNumberFormat="1" applyFont="1" applyBorder="1" applyAlignment="1" applyProtection="1">
      <alignment horizontal="center" vertical="center" wrapText="1"/>
      <protection locked="0"/>
    </xf>
    <xf numFmtId="0" fontId="4" fillId="0" borderId="21" xfId="0" applyNumberFormat="1" applyFont="1" applyBorder="1" applyAlignment="1" applyProtection="1">
      <alignment horizontal="center" vertical="center" wrapText="1"/>
      <protection locked="0"/>
    </xf>
    <xf numFmtId="0" fontId="4" fillId="0" borderId="15" xfId="0" applyNumberFormat="1" applyFont="1" applyBorder="1" applyAlignment="1" applyProtection="1">
      <alignment horizontal="center" vertical="center" wrapText="1" shrinkToFit="1"/>
      <protection locked="0"/>
    </xf>
    <xf numFmtId="0" fontId="4" fillId="0" borderId="15" xfId="0" applyNumberFormat="1" applyFont="1" applyBorder="1" applyAlignment="1" applyProtection="1">
      <alignment horizontal="center" vertical="center" shrinkToFit="1"/>
      <protection locked="0"/>
    </xf>
    <xf numFmtId="0" fontId="4" fillId="0" borderId="21" xfId="0" applyNumberFormat="1" applyFont="1" applyBorder="1" applyAlignment="1" applyProtection="1">
      <alignment horizontal="center" vertical="center" shrinkToFit="1"/>
      <protection locked="0"/>
    </xf>
    <xf numFmtId="0" fontId="4" fillId="0" borderId="16" xfId="0" applyNumberFormat="1" applyFont="1" applyBorder="1" applyAlignment="1" applyProtection="1">
      <alignment horizontal="center" vertical="center" wrapText="1"/>
      <protection locked="0"/>
    </xf>
    <xf numFmtId="0" fontId="4" fillId="0" borderId="22" xfId="0" applyNumberFormat="1" applyFont="1" applyBorder="1" applyAlignment="1" applyProtection="1">
      <alignment horizontal="center" vertical="center" wrapText="1"/>
      <protection locked="0"/>
    </xf>
    <xf numFmtId="0" fontId="4" fillId="0" borderId="34" xfId="0" applyNumberFormat="1" applyFont="1" applyFill="1" applyBorder="1" applyAlignment="1" applyProtection="1">
      <alignment horizontal="center" vertical="center"/>
      <protection locked="0"/>
    </xf>
    <xf numFmtId="0" fontId="4" fillId="0" borderId="15" xfId="0" applyNumberFormat="1" applyFont="1" applyFill="1" applyBorder="1" applyAlignment="1" applyProtection="1">
      <alignment horizontal="center" vertical="center"/>
      <protection locked="0"/>
    </xf>
    <xf numFmtId="2" fontId="4" fillId="0" borderId="15" xfId="0" applyNumberFormat="1" applyFont="1" applyFill="1" applyBorder="1" applyAlignment="1" applyProtection="1">
      <alignment horizontal="center" vertical="center"/>
      <protection locked="0"/>
    </xf>
    <xf numFmtId="1" fontId="4" fillId="0" borderId="15" xfId="0" applyNumberFormat="1" applyFont="1" applyBorder="1" applyAlignment="1" applyProtection="1">
      <alignment horizontal="center" vertical="center"/>
      <protection locked="0"/>
    </xf>
    <xf numFmtId="0" fontId="4" fillId="0" borderId="15" xfId="0" applyNumberFormat="1" applyFont="1" applyBorder="1" applyAlignment="1" applyProtection="1">
      <alignment horizontal="center" vertical="center"/>
      <protection locked="0"/>
    </xf>
    <xf numFmtId="179" fontId="4" fillId="0" borderId="15" xfId="0" applyNumberFormat="1" applyFont="1" applyBorder="1" applyAlignment="1" applyProtection="1">
      <alignment horizontal="center" vertical="center"/>
      <protection locked="0"/>
    </xf>
    <xf numFmtId="179" fontId="4" fillId="4" borderId="15" xfId="0" applyNumberFormat="1" applyFont="1" applyFill="1" applyBorder="1" applyAlignment="1" applyProtection="1">
      <alignment horizontal="center" vertical="center"/>
    </xf>
    <xf numFmtId="179" fontId="4" fillId="4" borderId="16" xfId="0" applyNumberFormat="1" applyFont="1" applyFill="1" applyBorder="1" applyAlignment="1" applyProtection="1">
      <alignment horizontal="center" vertical="center"/>
    </xf>
    <xf numFmtId="2" fontId="4" fillId="0" borderId="38" xfId="0" applyNumberFormat="1" applyFont="1" applyFill="1" applyBorder="1" applyAlignment="1" applyProtection="1">
      <alignment horizontal="center" vertical="center"/>
      <protection locked="0"/>
    </xf>
    <xf numFmtId="178" fontId="4" fillId="0" borderId="18" xfId="0" applyNumberFormat="1" applyFont="1" applyBorder="1" applyAlignment="1" applyProtection="1">
      <alignment horizontal="center" vertical="center"/>
      <protection locked="0"/>
    </xf>
    <xf numFmtId="178" fontId="4" fillId="0" borderId="21" xfId="0" applyNumberFormat="1" applyFont="1" applyBorder="1" applyAlignment="1" applyProtection="1">
      <alignment horizontal="center" vertical="center"/>
      <protection locked="0"/>
    </xf>
    <xf numFmtId="0" fontId="4" fillId="0" borderId="19" xfId="0" applyNumberFormat="1" applyFont="1" applyBorder="1" applyAlignment="1" applyProtection="1">
      <alignment horizontal="center" vertical="center"/>
      <protection locked="0"/>
    </xf>
    <xf numFmtId="0" fontId="4" fillId="0" borderId="64" xfId="0" applyNumberFormat="1" applyFont="1" applyBorder="1" applyAlignment="1" applyProtection="1">
      <alignment horizontal="center" vertical="center"/>
      <protection locked="0"/>
    </xf>
    <xf numFmtId="0" fontId="4" fillId="0" borderId="22" xfId="0" applyNumberFormat="1" applyFont="1" applyBorder="1" applyAlignment="1" applyProtection="1">
      <alignment horizontal="center" vertical="center"/>
      <protection locked="0"/>
    </xf>
    <xf numFmtId="0" fontId="4" fillId="0" borderId="18" xfId="0" applyNumberFormat="1" applyFont="1" applyBorder="1" applyAlignment="1" applyProtection="1">
      <alignment horizontal="center" vertical="center" wrapText="1"/>
      <protection locked="0"/>
    </xf>
    <xf numFmtId="0" fontId="4" fillId="0" borderId="19" xfId="0" applyNumberFormat="1" applyFont="1" applyBorder="1" applyAlignment="1" applyProtection="1">
      <alignment horizontal="center" vertical="center" wrapText="1"/>
      <protection locked="0"/>
    </xf>
    <xf numFmtId="0" fontId="4" fillId="0" borderId="37" xfId="0" applyNumberFormat="1" applyFont="1" applyBorder="1" applyAlignment="1" applyProtection="1">
      <alignment horizontal="center" vertical="center"/>
      <protection locked="0"/>
    </xf>
    <xf numFmtId="0" fontId="4" fillId="0" borderId="38" xfId="0" applyNumberFormat="1" applyFont="1" applyBorder="1" applyAlignment="1" applyProtection="1">
      <alignment horizontal="center" vertical="center"/>
      <protection locked="0"/>
    </xf>
    <xf numFmtId="0" fontId="4" fillId="0" borderId="39" xfId="0" applyNumberFormat="1" applyFont="1" applyBorder="1" applyAlignment="1" applyProtection="1">
      <alignment horizontal="center" vertical="center"/>
      <protection locked="0"/>
    </xf>
    <xf numFmtId="0" fontId="4" fillId="0" borderId="34" xfId="0" applyNumberFormat="1" applyFont="1" applyBorder="1" applyAlignment="1" applyProtection="1">
      <alignment horizontal="center" vertical="center"/>
      <protection locked="0"/>
    </xf>
    <xf numFmtId="0" fontId="4" fillId="0" borderId="16" xfId="0" applyNumberFormat="1" applyFont="1" applyBorder="1" applyAlignment="1" applyProtection="1">
      <alignment horizontal="center" vertical="center"/>
      <protection locked="0"/>
    </xf>
    <xf numFmtId="0" fontId="4" fillId="0" borderId="35" xfId="0" applyNumberFormat="1" applyFont="1" applyBorder="1" applyAlignment="1" applyProtection="1">
      <alignment horizontal="center" vertical="center"/>
      <protection locked="0"/>
    </xf>
    <xf numFmtId="0" fontId="4" fillId="0" borderId="36" xfId="0" applyNumberFormat="1" applyFont="1" applyBorder="1" applyAlignment="1" applyProtection="1">
      <alignment horizontal="center" vertical="center"/>
      <protection locked="0"/>
    </xf>
    <xf numFmtId="1" fontId="4" fillId="4" borderId="43" xfId="0" applyNumberFormat="1" applyFont="1" applyFill="1" applyBorder="1" applyAlignment="1" applyProtection="1">
      <alignment horizontal="center" vertical="center"/>
    </xf>
    <xf numFmtId="1" fontId="4" fillId="4" borderId="38" xfId="0" applyNumberFormat="1" applyFont="1" applyFill="1" applyBorder="1" applyAlignment="1" applyProtection="1">
      <alignment horizontal="center" vertical="center"/>
    </xf>
    <xf numFmtId="0" fontId="4" fillId="4" borderId="38" xfId="0" applyNumberFormat="1" applyFont="1" applyFill="1" applyBorder="1" applyAlignment="1" applyProtection="1">
      <alignment horizontal="center" vertical="center" shrinkToFit="1"/>
    </xf>
    <xf numFmtId="0" fontId="4" fillId="4" borderId="51" xfId="0" applyNumberFormat="1" applyFont="1" applyFill="1" applyBorder="1" applyAlignment="1" applyProtection="1">
      <alignment horizontal="center" vertical="center" shrinkToFit="1"/>
    </xf>
    <xf numFmtId="1" fontId="4" fillId="4" borderId="37" xfId="0" applyNumberFormat="1" applyFont="1" applyFill="1" applyBorder="1" applyAlignment="1" applyProtection="1">
      <alignment horizontal="center" vertical="center"/>
    </xf>
    <xf numFmtId="0" fontId="4" fillId="0" borderId="54" xfId="0" applyNumberFormat="1" applyFont="1" applyBorder="1" applyAlignment="1" applyProtection="1">
      <alignment horizontal="center" vertical="center" wrapText="1"/>
      <protection locked="0"/>
    </xf>
    <xf numFmtId="0" fontId="4" fillId="0" borderId="1" xfId="0" applyNumberFormat="1" applyFont="1" applyBorder="1" applyAlignment="1" applyProtection="1">
      <alignment horizontal="center" vertical="center" wrapText="1"/>
      <protection locked="0"/>
    </xf>
    <xf numFmtId="0" fontId="4" fillId="0" borderId="39" xfId="0" applyNumberFormat="1" applyFont="1" applyBorder="1" applyAlignment="1" applyProtection="1">
      <alignment horizontal="center" vertical="center" wrapText="1"/>
      <protection locked="0"/>
    </xf>
    <xf numFmtId="0" fontId="4" fillId="0" borderId="78" xfId="0" applyNumberFormat="1" applyFont="1" applyBorder="1" applyAlignment="1" applyProtection="1">
      <alignment horizontal="center" vertical="center" wrapText="1"/>
      <protection locked="0"/>
    </xf>
    <xf numFmtId="2" fontId="4" fillId="0" borderId="18" xfId="0" applyNumberFormat="1" applyFont="1" applyBorder="1" applyAlignment="1" applyProtection="1">
      <alignment horizontal="center" vertical="center"/>
      <protection locked="0"/>
    </xf>
    <xf numFmtId="2" fontId="4" fillId="0" borderId="21" xfId="0" applyNumberFormat="1" applyFont="1" applyBorder="1" applyAlignment="1" applyProtection="1">
      <alignment horizontal="center" vertical="center"/>
      <protection locked="0"/>
    </xf>
    <xf numFmtId="0" fontId="4" fillId="0" borderId="0" xfId="0" applyNumberFormat="1" applyFont="1" applyBorder="1" applyAlignment="1" applyProtection="1">
      <alignment horizontal="center" vertical="center"/>
      <protection locked="0"/>
    </xf>
    <xf numFmtId="0" fontId="4" fillId="4" borderId="39" xfId="0" applyNumberFormat="1" applyFont="1" applyFill="1" applyBorder="1" applyAlignment="1" applyProtection="1">
      <alignment horizontal="center" vertical="center" shrinkToFit="1"/>
    </xf>
    <xf numFmtId="1" fontId="4" fillId="4" borderId="20" xfId="0" applyNumberFormat="1" applyFont="1" applyFill="1" applyBorder="1" applyAlignment="1" applyProtection="1">
      <alignment horizontal="center" vertical="center"/>
    </xf>
    <xf numFmtId="1" fontId="4" fillId="4" borderId="21" xfId="0" applyNumberFormat="1" applyFont="1" applyFill="1" applyBorder="1" applyAlignment="1" applyProtection="1">
      <alignment horizontal="center" vertical="center"/>
    </xf>
    <xf numFmtId="177" fontId="4" fillId="4" borderId="21" xfId="0" applyNumberFormat="1" applyFont="1" applyFill="1" applyBorder="1" applyAlignment="1" applyProtection="1">
      <alignment horizontal="center" vertical="center" shrinkToFit="1"/>
    </xf>
    <xf numFmtId="0" fontId="4" fillId="4" borderId="21" xfId="0" applyNumberFormat="1" applyFont="1" applyFill="1" applyBorder="1" applyAlignment="1" applyProtection="1">
      <alignment horizontal="center" vertical="center" shrinkToFit="1"/>
    </xf>
    <xf numFmtId="0" fontId="4" fillId="4" borderId="42" xfId="0" applyNumberFormat="1" applyFont="1" applyFill="1" applyBorder="1" applyAlignment="1" applyProtection="1">
      <alignment horizontal="center" vertical="center" shrinkToFit="1"/>
    </xf>
    <xf numFmtId="1" fontId="4" fillId="4" borderId="36" xfId="0" applyNumberFormat="1" applyFont="1" applyFill="1" applyBorder="1" applyAlignment="1" applyProtection="1">
      <alignment horizontal="center" vertical="center"/>
    </xf>
    <xf numFmtId="0" fontId="4" fillId="4" borderId="22" xfId="0" applyNumberFormat="1" applyFont="1" applyFill="1" applyBorder="1" applyAlignment="1" applyProtection="1">
      <alignment horizontal="center" vertical="center" shrinkToFit="1"/>
    </xf>
    <xf numFmtId="2" fontId="4" fillId="0" borderId="0" xfId="0" applyNumberFormat="1" applyFont="1" applyBorder="1" applyAlignment="1" applyProtection="1">
      <alignment horizontal="center" vertical="center"/>
      <protection locked="0"/>
    </xf>
    <xf numFmtId="0" fontId="5" fillId="0" borderId="0" xfId="0" applyNumberFormat="1" applyFont="1" applyBorder="1" applyAlignment="1" applyProtection="1">
      <alignment horizontal="center" vertical="center"/>
      <protection locked="0"/>
    </xf>
    <xf numFmtId="178" fontId="4" fillId="0" borderId="0" xfId="0" applyNumberFormat="1" applyFont="1" applyBorder="1" applyAlignment="1" applyProtection="1">
      <alignment horizontal="center" vertical="center"/>
      <protection locked="0"/>
    </xf>
    <xf numFmtId="0" fontId="4" fillId="4" borderId="35" xfId="0" applyNumberFormat="1" applyFont="1" applyFill="1" applyBorder="1" applyAlignment="1" applyProtection="1">
      <alignment horizontal="center" vertical="center"/>
    </xf>
    <xf numFmtId="0" fontId="4" fillId="4" borderId="18" xfId="0" applyNumberFormat="1" applyFont="1" applyFill="1" applyBorder="1" applyAlignment="1" applyProtection="1">
      <alignment horizontal="center" vertical="center"/>
    </xf>
    <xf numFmtId="2" fontId="4" fillId="4" borderId="18" xfId="0" applyNumberFormat="1" applyFont="1" applyFill="1" applyBorder="1" applyAlignment="1" applyProtection="1">
      <alignment horizontal="center" vertical="center"/>
    </xf>
    <xf numFmtId="1" fontId="4" fillId="4" borderId="18" xfId="0" applyNumberFormat="1" applyFont="1" applyFill="1" applyBorder="1" applyAlignment="1" applyProtection="1">
      <alignment horizontal="center" vertical="center"/>
    </xf>
    <xf numFmtId="0" fontId="4" fillId="4" borderId="18" xfId="0" applyNumberFormat="1" applyFont="1" applyFill="1" applyBorder="1" applyAlignment="1" applyProtection="1">
      <alignment horizontal="center" vertical="center" shrinkToFit="1"/>
    </xf>
    <xf numFmtId="0" fontId="4" fillId="4" borderId="19" xfId="0" applyNumberFormat="1" applyFont="1" applyFill="1" applyBorder="1" applyAlignment="1" applyProtection="1">
      <alignment horizontal="center" vertical="center" shrinkToFit="1"/>
    </xf>
    <xf numFmtId="0" fontId="4" fillId="0" borderId="0" xfId="0" applyNumberFormat="1" applyFont="1" applyBorder="1" applyAlignment="1" applyProtection="1">
      <alignment vertical="center" shrinkToFit="1"/>
      <protection locked="0"/>
    </xf>
    <xf numFmtId="0" fontId="4" fillId="4" borderId="36" xfId="0" applyNumberFormat="1" applyFont="1" applyFill="1" applyBorder="1" applyAlignment="1" applyProtection="1">
      <alignment horizontal="center" vertical="center"/>
    </xf>
    <xf numFmtId="0" fontId="4" fillId="4" borderId="21" xfId="0" applyNumberFormat="1" applyFont="1" applyFill="1" applyBorder="1" applyAlignment="1" applyProtection="1">
      <alignment horizontal="center" vertical="center"/>
    </xf>
    <xf numFmtId="2" fontId="4" fillId="4" borderId="21" xfId="0" applyNumberFormat="1" applyFont="1" applyFill="1" applyBorder="1" applyAlignment="1" applyProtection="1">
      <alignment horizontal="center" vertical="center"/>
    </xf>
    <xf numFmtId="2" fontId="4" fillId="0" borderId="1" xfId="0" applyNumberFormat="1" applyFont="1" applyBorder="1" applyAlignment="1" applyProtection="1">
      <alignment horizontal="center" vertical="center"/>
      <protection locked="0"/>
    </xf>
    <xf numFmtId="0" fontId="4" fillId="0" borderId="17" xfId="0" applyNumberFormat="1" applyFont="1" applyBorder="1" applyAlignment="1" applyProtection="1">
      <alignment horizontal="center" vertical="center"/>
      <protection locked="0"/>
    </xf>
    <xf numFmtId="0" fontId="4" fillId="0" borderId="41" xfId="0" applyNumberFormat="1" applyFont="1" applyBorder="1" applyAlignment="1" applyProtection="1">
      <alignment horizontal="center" vertical="center"/>
      <protection locked="0"/>
    </xf>
    <xf numFmtId="0" fontId="4" fillId="0" borderId="17" xfId="0" applyNumberFormat="1" applyFont="1" applyBorder="1" applyAlignment="1" applyProtection="1">
      <alignment horizontal="center" vertical="center" wrapText="1"/>
      <protection locked="0"/>
    </xf>
    <xf numFmtId="0" fontId="4" fillId="0" borderId="20" xfId="0" applyNumberFormat="1" applyFont="1" applyBorder="1" applyAlignment="1" applyProtection="1">
      <alignment horizontal="center" vertical="center" wrapText="1"/>
      <protection locked="0"/>
    </xf>
    <xf numFmtId="0" fontId="4" fillId="0" borderId="18" xfId="0" applyNumberFormat="1" applyFont="1" applyFill="1" applyBorder="1" applyAlignment="1" applyProtection="1">
      <alignment horizontal="center" vertical="center" wrapText="1"/>
      <protection locked="0"/>
    </xf>
    <xf numFmtId="0" fontId="4" fillId="0" borderId="21" xfId="0" applyNumberFormat="1" applyFont="1" applyFill="1" applyBorder="1" applyAlignment="1" applyProtection="1">
      <alignment horizontal="center" vertical="center" wrapText="1"/>
      <protection locked="0"/>
    </xf>
    <xf numFmtId="0" fontId="4" fillId="0" borderId="41" xfId="0" applyNumberFormat="1" applyFont="1" applyFill="1" applyBorder="1" applyAlignment="1" applyProtection="1">
      <alignment horizontal="center" vertical="center" wrapText="1"/>
      <protection locked="0"/>
    </xf>
    <xf numFmtId="0" fontId="4" fillId="0" borderId="42" xfId="0" applyNumberFormat="1" applyFont="1" applyFill="1" applyBorder="1" applyAlignment="1" applyProtection="1">
      <alignment horizontal="center" vertical="center" wrapText="1"/>
      <protection locked="0"/>
    </xf>
    <xf numFmtId="0" fontId="4" fillId="0" borderId="35" xfId="0" applyNumberFormat="1" applyFont="1" applyBorder="1" applyAlignment="1" applyProtection="1">
      <alignment horizontal="center" vertical="center" wrapText="1"/>
      <protection locked="0"/>
    </xf>
    <xf numFmtId="0" fontId="4" fillId="0" borderId="19" xfId="0" applyNumberFormat="1" applyFont="1" applyFill="1" applyBorder="1" applyAlignment="1" applyProtection="1">
      <alignment horizontal="center" vertical="center" wrapText="1"/>
      <protection locked="0"/>
    </xf>
    <xf numFmtId="0" fontId="4" fillId="0" borderId="22" xfId="0" applyNumberFormat="1" applyFont="1" applyFill="1" applyBorder="1" applyAlignment="1" applyProtection="1">
      <alignment horizontal="center" vertical="center" wrapText="1"/>
      <protection locked="0"/>
    </xf>
    <xf numFmtId="0" fontId="4" fillId="0" borderId="14" xfId="0" applyNumberFormat="1" applyFont="1" applyBorder="1" applyAlignment="1" applyProtection="1">
      <alignment horizontal="center" vertical="center" shrinkToFit="1"/>
      <protection locked="0"/>
    </xf>
    <xf numFmtId="0" fontId="4" fillId="0" borderId="40" xfId="0" applyNumberFormat="1" applyFont="1" applyBorder="1" applyAlignment="1" applyProtection="1">
      <alignment horizontal="center" vertical="center" shrinkToFit="1"/>
      <protection locked="0"/>
    </xf>
    <xf numFmtId="0" fontId="4" fillId="4" borderId="34" xfId="0" applyNumberFormat="1" applyFont="1" applyFill="1" applyBorder="1" applyAlignment="1" applyProtection="1">
      <alignment horizontal="center" vertical="center"/>
    </xf>
    <xf numFmtId="0" fontId="4" fillId="4" borderId="15" xfId="0" applyNumberFormat="1" applyFont="1" applyFill="1" applyBorder="1" applyAlignment="1" applyProtection="1">
      <alignment horizontal="center" vertical="center"/>
    </xf>
    <xf numFmtId="2" fontId="4" fillId="4" borderId="15" xfId="0" applyNumberFormat="1" applyFont="1" applyFill="1" applyBorder="1" applyAlignment="1" applyProtection="1">
      <alignment horizontal="center" vertical="center"/>
    </xf>
    <xf numFmtId="1" fontId="4" fillId="4" borderId="15" xfId="0" applyNumberFormat="1" applyFont="1" applyFill="1" applyBorder="1" applyAlignment="1" applyProtection="1">
      <alignment horizontal="center" vertical="center"/>
    </xf>
    <xf numFmtId="0" fontId="4" fillId="4" borderId="15" xfId="0" applyNumberFormat="1" applyFont="1" applyFill="1" applyBorder="1" applyAlignment="1" applyProtection="1">
      <alignment horizontal="center" vertical="center" shrinkToFit="1"/>
    </xf>
    <xf numFmtId="0" fontId="4" fillId="4" borderId="16" xfId="0" applyNumberFormat="1" applyFont="1" applyFill="1" applyBorder="1" applyAlignment="1" applyProtection="1">
      <alignment horizontal="center" vertical="center" shrinkToFit="1"/>
    </xf>
    <xf numFmtId="0" fontId="4" fillId="0" borderId="34" xfId="0" applyNumberFormat="1" applyFont="1" applyBorder="1" applyAlignment="1" applyProtection="1">
      <alignment horizontal="center" vertical="center" shrinkToFit="1"/>
      <protection locked="0"/>
    </xf>
    <xf numFmtId="0" fontId="4" fillId="0" borderId="16" xfId="0" applyNumberFormat="1" applyFont="1" applyBorder="1" applyAlignment="1" applyProtection="1">
      <alignment horizontal="center" vertical="center" shrinkToFit="1"/>
      <protection locked="0"/>
    </xf>
    <xf numFmtId="0" fontId="4" fillId="0" borderId="18" xfId="0" applyNumberFormat="1" applyFont="1" applyBorder="1" applyAlignment="1" applyProtection="1">
      <alignment horizontal="center" vertical="center" wrapText="1" shrinkToFit="1"/>
      <protection locked="0"/>
    </xf>
    <xf numFmtId="0" fontId="4" fillId="0" borderId="18" xfId="0" applyNumberFormat="1" applyFont="1" applyBorder="1" applyAlignment="1" applyProtection="1">
      <alignment horizontal="center" vertical="center" shrinkToFit="1"/>
      <protection locked="0"/>
    </xf>
    <xf numFmtId="0" fontId="4" fillId="4" borderId="37" xfId="0" applyNumberFormat="1" applyFont="1" applyFill="1" applyBorder="1" applyAlignment="1" applyProtection="1">
      <alignment horizontal="center" vertical="center"/>
    </xf>
    <xf numFmtId="0" fontId="4" fillId="4" borderId="38" xfId="0" applyNumberFormat="1" applyFont="1" applyFill="1" applyBorder="1" applyAlignment="1" applyProtection="1">
      <alignment horizontal="center" vertical="center"/>
    </xf>
    <xf numFmtId="2" fontId="4" fillId="4" borderId="38" xfId="0" applyNumberFormat="1" applyFont="1" applyFill="1" applyBorder="1" applyAlignment="1" applyProtection="1">
      <alignment horizontal="center" vertical="center"/>
    </xf>
    <xf numFmtId="1" fontId="4" fillId="4" borderId="19" xfId="0" applyNumberFormat="1" applyFont="1" applyFill="1" applyBorder="1" applyAlignment="1" applyProtection="1">
      <alignment horizontal="center" vertical="center"/>
    </xf>
    <xf numFmtId="0" fontId="4" fillId="4" borderId="17" xfId="0" applyNumberFormat="1" applyFont="1" applyFill="1" applyBorder="1" applyAlignment="1" applyProtection="1">
      <alignment horizontal="center" vertical="center"/>
    </xf>
    <xf numFmtId="1" fontId="4" fillId="4" borderId="22" xfId="0" applyNumberFormat="1" applyFont="1" applyFill="1" applyBorder="1" applyAlignment="1" applyProtection="1">
      <alignment horizontal="center" vertical="center"/>
    </xf>
    <xf numFmtId="0" fontId="4" fillId="4" borderId="20" xfId="0" applyNumberFormat="1" applyFont="1" applyFill="1" applyBorder="1" applyAlignment="1" applyProtection="1">
      <alignment horizontal="center" vertical="center"/>
    </xf>
    <xf numFmtId="1" fontId="4" fillId="4" borderId="16" xfId="0" applyNumberFormat="1" applyFont="1" applyFill="1" applyBorder="1" applyAlignment="1" applyProtection="1">
      <alignment horizontal="center" vertical="center"/>
    </xf>
    <xf numFmtId="0" fontId="4" fillId="0" borderId="21" xfId="0" applyNumberFormat="1" applyFont="1" applyBorder="1" applyAlignment="1" applyProtection="1">
      <alignment horizontal="center" vertical="center" wrapText="1" shrinkToFit="1"/>
      <protection locked="0"/>
    </xf>
    <xf numFmtId="0" fontId="4" fillId="0" borderId="14" xfId="0" applyNumberFormat="1" applyFont="1" applyBorder="1" applyAlignment="1" applyProtection="1">
      <alignment horizontal="center" vertical="center"/>
      <protection locked="0"/>
    </xf>
    <xf numFmtId="0" fontId="4" fillId="4" borderId="14" xfId="0" applyNumberFormat="1" applyFont="1" applyFill="1" applyBorder="1" applyAlignment="1" applyProtection="1">
      <alignment horizontal="center" vertical="center"/>
    </xf>
    <xf numFmtId="0" fontId="7" fillId="0" borderId="0" xfId="0" applyNumberFormat="1" applyFont="1" applyBorder="1" applyAlignment="1" applyProtection="1">
      <alignment horizontal="center" vertical="center" shrinkToFit="1"/>
      <protection locked="0"/>
    </xf>
    <xf numFmtId="180" fontId="4" fillId="0" borderId="18" xfId="0" applyNumberFormat="1" applyFont="1" applyFill="1" applyBorder="1" applyAlignment="1" applyProtection="1">
      <alignment horizontal="center" vertical="center" shrinkToFit="1"/>
      <protection locked="0"/>
    </xf>
    <xf numFmtId="0" fontId="4" fillId="0" borderId="18" xfId="0" applyNumberFormat="1" applyFont="1" applyFill="1" applyBorder="1" applyAlignment="1" applyProtection="1">
      <alignment horizontal="center" vertical="center" shrinkToFit="1"/>
      <protection locked="0"/>
    </xf>
    <xf numFmtId="0" fontId="4" fillId="0" borderId="19" xfId="0" applyNumberFormat="1" applyFont="1" applyFill="1" applyBorder="1" applyAlignment="1" applyProtection="1">
      <alignment horizontal="center" vertical="center" shrinkToFit="1"/>
      <protection locked="0"/>
    </xf>
    <xf numFmtId="0" fontId="4" fillId="0" borderId="17" xfId="0" applyNumberFormat="1" applyFont="1" applyFill="1" applyBorder="1" applyAlignment="1" applyProtection="1">
      <alignment horizontal="center" vertical="center"/>
      <protection locked="0"/>
    </xf>
    <xf numFmtId="180" fontId="4" fillId="0" borderId="21" xfId="0" applyNumberFormat="1" applyFont="1" applyFill="1" applyBorder="1" applyAlignment="1" applyProtection="1">
      <alignment horizontal="center" vertical="center" shrinkToFit="1"/>
      <protection locked="0"/>
    </xf>
    <xf numFmtId="0" fontId="4" fillId="0" borderId="21" xfId="0" applyNumberFormat="1" applyFont="1" applyFill="1" applyBorder="1" applyAlignment="1" applyProtection="1">
      <alignment horizontal="center" vertical="center" shrinkToFit="1"/>
      <protection locked="0"/>
    </xf>
    <xf numFmtId="0" fontId="4" fillId="0" borderId="22" xfId="0" applyNumberFormat="1" applyFont="1" applyFill="1" applyBorder="1" applyAlignment="1" applyProtection="1">
      <alignment horizontal="center" vertical="center" shrinkToFit="1"/>
      <protection locked="0"/>
    </xf>
    <xf numFmtId="0" fontId="4" fillId="0" borderId="20" xfId="0" applyNumberFormat="1" applyFont="1" applyFill="1" applyBorder="1" applyAlignment="1" applyProtection="1">
      <alignment horizontal="center" vertical="center"/>
      <protection locked="0"/>
    </xf>
    <xf numFmtId="180" fontId="4" fillId="0" borderId="15" xfId="0" applyNumberFormat="1" applyFont="1" applyFill="1" applyBorder="1" applyAlignment="1" applyProtection="1">
      <alignment horizontal="center" vertical="center" shrinkToFit="1"/>
      <protection locked="0"/>
    </xf>
    <xf numFmtId="0" fontId="4" fillId="0" borderId="15" xfId="0" applyNumberFormat="1" applyFont="1" applyFill="1" applyBorder="1" applyAlignment="1" applyProtection="1">
      <alignment horizontal="center" vertical="center" shrinkToFit="1"/>
      <protection locked="0"/>
    </xf>
    <xf numFmtId="0" fontId="4" fillId="0" borderId="16" xfId="0" applyNumberFormat="1" applyFont="1" applyFill="1" applyBorder="1" applyAlignment="1" applyProtection="1">
      <alignment horizontal="center" vertical="center" shrinkToFit="1"/>
      <protection locked="0"/>
    </xf>
    <xf numFmtId="0" fontId="4" fillId="0" borderId="14" xfId="0" applyNumberFormat="1" applyFont="1" applyFill="1" applyBorder="1" applyAlignment="1" applyProtection="1">
      <alignment horizontal="center" vertical="center"/>
      <protection locked="0"/>
    </xf>
    <xf numFmtId="0" fontId="7" fillId="0" borderId="34" xfId="0" applyNumberFormat="1" applyFont="1" applyFill="1" applyBorder="1" applyAlignment="1" applyProtection="1">
      <alignment horizontal="center" vertical="center" shrinkToFit="1"/>
      <protection locked="0"/>
    </xf>
    <xf numFmtId="0" fontId="7" fillId="0" borderId="15" xfId="0" applyNumberFormat="1" applyFont="1" applyFill="1" applyBorder="1" applyAlignment="1" applyProtection="1">
      <alignment horizontal="center" vertical="center" shrinkToFit="1"/>
      <protection locked="0"/>
    </xf>
    <xf numFmtId="0" fontId="7" fillId="0" borderId="16" xfId="0" applyNumberFormat="1" applyFont="1" applyFill="1" applyBorder="1" applyAlignment="1" applyProtection="1">
      <alignment horizontal="center" vertical="center" shrinkToFit="1"/>
      <protection locked="0"/>
    </xf>
    <xf numFmtId="0" fontId="4" fillId="0" borderId="16" xfId="0" applyNumberFormat="1" applyFont="1" applyFill="1" applyBorder="1" applyAlignment="1" applyProtection="1">
      <alignment horizontal="center" vertical="center"/>
      <protection locked="0"/>
    </xf>
    <xf numFmtId="0" fontId="4" fillId="0" borderId="35" xfId="0" applyNumberFormat="1" applyFont="1" applyFill="1" applyBorder="1" applyAlignment="1" applyProtection="1">
      <alignment horizontal="center" vertical="center" wrapText="1"/>
      <protection locked="0"/>
    </xf>
    <xf numFmtId="0" fontId="4" fillId="0" borderId="36" xfId="0" applyNumberFormat="1" applyFont="1" applyFill="1" applyBorder="1" applyAlignment="1" applyProtection="1">
      <alignment horizontal="center" vertical="center" wrapText="1"/>
      <protection locked="0"/>
    </xf>
    <xf numFmtId="0" fontId="4" fillId="0" borderId="18" xfId="0" applyNumberFormat="1" applyFont="1" applyFill="1" applyBorder="1" applyAlignment="1" applyProtection="1">
      <alignment horizontal="center" vertical="center" wrapText="1" shrinkToFit="1"/>
      <protection locked="0"/>
    </xf>
    <xf numFmtId="0" fontId="4" fillId="0" borderId="17" xfId="0" applyNumberFormat="1" applyFont="1" applyFill="1" applyBorder="1" applyAlignment="1" applyProtection="1">
      <alignment horizontal="center" vertical="center" wrapText="1"/>
      <protection locked="0"/>
    </xf>
    <xf numFmtId="0" fontId="4" fillId="0" borderId="20" xfId="0" applyNumberFormat="1" applyFont="1" applyFill="1" applyBorder="1" applyAlignment="1" applyProtection="1">
      <alignment horizontal="center" vertical="center" wrapText="1"/>
      <protection locked="0"/>
    </xf>
    <xf numFmtId="180" fontId="4" fillId="0" borderId="38" xfId="0" applyNumberFormat="1" applyFont="1" applyFill="1" applyBorder="1" applyAlignment="1" applyProtection="1">
      <alignment horizontal="center" vertical="center" shrinkToFit="1"/>
      <protection locked="0"/>
    </xf>
    <xf numFmtId="0" fontId="4" fillId="0" borderId="38" xfId="0" applyNumberFormat="1" applyFont="1" applyFill="1" applyBorder="1" applyAlignment="1" applyProtection="1">
      <alignment horizontal="center" vertical="center" shrinkToFit="1"/>
      <protection locked="0"/>
    </xf>
    <xf numFmtId="0" fontId="4" fillId="0" borderId="39" xfId="0" applyNumberFormat="1" applyFont="1" applyFill="1" applyBorder="1" applyAlignment="1" applyProtection="1">
      <alignment horizontal="center" vertical="center" shrinkToFit="1"/>
      <protection locked="0"/>
    </xf>
    <xf numFmtId="0" fontId="4" fillId="0" borderId="37" xfId="0" applyNumberFormat="1" applyFont="1" applyFill="1" applyBorder="1" applyAlignment="1" applyProtection="1">
      <alignment horizontal="center" vertical="center"/>
      <protection locked="0"/>
    </xf>
    <xf numFmtId="0" fontId="4" fillId="0" borderId="38" xfId="0" applyNumberFormat="1" applyFont="1" applyFill="1" applyBorder="1" applyAlignment="1" applyProtection="1">
      <alignment horizontal="center" vertical="center"/>
      <protection locked="0"/>
    </xf>
    <xf numFmtId="0" fontId="4" fillId="0" borderId="43" xfId="0" applyNumberFormat="1" applyFont="1" applyFill="1" applyBorder="1" applyAlignment="1" applyProtection="1">
      <alignment horizontal="center" vertical="center"/>
      <protection locked="0"/>
    </xf>
    <xf numFmtId="177" fontId="4" fillId="0" borderId="0" xfId="0" applyNumberFormat="1" applyFont="1" applyBorder="1" applyAlignment="1" applyProtection="1">
      <alignment horizontal="center" vertical="center"/>
      <protection locked="0"/>
    </xf>
    <xf numFmtId="177" fontId="4" fillId="0" borderId="18" xfId="0" applyNumberFormat="1" applyFont="1" applyFill="1" applyBorder="1" applyAlignment="1" applyProtection="1">
      <alignment horizontal="center" vertical="center"/>
      <protection locked="0"/>
    </xf>
    <xf numFmtId="177" fontId="4" fillId="0" borderId="41" xfId="0" applyNumberFormat="1" applyFont="1" applyFill="1" applyBorder="1" applyAlignment="1" applyProtection="1">
      <alignment horizontal="center" vertical="center"/>
      <protection locked="0"/>
    </xf>
    <xf numFmtId="177" fontId="4" fillId="0" borderId="17" xfId="0" applyNumberFormat="1" applyFont="1" applyFill="1" applyBorder="1" applyAlignment="1" applyProtection="1">
      <alignment horizontal="center" vertical="center"/>
      <protection locked="0"/>
    </xf>
    <xf numFmtId="178" fontId="4" fillId="0" borderId="19" xfId="0" applyNumberFormat="1" applyFont="1" applyFill="1" applyBorder="1" applyAlignment="1" applyProtection="1">
      <alignment horizontal="center" vertical="center"/>
      <protection locked="0"/>
    </xf>
    <xf numFmtId="178" fontId="4" fillId="0" borderId="64" xfId="0" applyNumberFormat="1" applyFont="1" applyFill="1" applyBorder="1" applyAlignment="1" applyProtection="1">
      <alignment horizontal="center" vertical="center"/>
      <protection locked="0"/>
    </xf>
    <xf numFmtId="178" fontId="4" fillId="0" borderId="25" xfId="0" applyNumberFormat="1" applyFont="1" applyFill="1" applyBorder="1" applyAlignment="1" applyProtection="1">
      <alignment horizontal="center" vertical="center"/>
      <protection locked="0"/>
    </xf>
    <xf numFmtId="177" fontId="4" fillId="4" borderId="35" xfId="0" applyNumberFormat="1" applyFont="1" applyFill="1" applyBorder="1" applyAlignment="1" applyProtection="1">
      <alignment horizontal="center" vertical="center"/>
    </xf>
    <xf numFmtId="177" fontId="4" fillId="4" borderId="18" xfId="0" applyNumberFormat="1" applyFont="1" applyFill="1" applyBorder="1" applyAlignment="1" applyProtection="1">
      <alignment horizontal="center" vertical="center"/>
    </xf>
    <xf numFmtId="177" fontId="4" fillId="4" borderId="19" xfId="0" applyNumberFormat="1" applyFont="1" applyFill="1" applyBorder="1" applyAlignment="1" applyProtection="1">
      <alignment horizontal="center" vertical="center"/>
    </xf>
    <xf numFmtId="2" fontId="4" fillId="0" borderId="35" xfId="0" applyNumberFormat="1" applyFont="1" applyFill="1" applyBorder="1" applyAlignment="1" applyProtection="1">
      <alignment horizontal="center" vertical="center"/>
      <protection locked="0"/>
    </xf>
    <xf numFmtId="2" fontId="4" fillId="0" borderId="36" xfId="0" applyNumberFormat="1" applyFont="1" applyFill="1" applyBorder="1" applyAlignment="1" applyProtection="1">
      <alignment horizontal="center" vertical="center"/>
      <protection locked="0"/>
    </xf>
    <xf numFmtId="177" fontId="4" fillId="0" borderId="21" xfId="0" applyNumberFormat="1" applyFont="1" applyFill="1" applyBorder="1" applyAlignment="1" applyProtection="1">
      <alignment horizontal="center" vertical="center"/>
      <protection locked="0"/>
    </xf>
    <xf numFmtId="177" fontId="4" fillId="0" borderId="42" xfId="0" applyNumberFormat="1" applyFont="1" applyFill="1" applyBorder="1" applyAlignment="1" applyProtection="1">
      <alignment horizontal="center" vertical="center"/>
      <protection locked="0"/>
    </xf>
    <xf numFmtId="177" fontId="4" fillId="0" borderId="20" xfId="0" applyNumberFormat="1" applyFont="1" applyFill="1" applyBorder="1" applyAlignment="1" applyProtection="1">
      <alignment horizontal="center" vertical="center"/>
      <protection locked="0"/>
    </xf>
    <xf numFmtId="178" fontId="4" fillId="0" borderId="22" xfId="0" applyNumberFormat="1" applyFont="1" applyFill="1" applyBorder="1" applyAlignment="1" applyProtection="1">
      <alignment horizontal="center" vertical="center"/>
      <protection locked="0"/>
    </xf>
    <xf numFmtId="178" fontId="4" fillId="0" borderId="68" xfId="0" applyNumberFormat="1" applyFont="1" applyFill="1" applyBorder="1" applyAlignment="1" applyProtection="1">
      <alignment horizontal="center" vertical="center"/>
      <protection locked="0"/>
    </xf>
    <xf numFmtId="178" fontId="4" fillId="0" borderId="27" xfId="0" applyNumberFormat="1" applyFont="1" applyFill="1" applyBorder="1" applyAlignment="1" applyProtection="1">
      <alignment horizontal="center" vertical="center"/>
      <protection locked="0"/>
    </xf>
    <xf numFmtId="177" fontId="4" fillId="4" borderId="36" xfId="0" applyNumberFormat="1" applyFont="1" applyFill="1" applyBorder="1" applyAlignment="1" applyProtection="1">
      <alignment horizontal="center" vertical="center"/>
    </xf>
    <xf numFmtId="177" fontId="4" fillId="4" borderId="21" xfId="0" applyNumberFormat="1" applyFont="1" applyFill="1" applyBorder="1" applyAlignment="1" applyProtection="1">
      <alignment horizontal="center" vertical="center"/>
    </xf>
    <xf numFmtId="177" fontId="4" fillId="4" borderId="22" xfId="0" applyNumberFormat="1" applyFont="1" applyFill="1" applyBorder="1" applyAlignment="1" applyProtection="1">
      <alignment horizontal="center" vertical="center"/>
    </xf>
    <xf numFmtId="0" fontId="4" fillId="0" borderId="34" xfId="0" applyNumberFormat="1" applyFont="1" applyFill="1" applyBorder="1" applyAlignment="1" applyProtection="1">
      <alignment horizontal="center" vertical="center" wrapText="1"/>
      <protection locked="0"/>
    </xf>
    <xf numFmtId="0" fontId="4" fillId="0" borderId="15" xfId="0" applyNumberFormat="1" applyFont="1" applyFill="1" applyBorder="1" applyAlignment="1" applyProtection="1">
      <alignment horizontal="center" vertical="center" wrapText="1"/>
      <protection locked="0"/>
    </xf>
    <xf numFmtId="0" fontId="4" fillId="0" borderId="15" xfId="0" applyNumberFormat="1" applyFont="1" applyFill="1" applyBorder="1" applyAlignment="1" applyProtection="1">
      <alignment horizontal="center" vertical="center" wrapText="1" shrinkToFit="1"/>
      <protection locked="0"/>
    </xf>
    <xf numFmtId="0" fontId="4" fillId="0" borderId="21" xfId="0" applyNumberFormat="1" applyFont="1" applyFill="1" applyBorder="1" applyAlignment="1" applyProtection="1">
      <alignment horizontal="center" vertical="center" wrapText="1" shrinkToFit="1"/>
      <protection locked="0"/>
    </xf>
    <xf numFmtId="0" fontId="4" fillId="0" borderId="16" xfId="0" applyNumberFormat="1" applyFont="1" applyFill="1" applyBorder="1" applyAlignment="1" applyProtection="1">
      <alignment horizontal="center" vertical="center" wrapText="1"/>
      <protection locked="0"/>
    </xf>
    <xf numFmtId="0" fontId="4" fillId="0" borderId="40" xfId="0" applyNumberFormat="1" applyFont="1" applyFill="1" applyBorder="1" applyAlignment="1" applyProtection="1">
      <alignment horizontal="center" vertical="center"/>
      <protection locked="0"/>
    </xf>
    <xf numFmtId="0" fontId="4" fillId="0" borderId="42" xfId="0" applyNumberFormat="1" applyFont="1" applyFill="1" applyBorder="1" applyAlignment="1" applyProtection="1">
      <alignment horizontal="center" vertical="center"/>
      <protection locked="0"/>
    </xf>
    <xf numFmtId="2" fontId="4" fillId="0" borderId="20" xfId="0" applyNumberFormat="1" applyFont="1" applyFill="1" applyBorder="1" applyAlignment="1" applyProtection="1">
      <alignment horizontal="center" vertical="center"/>
      <protection locked="0"/>
    </xf>
    <xf numFmtId="2" fontId="4" fillId="0" borderId="22" xfId="0" applyNumberFormat="1" applyFont="1" applyFill="1" applyBorder="1" applyAlignment="1" applyProtection="1">
      <alignment horizontal="center" vertical="center"/>
      <protection locked="0"/>
    </xf>
    <xf numFmtId="177" fontId="4" fillId="0" borderId="15" xfId="0" applyNumberFormat="1" applyFont="1" applyFill="1" applyBorder="1" applyAlignment="1" applyProtection="1">
      <alignment horizontal="center" vertical="center"/>
      <protection locked="0"/>
    </xf>
    <xf numFmtId="177" fontId="4" fillId="0" borderId="40" xfId="0" applyNumberFormat="1" applyFont="1" applyFill="1" applyBorder="1" applyAlignment="1" applyProtection="1">
      <alignment horizontal="center" vertical="center"/>
      <protection locked="0"/>
    </xf>
    <xf numFmtId="177" fontId="4" fillId="0" borderId="14" xfId="0" applyNumberFormat="1" applyFont="1" applyFill="1" applyBorder="1" applyAlignment="1" applyProtection="1">
      <alignment horizontal="center" vertical="center"/>
      <protection locked="0"/>
    </xf>
    <xf numFmtId="178" fontId="4" fillId="0" borderId="16" xfId="0" applyNumberFormat="1" applyFont="1" applyFill="1" applyBorder="1" applyAlignment="1" applyProtection="1">
      <alignment horizontal="center" vertical="center"/>
      <protection locked="0"/>
    </xf>
    <xf numFmtId="178" fontId="4" fillId="0" borderId="33" xfId="0" applyNumberFormat="1" applyFont="1" applyFill="1" applyBorder="1" applyAlignment="1" applyProtection="1">
      <alignment horizontal="center" vertical="center"/>
      <protection locked="0"/>
    </xf>
    <xf numFmtId="178" fontId="4" fillId="0" borderId="23" xfId="0" applyNumberFormat="1" applyFont="1" applyFill="1" applyBorder="1" applyAlignment="1" applyProtection="1">
      <alignment horizontal="center" vertical="center"/>
      <protection locked="0"/>
    </xf>
    <xf numFmtId="177" fontId="4" fillId="4" borderId="34" xfId="0" applyNumberFormat="1" applyFont="1" applyFill="1" applyBorder="1" applyAlignment="1" applyProtection="1">
      <alignment horizontal="center" vertical="center"/>
    </xf>
    <xf numFmtId="177" fontId="4" fillId="4" borderId="15" xfId="0" applyNumberFormat="1" applyFont="1" applyFill="1" applyBorder="1" applyAlignment="1" applyProtection="1">
      <alignment horizontal="center" vertical="center"/>
    </xf>
    <xf numFmtId="177" fontId="4" fillId="4" borderId="16" xfId="0" applyNumberFormat="1" applyFont="1" applyFill="1" applyBorder="1" applyAlignment="1" applyProtection="1">
      <alignment horizontal="center" vertical="center"/>
    </xf>
    <xf numFmtId="2" fontId="4" fillId="0" borderId="34" xfId="0" applyNumberFormat="1" applyFont="1" applyFill="1" applyBorder="1" applyAlignment="1" applyProtection="1">
      <alignment horizontal="center" vertical="center"/>
      <protection locked="0"/>
    </xf>
    <xf numFmtId="177" fontId="4" fillId="0" borderId="19" xfId="0" applyNumberFormat="1" applyFont="1" applyFill="1" applyBorder="1" applyAlignment="1" applyProtection="1">
      <alignment horizontal="center" vertical="center"/>
      <protection locked="0"/>
    </xf>
    <xf numFmtId="177" fontId="4" fillId="0" borderId="22" xfId="0" applyNumberFormat="1" applyFont="1" applyFill="1" applyBorder="1" applyAlignment="1" applyProtection="1">
      <alignment horizontal="center" vertical="center"/>
      <protection locked="0"/>
    </xf>
    <xf numFmtId="177" fontId="4" fillId="0" borderId="16" xfId="0" applyNumberFormat="1" applyFont="1" applyFill="1" applyBorder="1" applyAlignment="1" applyProtection="1">
      <alignment horizontal="center" vertical="center"/>
      <protection locked="0"/>
    </xf>
    <xf numFmtId="178" fontId="4" fillId="0" borderId="18" xfId="0" applyNumberFormat="1" applyFont="1" applyFill="1" applyBorder="1" applyAlignment="1" applyProtection="1">
      <alignment horizontal="center" vertical="center"/>
      <protection locked="0"/>
    </xf>
    <xf numFmtId="178" fontId="4" fillId="0" borderId="41" xfId="0" applyNumberFormat="1" applyFont="1" applyFill="1" applyBorder="1" applyAlignment="1" applyProtection="1">
      <alignment horizontal="center" vertical="center"/>
      <protection locked="0"/>
    </xf>
    <xf numFmtId="177" fontId="4" fillId="0" borderId="18" xfId="0" applyNumberFormat="1" applyFont="1" applyBorder="1" applyAlignment="1" applyProtection="1">
      <alignment horizontal="center" vertical="center"/>
      <protection locked="0"/>
    </xf>
    <xf numFmtId="177" fontId="4" fillId="0" borderId="19" xfId="0" applyNumberFormat="1" applyFont="1" applyBorder="1" applyAlignment="1" applyProtection="1">
      <alignment horizontal="center" vertical="center"/>
      <protection locked="0"/>
    </xf>
    <xf numFmtId="2" fontId="4" fillId="3" borderId="18" xfId="0" applyNumberFormat="1" applyFont="1" applyFill="1" applyBorder="1" applyAlignment="1" applyProtection="1">
      <alignment horizontal="center" vertical="center"/>
    </xf>
    <xf numFmtId="177" fontId="4" fillId="3" borderId="18" xfId="0" applyNumberFormat="1" applyFont="1" applyFill="1" applyBorder="1" applyAlignment="1" applyProtection="1">
      <alignment horizontal="center" vertical="center"/>
    </xf>
    <xf numFmtId="0" fontId="4" fillId="3" borderId="34" xfId="0" applyNumberFormat="1" applyFont="1" applyFill="1" applyBorder="1" applyAlignment="1" applyProtection="1">
      <alignment horizontal="center" vertical="center"/>
    </xf>
    <xf numFmtId="0" fontId="4" fillId="3" borderId="15" xfId="0" applyNumberFormat="1" applyFont="1" applyFill="1" applyBorder="1" applyAlignment="1" applyProtection="1">
      <alignment horizontal="center" vertical="center"/>
    </xf>
    <xf numFmtId="0" fontId="4" fillId="3" borderId="35" xfId="0" applyNumberFormat="1" applyFont="1" applyFill="1" applyBorder="1" applyAlignment="1" applyProtection="1">
      <alignment horizontal="center" vertical="center"/>
    </xf>
    <xf numFmtId="0" fontId="4" fillId="3" borderId="18" xfId="0" applyNumberFormat="1" applyFont="1" applyFill="1" applyBorder="1" applyAlignment="1" applyProtection="1">
      <alignment horizontal="center" vertical="center"/>
    </xf>
    <xf numFmtId="2" fontId="4" fillId="3" borderId="15" xfId="0" applyNumberFormat="1" applyFont="1" applyFill="1" applyBorder="1" applyAlignment="1" applyProtection="1">
      <alignment horizontal="center" vertical="center"/>
    </xf>
    <xf numFmtId="177" fontId="4" fillId="3" borderId="15" xfId="0" applyNumberFormat="1" applyFont="1" applyFill="1" applyBorder="1" applyAlignment="1" applyProtection="1">
      <alignment horizontal="center" vertical="center"/>
    </xf>
    <xf numFmtId="178" fontId="4" fillId="0" borderId="15" xfId="0" applyNumberFormat="1" applyFont="1" applyBorder="1" applyAlignment="1" applyProtection="1">
      <alignment horizontal="center" vertical="center"/>
      <protection locked="0"/>
    </xf>
    <xf numFmtId="0" fontId="4" fillId="3" borderId="38" xfId="0" applyNumberFormat="1" applyFont="1" applyFill="1" applyBorder="1" applyAlignment="1" applyProtection="1">
      <alignment horizontal="center" vertical="center"/>
    </xf>
    <xf numFmtId="0" fontId="4" fillId="3" borderId="37" xfId="0" applyNumberFormat="1" applyFont="1" applyFill="1" applyBorder="1" applyAlignment="1" applyProtection="1">
      <alignment horizontal="center" vertical="center"/>
    </xf>
    <xf numFmtId="2" fontId="4" fillId="0" borderId="16" xfId="0" applyNumberFormat="1" applyFont="1" applyFill="1" applyBorder="1" applyAlignment="1" applyProtection="1">
      <alignment horizontal="center" vertical="center"/>
      <protection locked="0"/>
    </xf>
    <xf numFmtId="2" fontId="4" fillId="0" borderId="19" xfId="0" applyNumberFormat="1" applyFont="1" applyFill="1" applyBorder="1" applyAlignment="1" applyProtection="1">
      <alignment horizontal="center" vertical="center"/>
      <protection locked="0"/>
    </xf>
    <xf numFmtId="177" fontId="4" fillId="0" borderId="21" xfId="0" applyNumberFormat="1" applyFont="1" applyBorder="1" applyAlignment="1" applyProtection="1">
      <alignment horizontal="center" vertical="center"/>
      <protection locked="0"/>
    </xf>
    <xf numFmtId="2" fontId="4" fillId="0" borderId="41" xfId="0" applyNumberFormat="1" applyFont="1" applyBorder="1" applyAlignment="1" applyProtection="1">
      <alignment horizontal="center" vertical="center"/>
      <protection locked="0"/>
    </xf>
    <xf numFmtId="2" fontId="4" fillId="0" borderId="15" xfId="0" applyNumberFormat="1" applyFont="1" applyBorder="1" applyAlignment="1" applyProtection="1">
      <alignment horizontal="center" vertical="center"/>
      <protection locked="0"/>
    </xf>
    <xf numFmtId="2" fontId="4" fillId="0" borderId="40" xfId="0" applyNumberFormat="1" applyFont="1" applyBorder="1" applyAlignment="1" applyProtection="1">
      <alignment horizontal="center" vertical="center"/>
      <protection locked="0"/>
    </xf>
    <xf numFmtId="177" fontId="4" fillId="0" borderId="41" xfId="0" applyNumberFormat="1" applyFont="1" applyBorder="1" applyAlignment="1" applyProtection="1">
      <alignment horizontal="center" vertical="center"/>
      <protection locked="0"/>
    </xf>
    <xf numFmtId="177" fontId="4" fillId="0" borderId="42" xfId="0" applyNumberFormat="1" applyFont="1" applyBorder="1" applyAlignment="1" applyProtection="1">
      <alignment horizontal="center" vertical="center"/>
      <protection locked="0"/>
    </xf>
    <xf numFmtId="177" fontId="4" fillId="0" borderId="64" xfId="0" applyNumberFormat="1" applyFont="1" applyBorder="1" applyAlignment="1" applyProtection="1">
      <alignment horizontal="center" vertical="center"/>
      <protection locked="0"/>
    </xf>
    <xf numFmtId="177" fontId="4" fillId="0" borderId="35" xfId="0" applyNumberFormat="1" applyFont="1" applyBorder="1" applyAlignment="1" applyProtection="1">
      <alignment horizontal="center" vertical="center"/>
      <protection locked="0"/>
    </xf>
    <xf numFmtId="2" fontId="4" fillId="0" borderId="64" xfId="0" applyNumberFormat="1" applyFont="1" applyBorder="1" applyAlignment="1" applyProtection="1">
      <alignment horizontal="center" vertical="center"/>
      <protection locked="0"/>
    </xf>
    <xf numFmtId="177" fontId="4" fillId="0" borderId="68" xfId="0" applyNumberFormat="1" applyFont="1" applyBorder="1" applyAlignment="1" applyProtection="1">
      <alignment horizontal="center" vertical="center"/>
      <protection locked="0"/>
    </xf>
    <xf numFmtId="2" fontId="4" fillId="0" borderId="68" xfId="0" applyNumberFormat="1" applyFont="1" applyBorder="1" applyAlignment="1" applyProtection="1">
      <alignment horizontal="center" vertical="center"/>
      <protection locked="0"/>
    </xf>
    <xf numFmtId="0" fontId="4" fillId="0" borderId="0" xfId="0" applyNumberFormat="1" applyFont="1" applyBorder="1" applyAlignment="1" applyProtection="1">
      <alignment horizontal="left" vertical="center"/>
      <protection locked="0"/>
    </xf>
    <xf numFmtId="0" fontId="6" fillId="0" borderId="0" xfId="0" applyNumberFormat="1" applyFont="1" applyBorder="1" applyAlignment="1" applyProtection="1">
      <alignment horizontal="left" vertical="center"/>
      <protection locked="0"/>
    </xf>
    <xf numFmtId="2" fontId="4" fillId="3" borderId="21" xfId="0" applyNumberFormat="1" applyFont="1" applyFill="1" applyBorder="1" applyAlignment="1" applyProtection="1">
      <alignment horizontal="center" vertical="center"/>
    </xf>
    <xf numFmtId="12" fontId="4" fillId="0" borderId="0" xfId="0" applyNumberFormat="1" applyFont="1" applyBorder="1" applyAlignment="1" applyProtection="1">
      <alignment horizontal="center" vertical="center"/>
      <protection locked="0"/>
    </xf>
    <xf numFmtId="177" fontId="4" fillId="0" borderId="38" xfId="0" applyNumberFormat="1" applyFont="1" applyBorder="1" applyAlignment="1" applyProtection="1">
      <alignment horizontal="center" vertical="center"/>
      <protection locked="0"/>
    </xf>
    <xf numFmtId="177" fontId="4" fillId="0" borderId="22" xfId="0" applyNumberFormat="1" applyFont="1" applyBorder="1" applyAlignment="1" applyProtection="1">
      <alignment horizontal="center" vertical="center"/>
      <protection locked="0"/>
    </xf>
    <xf numFmtId="178" fontId="4" fillId="0" borderId="38" xfId="0" applyNumberFormat="1" applyFont="1" applyBorder="1" applyAlignment="1" applyProtection="1">
      <alignment horizontal="center" vertical="center"/>
      <protection locked="0"/>
    </xf>
    <xf numFmtId="177" fontId="4" fillId="0" borderId="39" xfId="0" applyNumberFormat="1" applyFont="1" applyBorder="1" applyAlignment="1" applyProtection="1">
      <alignment horizontal="center" vertical="center"/>
      <protection locked="0"/>
    </xf>
    <xf numFmtId="178" fontId="4" fillId="3" borderId="18" xfId="0" applyNumberFormat="1" applyFont="1" applyFill="1" applyBorder="1" applyAlignment="1" applyProtection="1">
      <alignment horizontal="center" vertical="center"/>
    </xf>
    <xf numFmtId="177" fontId="4" fillId="0" borderId="50" xfId="0" applyNumberFormat="1" applyFont="1" applyBorder="1" applyAlignment="1" applyProtection="1">
      <alignment horizontal="center" vertical="center"/>
      <protection locked="0"/>
    </xf>
    <xf numFmtId="178" fontId="4" fillId="0" borderId="50" xfId="0" applyNumberFormat="1" applyFont="1" applyBorder="1" applyAlignment="1" applyProtection="1">
      <alignment horizontal="center" vertical="center"/>
      <protection locked="0"/>
    </xf>
    <xf numFmtId="178" fontId="4" fillId="3" borderId="21" xfId="0" applyNumberFormat="1" applyFont="1" applyFill="1" applyBorder="1" applyAlignment="1" applyProtection="1">
      <alignment horizontal="center" vertical="center"/>
    </xf>
    <xf numFmtId="177" fontId="4" fillId="0" borderId="15" xfId="0" applyNumberFormat="1" applyFont="1" applyBorder="1" applyAlignment="1" applyProtection="1">
      <alignment horizontal="center" vertical="center"/>
      <protection locked="0"/>
    </xf>
    <xf numFmtId="178" fontId="4" fillId="3" borderId="15" xfId="0" applyNumberFormat="1" applyFont="1" applyFill="1" applyBorder="1" applyAlignment="1" applyProtection="1">
      <alignment horizontal="center" vertical="center"/>
    </xf>
    <xf numFmtId="177" fontId="4" fillId="0" borderId="16" xfId="0" applyNumberFormat="1" applyFont="1" applyBorder="1" applyAlignment="1" applyProtection="1">
      <alignment horizontal="center" vertical="center"/>
      <protection locked="0"/>
    </xf>
    <xf numFmtId="0" fontId="4" fillId="3" borderId="14" xfId="0" applyNumberFormat="1" applyFont="1" applyFill="1" applyBorder="1" applyAlignment="1" applyProtection="1">
      <alignment horizontal="center" vertical="center"/>
    </xf>
    <xf numFmtId="0" fontId="4" fillId="3" borderId="16" xfId="0" applyNumberFormat="1" applyFont="1" applyFill="1" applyBorder="1" applyAlignment="1" applyProtection="1">
      <alignment horizontal="center" vertical="center"/>
    </xf>
    <xf numFmtId="0" fontId="4" fillId="3" borderId="33" xfId="0" applyNumberFormat="1" applyFont="1" applyFill="1" applyBorder="1" applyAlignment="1" applyProtection="1">
      <alignment horizontal="center" vertical="center"/>
    </xf>
    <xf numFmtId="0" fontId="4" fillId="3" borderId="15" xfId="0" applyNumberFormat="1" applyFont="1" applyFill="1" applyBorder="1" applyAlignment="1" applyProtection="1">
      <alignment horizontal="center" vertical="center" shrinkToFit="1"/>
    </xf>
    <xf numFmtId="180" fontId="4" fillId="0" borderId="16" xfId="0" applyNumberFormat="1" applyFont="1" applyFill="1" applyBorder="1" applyAlignment="1" applyProtection="1">
      <alignment horizontal="center" vertical="center" shrinkToFit="1"/>
      <protection locked="0"/>
    </xf>
    <xf numFmtId="180" fontId="4" fillId="0" borderId="33" xfId="0" applyNumberFormat="1" applyFont="1" applyFill="1" applyBorder="1" applyAlignment="1" applyProtection="1">
      <alignment horizontal="center" vertical="center" shrinkToFit="1"/>
      <protection locked="0"/>
    </xf>
    <xf numFmtId="180" fontId="4" fillId="0" borderId="23" xfId="0" applyNumberFormat="1" applyFont="1" applyFill="1" applyBorder="1" applyAlignment="1" applyProtection="1">
      <alignment horizontal="center" vertical="center" shrinkToFit="1"/>
      <protection locked="0"/>
    </xf>
    <xf numFmtId="0" fontId="4" fillId="3" borderId="19" xfId="0" applyNumberFormat="1" applyFont="1" applyFill="1" applyBorder="1" applyAlignment="1" applyProtection="1">
      <alignment horizontal="center" vertical="center"/>
    </xf>
    <xf numFmtId="0" fontId="4" fillId="3" borderId="64" xfId="0" applyNumberFormat="1" applyFont="1" applyFill="1" applyBorder="1" applyAlignment="1" applyProtection="1">
      <alignment horizontal="center" vertical="center"/>
    </xf>
    <xf numFmtId="180" fontId="4" fillId="0" borderId="22" xfId="0" applyNumberFormat="1" applyFont="1" applyBorder="1" applyAlignment="1" applyProtection="1">
      <alignment horizontal="right" vertical="center"/>
      <protection locked="0"/>
    </xf>
    <xf numFmtId="180" fontId="4" fillId="0" borderId="68" xfId="0" applyNumberFormat="1" applyFont="1" applyBorder="1" applyAlignment="1" applyProtection="1">
      <alignment horizontal="right" vertical="center"/>
      <protection locked="0"/>
    </xf>
    <xf numFmtId="180" fontId="4" fillId="0" borderId="27" xfId="0" applyNumberFormat="1" applyFont="1" applyBorder="1" applyAlignment="1" applyProtection="1">
      <alignment horizontal="right" vertical="center"/>
      <protection locked="0"/>
    </xf>
    <xf numFmtId="0" fontId="4" fillId="3" borderId="18" xfId="0" applyNumberFormat="1" applyFont="1" applyFill="1" applyBorder="1" applyAlignment="1" applyProtection="1">
      <alignment horizontal="center" vertical="center" shrinkToFit="1"/>
    </xf>
    <xf numFmtId="180" fontId="4" fillId="0" borderId="19" xfId="0" applyNumberFormat="1" applyFont="1" applyFill="1" applyBorder="1" applyAlignment="1" applyProtection="1">
      <alignment horizontal="center" vertical="center" shrinkToFit="1"/>
      <protection locked="0"/>
    </xf>
    <xf numFmtId="180" fontId="4" fillId="0" borderId="64" xfId="0" applyNumberFormat="1" applyFont="1" applyFill="1" applyBorder="1" applyAlignment="1" applyProtection="1">
      <alignment horizontal="center" vertical="center" shrinkToFit="1"/>
      <protection locked="0"/>
    </xf>
    <xf numFmtId="180" fontId="4" fillId="0" borderId="25" xfId="0" applyNumberFormat="1" applyFont="1" applyFill="1" applyBorder="1" applyAlignment="1" applyProtection="1">
      <alignment horizontal="center" vertical="center" shrinkToFit="1"/>
      <protection locked="0"/>
    </xf>
    <xf numFmtId="0" fontId="4" fillId="0" borderId="50" xfId="0" applyNumberFormat="1" applyFont="1" applyBorder="1" applyAlignment="1" applyProtection="1">
      <alignment horizontal="center" vertical="center" wrapText="1" shrinkToFit="1"/>
      <protection locked="0"/>
    </xf>
    <xf numFmtId="0" fontId="4" fillId="0" borderId="50" xfId="0" applyNumberFormat="1" applyFont="1" applyBorder="1" applyAlignment="1" applyProtection="1">
      <alignment horizontal="center" vertical="center" shrinkToFit="1"/>
      <protection locked="0"/>
    </xf>
    <xf numFmtId="0" fontId="4" fillId="0" borderId="45" xfId="0" applyNumberFormat="1" applyFont="1" applyBorder="1" applyAlignment="1" applyProtection="1">
      <alignment horizontal="center" vertical="center" shrinkToFit="1"/>
      <protection locked="0"/>
    </xf>
    <xf numFmtId="0" fontId="4" fillId="0" borderId="32" xfId="0" applyNumberFormat="1" applyFont="1" applyBorder="1" applyAlignment="1" applyProtection="1">
      <alignment horizontal="center" vertical="center" wrapText="1"/>
      <protection locked="0"/>
    </xf>
    <xf numFmtId="0" fontId="4" fillId="0" borderId="0" xfId="0" applyNumberFormat="1" applyFont="1" applyBorder="1" applyAlignment="1" applyProtection="1">
      <alignment horizontal="center" vertical="center" wrapText="1"/>
      <protection locked="0"/>
    </xf>
    <xf numFmtId="0" fontId="4" fillId="0" borderId="55" xfId="0" applyNumberFormat="1" applyFont="1" applyBorder="1" applyAlignment="1" applyProtection="1">
      <alignment horizontal="center" vertical="center" wrapText="1"/>
      <protection locked="0"/>
    </xf>
    <xf numFmtId="0" fontId="4" fillId="0" borderId="56" xfId="0" applyNumberFormat="1" applyFont="1" applyBorder="1" applyAlignment="1" applyProtection="1">
      <alignment horizontal="center" vertical="center" wrapText="1"/>
      <protection locked="0"/>
    </xf>
    <xf numFmtId="0" fontId="4" fillId="0" borderId="4" xfId="0" applyNumberFormat="1" applyFont="1" applyBorder="1" applyAlignment="1" applyProtection="1">
      <alignment horizontal="center" vertical="center" wrapText="1"/>
      <protection locked="0"/>
    </xf>
    <xf numFmtId="0" fontId="4" fillId="0" borderId="49" xfId="0" applyNumberFormat="1" applyFont="1" applyBorder="1" applyAlignment="1" applyProtection="1">
      <alignment horizontal="center" vertical="center" wrapText="1"/>
      <protection locked="0"/>
    </xf>
    <xf numFmtId="0" fontId="4" fillId="0" borderId="11" xfId="0" applyNumberFormat="1" applyFont="1" applyBorder="1" applyAlignment="1" applyProtection="1">
      <alignment horizontal="center" vertical="center" wrapText="1"/>
      <protection locked="0"/>
    </xf>
    <xf numFmtId="0" fontId="4" fillId="0" borderId="9" xfId="0" applyNumberFormat="1" applyFont="1" applyBorder="1" applyAlignment="1" applyProtection="1">
      <alignment horizontal="center" vertical="center" wrapText="1"/>
      <protection locked="0"/>
    </xf>
    <xf numFmtId="0" fontId="4" fillId="0" borderId="65" xfId="0" applyNumberFormat="1" applyFont="1" applyBorder="1" applyAlignment="1" applyProtection="1">
      <alignment horizontal="center" vertical="center" wrapText="1"/>
      <protection locked="0"/>
    </xf>
    <xf numFmtId="0" fontId="4" fillId="0" borderId="66" xfId="0" applyNumberFormat="1" applyFont="1" applyBorder="1" applyAlignment="1" applyProtection="1">
      <alignment horizontal="center" vertical="center" wrapText="1"/>
      <protection locked="0"/>
    </xf>
    <xf numFmtId="0" fontId="4" fillId="0" borderId="67" xfId="0" applyNumberFormat="1" applyFont="1" applyBorder="1" applyAlignment="1" applyProtection="1">
      <alignment horizontal="center" vertical="center" wrapText="1"/>
      <protection locked="0"/>
    </xf>
    <xf numFmtId="0" fontId="4" fillId="3" borderId="17" xfId="0" applyNumberFormat="1" applyFont="1" applyFill="1" applyBorder="1" applyAlignment="1" applyProtection="1">
      <alignment horizontal="center" vertical="center"/>
    </xf>
    <xf numFmtId="0" fontId="4" fillId="0" borderId="69" xfId="0" applyNumberFormat="1" applyFont="1" applyBorder="1" applyAlignment="1" applyProtection="1">
      <alignment horizontal="center" vertical="center" wrapText="1"/>
      <protection locked="0"/>
    </xf>
    <xf numFmtId="0" fontId="4" fillId="0" borderId="45" xfId="0" applyNumberFormat="1" applyFont="1" applyBorder="1" applyAlignment="1" applyProtection="1">
      <alignment horizontal="center" vertical="center" wrapText="1"/>
      <protection locked="0"/>
    </xf>
    <xf numFmtId="0" fontId="4" fillId="0" borderId="50" xfId="0" applyNumberFormat="1" applyFont="1" applyBorder="1" applyAlignment="1" applyProtection="1">
      <alignment horizontal="center" vertical="center" wrapText="1"/>
      <protection locked="0"/>
    </xf>
    <xf numFmtId="0" fontId="4" fillId="0" borderId="44" xfId="0" applyNumberFormat="1" applyFont="1" applyBorder="1" applyAlignment="1" applyProtection="1">
      <alignment horizontal="center" vertical="center" wrapText="1"/>
      <protection locked="0"/>
    </xf>
    <xf numFmtId="0" fontId="4" fillId="3" borderId="36" xfId="0" applyNumberFormat="1" applyFont="1" applyFill="1" applyBorder="1" applyAlignment="1" applyProtection="1">
      <alignment horizontal="center" vertical="center"/>
    </xf>
    <xf numFmtId="0" fontId="4" fillId="3" borderId="21" xfId="0" applyNumberFormat="1" applyFont="1" applyFill="1" applyBorder="1" applyAlignment="1" applyProtection="1">
      <alignment horizontal="center" vertical="center"/>
    </xf>
    <xf numFmtId="1" fontId="4" fillId="3" borderId="21" xfId="0" applyNumberFormat="1" applyFont="1" applyFill="1" applyBorder="1" applyAlignment="1" applyProtection="1">
      <alignment horizontal="center" vertical="center"/>
    </xf>
    <xf numFmtId="1" fontId="4" fillId="0" borderId="21" xfId="0" applyNumberFormat="1" applyFont="1" applyFill="1" applyBorder="1" applyAlignment="1" applyProtection="1">
      <alignment horizontal="center" vertical="center"/>
      <protection locked="0"/>
    </xf>
    <xf numFmtId="1" fontId="4" fillId="0" borderId="42" xfId="0" applyNumberFormat="1" applyFont="1" applyFill="1" applyBorder="1" applyAlignment="1" applyProtection="1">
      <alignment horizontal="center" vertical="center"/>
      <protection locked="0"/>
    </xf>
    <xf numFmtId="0" fontId="4" fillId="3" borderId="20" xfId="0" applyNumberFormat="1" applyFont="1" applyFill="1" applyBorder="1" applyAlignment="1" applyProtection="1">
      <alignment horizontal="center" vertical="center"/>
    </xf>
    <xf numFmtId="1" fontId="4" fillId="0" borderId="22" xfId="0" applyNumberFormat="1" applyFont="1" applyFill="1" applyBorder="1" applyAlignment="1" applyProtection="1">
      <alignment horizontal="center" vertical="center"/>
      <protection locked="0"/>
    </xf>
    <xf numFmtId="0" fontId="4" fillId="3" borderId="0" xfId="0" applyNumberFormat="1" applyFont="1" applyFill="1" applyBorder="1" applyAlignment="1" applyProtection="1">
      <alignment horizontal="center" vertical="center"/>
    </xf>
    <xf numFmtId="0" fontId="4" fillId="3" borderId="0" xfId="0" applyNumberFormat="1" applyFont="1" applyFill="1" applyBorder="1" applyAlignment="1" applyProtection="1">
      <alignment horizontal="right" vertical="center"/>
    </xf>
    <xf numFmtId="0" fontId="4" fillId="4" borderId="21" xfId="0" applyNumberFormat="1" applyFont="1" applyFill="1" applyBorder="1" applyAlignment="1" applyProtection="1">
      <alignment horizontal="center" vertical="center"/>
      <protection locked="0"/>
    </xf>
    <xf numFmtId="0" fontId="4" fillId="4" borderId="22" xfId="0" applyNumberFormat="1" applyFont="1" applyFill="1" applyBorder="1" applyAlignment="1" applyProtection="1">
      <alignment horizontal="center" vertical="center"/>
      <protection locked="0"/>
    </xf>
    <xf numFmtId="1" fontId="4" fillId="3" borderId="18" xfId="0" applyNumberFormat="1" applyFont="1" applyFill="1" applyBorder="1" applyAlignment="1" applyProtection="1">
      <alignment horizontal="center" vertical="center"/>
    </xf>
    <xf numFmtId="1" fontId="4" fillId="0" borderId="18" xfId="0" applyNumberFormat="1" applyFont="1" applyFill="1" applyBorder="1" applyAlignment="1" applyProtection="1">
      <alignment horizontal="center" vertical="center"/>
      <protection locked="0"/>
    </xf>
    <xf numFmtId="1" fontId="4" fillId="0" borderId="41" xfId="0" applyNumberFormat="1" applyFont="1" applyFill="1" applyBorder="1" applyAlignment="1" applyProtection="1">
      <alignment horizontal="center" vertical="center"/>
      <protection locked="0"/>
    </xf>
    <xf numFmtId="1" fontId="4" fillId="0" borderId="19" xfId="0" applyNumberFormat="1" applyFont="1" applyFill="1" applyBorder="1" applyAlignment="1" applyProtection="1">
      <alignment horizontal="center" vertical="center"/>
      <protection locked="0"/>
    </xf>
    <xf numFmtId="1" fontId="4" fillId="3" borderId="15" xfId="0" applyNumberFormat="1" applyFont="1" applyFill="1" applyBorder="1" applyAlignment="1" applyProtection="1">
      <alignment horizontal="center" vertical="center"/>
    </xf>
    <xf numFmtId="1" fontId="4" fillId="0" borderId="15" xfId="0" applyNumberFormat="1" applyFont="1" applyFill="1" applyBorder="1" applyAlignment="1" applyProtection="1">
      <alignment horizontal="center" vertical="center"/>
      <protection locked="0"/>
    </xf>
    <xf numFmtId="1" fontId="4" fillId="0" borderId="40" xfId="0" applyNumberFormat="1" applyFont="1" applyFill="1" applyBorder="1" applyAlignment="1" applyProtection="1">
      <alignment horizontal="center" vertical="center"/>
      <protection locked="0"/>
    </xf>
    <xf numFmtId="1" fontId="4" fillId="0" borderId="16" xfId="0" applyNumberFormat="1" applyFont="1" applyFill="1" applyBorder="1" applyAlignment="1" applyProtection="1">
      <alignment horizontal="center" vertical="center"/>
      <protection locked="0"/>
    </xf>
    <xf numFmtId="0" fontId="4" fillId="0" borderId="46" xfId="0" applyNumberFormat="1" applyFont="1" applyBorder="1" applyAlignment="1" applyProtection="1">
      <alignment horizontal="center" vertical="center" wrapText="1"/>
      <protection locked="0"/>
    </xf>
    <xf numFmtId="0" fontId="4" fillId="0" borderId="60" xfId="0" applyNumberFormat="1" applyFont="1" applyBorder="1" applyAlignment="1" applyProtection="1">
      <alignment horizontal="center" vertical="center" wrapText="1"/>
      <protection locked="0"/>
    </xf>
    <xf numFmtId="2" fontId="4" fillId="3" borderId="0" xfId="0" applyNumberFormat="1" applyFont="1" applyFill="1" applyBorder="1" applyAlignment="1" applyProtection="1">
      <alignment horizontal="center" vertical="center"/>
    </xf>
    <xf numFmtId="179" fontId="4" fillId="0" borderId="18" xfId="0" applyNumberFormat="1" applyFont="1" applyFill="1" applyBorder="1" applyAlignment="1" applyProtection="1">
      <alignment horizontal="center" vertical="center"/>
      <protection locked="0"/>
    </xf>
    <xf numFmtId="179" fontId="4" fillId="0" borderId="21" xfId="0" applyNumberFormat="1" applyFont="1" applyFill="1" applyBorder="1" applyAlignment="1" applyProtection="1">
      <alignment horizontal="center" vertical="center"/>
      <protection locked="0"/>
    </xf>
    <xf numFmtId="179" fontId="4" fillId="0" borderId="15" xfId="0" applyNumberFormat="1" applyFont="1" applyFill="1" applyBorder="1" applyAlignment="1" applyProtection="1">
      <alignment horizontal="center" vertical="center"/>
      <protection locked="0"/>
    </xf>
    <xf numFmtId="0" fontId="4" fillId="0" borderId="49" xfId="0" applyNumberFormat="1" applyFont="1" applyFill="1" applyBorder="1" applyAlignment="1" applyProtection="1">
      <alignment horizontal="center" vertical="center"/>
      <protection locked="0"/>
    </xf>
    <xf numFmtId="0" fontId="4" fillId="0" borderId="50" xfId="0" applyNumberFormat="1" applyFont="1" applyFill="1" applyBorder="1" applyAlignment="1" applyProtection="1">
      <alignment horizontal="center" vertical="center"/>
      <protection locked="0"/>
    </xf>
    <xf numFmtId="2" fontId="4" fillId="0" borderId="50" xfId="0" applyNumberFormat="1" applyFont="1" applyFill="1" applyBorder="1" applyAlignment="1" applyProtection="1">
      <alignment horizontal="center" vertical="center"/>
      <protection locked="0"/>
    </xf>
    <xf numFmtId="178" fontId="4" fillId="0" borderId="17" xfId="0" applyNumberFormat="1" applyFont="1" applyFill="1" applyBorder="1" applyAlignment="1" applyProtection="1">
      <alignment horizontal="center" vertical="center"/>
      <protection locked="0"/>
    </xf>
    <xf numFmtId="1" fontId="4" fillId="0" borderId="42" xfId="0" applyNumberFormat="1" applyFont="1" applyBorder="1" applyAlignment="1" applyProtection="1">
      <alignment horizontal="center" vertical="center"/>
      <protection locked="0"/>
    </xf>
    <xf numFmtId="1" fontId="4" fillId="0" borderId="41" xfId="0" applyNumberFormat="1" applyFont="1" applyBorder="1" applyAlignment="1" applyProtection="1">
      <alignment horizontal="center" vertical="center"/>
      <protection locked="0"/>
    </xf>
    <xf numFmtId="1" fontId="4" fillId="0" borderId="19" xfId="0" applyNumberFormat="1" applyFont="1" applyBorder="1" applyAlignment="1" applyProtection="1">
      <alignment horizontal="center" vertical="center"/>
      <protection locked="0"/>
    </xf>
    <xf numFmtId="1" fontId="4" fillId="0" borderId="22" xfId="0" applyNumberFormat="1" applyFont="1" applyBorder="1" applyAlignment="1" applyProtection="1">
      <alignment horizontal="center" vertical="center"/>
      <protection locked="0"/>
    </xf>
    <xf numFmtId="1" fontId="4" fillId="0" borderId="38" xfId="0" applyNumberFormat="1" applyFont="1" applyFill="1" applyBorder="1" applyAlignment="1" applyProtection="1">
      <alignment horizontal="center" vertical="center"/>
      <protection locked="0"/>
    </xf>
    <xf numFmtId="1" fontId="4" fillId="0" borderId="50" xfId="0" applyNumberFormat="1" applyFont="1" applyFill="1" applyBorder="1" applyAlignment="1" applyProtection="1">
      <alignment horizontal="center" vertical="center"/>
      <protection locked="0"/>
    </xf>
    <xf numFmtId="178" fontId="4" fillId="0" borderId="20" xfId="0" applyNumberFormat="1" applyFont="1" applyFill="1" applyBorder="1" applyAlignment="1" applyProtection="1">
      <alignment horizontal="center" vertical="center"/>
      <protection locked="0"/>
    </xf>
    <xf numFmtId="178" fontId="4" fillId="0" borderId="21" xfId="0" applyNumberFormat="1" applyFont="1" applyFill="1" applyBorder="1" applyAlignment="1" applyProtection="1">
      <alignment horizontal="center" vertical="center"/>
      <protection locked="0"/>
    </xf>
    <xf numFmtId="178" fontId="4" fillId="3" borderId="14" xfId="0" applyNumberFormat="1" applyFont="1" applyFill="1" applyBorder="1" applyAlignment="1" applyProtection="1">
      <alignment horizontal="center" vertical="center"/>
    </xf>
    <xf numFmtId="1" fontId="4" fillId="0" borderId="16" xfId="0" applyNumberFormat="1" applyFont="1" applyBorder="1" applyAlignment="1" applyProtection="1">
      <alignment horizontal="center" vertical="center"/>
      <protection locked="0"/>
    </xf>
    <xf numFmtId="178" fontId="4" fillId="3" borderId="17" xfId="0" applyNumberFormat="1" applyFont="1" applyFill="1" applyBorder="1" applyAlignment="1" applyProtection="1">
      <alignment horizontal="center" vertical="center"/>
    </xf>
    <xf numFmtId="1" fontId="4" fillId="0" borderId="17" xfId="0" applyNumberFormat="1" applyFont="1" applyBorder="1" applyAlignment="1" applyProtection="1">
      <alignment horizontal="center" vertical="center"/>
      <protection locked="0"/>
    </xf>
    <xf numFmtId="2" fontId="4" fillId="0" borderId="17" xfId="0" applyNumberFormat="1" applyFont="1" applyBorder="1" applyAlignment="1" applyProtection="1">
      <alignment horizontal="center" vertical="center"/>
      <protection locked="0"/>
    </xf>
    <xf numFmtId="1" fontId="4" fillId="4" borderId="17" xfId="0" applyNumberFormat="1" applyFont="1" applyFill="1" applyBorder="1" applyAlignment="1" applyProtection="1">
      <alignment horizontal="center" vertical="center"/>
    </xf>
    <xf numFmtId="1" fontId="4" fillId="4" borderId="35" xfId="0" applyNumberFormat="1" applyFont="1" applyFill="1" applyBorder="1" applyAlignment="1" applyProtection="1">
      <alignment horizontal="center" vertical="center"/>
    </xf>
    <xf numFmtId="1" fontId="4" fillId="0" borderId="20" xfId="0" applyNumberFormat="1" applyFont="1" applyBorder="1" applyAlignment="1" applyProtection="1">
      <alignment horizontal="center" vertical="center"/>
      <protection locked="0"/>
    </xf>
    <xf numFmtId="2" fontId="4" fillId="0" borderId="20" xfId="0" applyNumberFormat="1" applyFont="1" applyBorder="1" applyAlignment="1" applyProtection="1">
      <alignment horizontal="center" vertical="center"/>
      <protection locked="0"/>
    </xf>
    <xf numFmtId="2" fontId="4" fillId="0" borderId="42" xfId="0" applyNumberFormat="1" applyFont="1" applyBorder="1" applyAlignment="1" applyProtection="1">
      <alignment horizontal="center" vertical="center"/>
      <protection locked="0"/>
    </xf>
    <xf numFmtId="1" fontId="4" fillId="0" borderId="14" xfId="0" applyNumberFormat="1" applyFont="1" applyBorder="1" applyAlignment="1" applyProtection="1">
      <alignment horizontal="center" vertical="center"/>
      <protection locked="0"/>
    </xf>
    <xf numFmtId="178" fontId="4" fillId="0" borderId="14" xfId="0" applyNumberFormat="1" applyFont="1" applyFill="1" applyBorder="1" applyAlignment="1" applyProtection="1">
      <alignment horizontal="center" vertical="center"/>
      <protection locked="0"/>
    </xf>
    <xf numFmtId="178" fontId="4" fillId="0" borderId="15" xfId="0" applyNumberFormat="1" applyFont="1" applyFill="1" applyBorder="1" applyAlignment="1" applyProtection="1">
      <alignment horizontal="center" vertical="center"/>
      <protection locked="0"/>
    </xf>
    <xf numFmtId="1" fontId="4" fillId="0" borderId="38" xfId="0" applyNumberFormat="1" applyFont="1" applyBorder="1" applyAlignment="1" applyProtection="1">
      <alignment horizontal="center" vertical="center"/>
      <protection locked="0"/>
    </xf>
    <xf numFmtId="1" fontId="4" fillId="0" borderId="39" xfId="0" applyNumberFormat="1" applyFont="1" applyBorder="1" applyAlignment="1" applyProtection="1">
      <alignment horizontal="center" vertical="center"/>
      <protection locked="0"/>
    </xf>
    <xf numFmtId="178" fontId="4" fillId="3" borderId="20" xfId="0" applyNumberFormat="1" applyFont="1" applyFill="1" applyBorder="1" applyAlignment="1" applyProtection="1">
      <alignment horizontal="center" vertical="center"/>
    </xf>
    <xf numFmtId="0" fontId="4" fillId="0" borderId="19" xfId="0" applyNumberFormat="1" applyFont="1" applyFill="1" applyBorder="1" applyAlignment="1" applyProtection="1">
      <alignment horizontal="center" vertical="center"/>
      <protection locked="0"/>
    </xf>
    <xf numFmtId="0" fontId="4" fillId="0" borderId="22" xfId="0" applyNumberFormat="1" applyFont="1" applyFill="1" applyBorder="1" applyAlignment="1" applyProtection="1">
      <alignment horizontal="center" vertical="center"/>
      <protection locked="0"/>
    </xf>
    <xf numFmtId="0" fontId="4" fillId="0" borderId="46" xfId="0" applyNumberFormat="1" applyFont="1" applyBorder="1" applyAlignment="1" applyProtection="1">
      <alignment horizontal="center" vertical="center" shrinkToFit="1"/>
      <protection locked="0"/>
    </xf>
    <xf numFmtId="0" fontId="4" fillId="0" borderId="41" xfId="0" applyNumberFormat="1" applyFont="1" applyFill="1" applyBorder="1" applyAlignment="1" applyProtection="1">
      <alignment horizontal="center" vertical="center"/>
      <protection locked="0"/>
    </xf>
    <xf numFmtId="177" fontId="4" fillId="0" borderId="35" xfId="0" applyNumberFormat="1" applyFont="1" applyFill="1" applyBorder="1" applyAlignment="1" applyProtection="1">
      <alignment horizontal="center" vertical="center"/>
      <protection locked="0"/>
    </xf>
    <xf numFmtId="0" fontId="4" fillId="0" borderId="57" xfId="0" applyNumberFormat="1" applyFont="1" applyBorder="1" applyAlignment="1" applyProtection="1">
      <alignment horizontal="center" vertical="center" wrapText="1"/>
      <protection locked="0"/>
    </xf>
    <xf numFmtId="0" fontId="4" fillId="0" borderId="48" xfId="0" applyNumberFormat="1" applyFont="1" applyBorder="1" applyAlignment="1" applyProtection="1">
      <alignment horizontal="center" vertical="center" wrapText="1"/>
      <protection locked="0"/>
    </xf>
    <xf numFmtId="0" fontId="4" fillId="0" borderId="58" xfId="0" applyNumberFormat="1" applyFont="1" applyBorder="1" applyAlignment="1" applyProtection="1">
      <alignment horizontal="center" vertical="center" wrapText="1"/>
      <protection locked="0"/>
    </xf>
    <xf numFmtId="0" fontId="4" fillId="0" borderId="30" xfId="0" applyNumberFormat="1" applyFont="1" applyBorder="1" applyAlignment="1" applyProtection="1">
      <alignment horizontal="center" vertical="center" wrapText="1"/>
      <protection locked="0"/>
    </xf>
    <xf numFmtId="0" fontId="4" fillId="0" borderId="31" xfId="0" applyNumberFormat="1" applyFont="1" applyBorder="1" applyAlignment="1" applyProtection="1">
      <alignment horizontal="center" vertical="center" wrapText="1"/>
      <protection locked="0"/>
    </xf>
    <xf numFmtId="0" fontId="4" fillId="0" borderId="59" xfId="0" applyNumberFormat="1" applyFont="1" applyBorder="1" applyAlignment="1" applyProtection="1">
      <alignment horizontal="center" vertical="center" wrapText="1"/>
      <protection locked="0"/>
    </xf>
    <xf numFmtId="0" fontId="4" fillId="0" borderId="61" xfId="0" applyNumberFormat="1" applyFont="1" applyBorder="1" applyAlignment="1" applyProtection="1">
      <alignment horizontal="center" vertical="center" wrapText="1"/>
      <protection locked="0"/>
    </xf>
    <xf numFmtId="0" fontId="4" fillId="0" borderId="47" xfId="0" applyNumberFormat="1" applyFont="1" applyBorder="1" applyAlignment="1" applyProtection="1">
      <alignment horizontal="center" vertical="center" wrapText="1"/>
      <protection locked="0"/>
    </xf>
    <xf numFmtId="0" fontId="4" fillId="0" borderId="14" xfId="0" applyNumberFormat="1" applyFont="1" applyBorder="1" applyAlignment="1" applyProtection="1">
      <alignment horizontal="center" vertical="center" wrapText="1"/>
      <protection locked="0"/>
    </xf>
    <xf numFmtId="0" fontId="4" fillId="0" borderId="20" xfId="0" applyNumberFormat="1" applyFont="1" applyBorder="1" applyAlignment="1" applyProtection="1">
      <alignment horizontal="center" vertical="center"/>
      <protection locked="0"/>
    </xf>
    <xf numFmtId="0" fontId="4" fillId="0" borderId="40" xfId="0" applyNumberFormat="1" applyFont="1" applyBorder="1" applyAlignment="1" applyProtection="1">
      <alignment horizontal="center" vertical="center"/>
      <protection locked="0"/>
    </xf>
    <xf numFmtId="0" fontId="4" fillId="0" borderId="42" xfId="0" applyNumberFormat="1" applyFont="1" applyBorder="1" applyAlignment="1" applyProtection="1">
      <alignment horizontal="center" vertical="center"/>
      <protection locked="0"/>
    </xf>
    <xf numFmtId="177" fontId="4" fillId="0" borderId="17" xfId="0" applyNumberFormat="1" applyFont="1" applyBorder="1" applyAlignment="1" applyProtection="1">
      <alignment horizontal="center" vertical="center"/>
      <protection locked="0"/>
    </xf>
    <xf numFmtId="177" fontId="4" fillId="0" borderId="20" xfId="0" applyNumberFormat="1" applyFont="1" applyBorder="1" applyAlignment="1" applyProtection="1">
      <alignment horizontal="center" vertical="center"/>
      <protection locked="0"/>
    </xf>
    <xf numFmtId="0" fontId="4" fillId="3" borderId="25" xfId="0" applyNumberFormat="1" applyFont="1" applyFill="1" applyBorder="1" applyAlignment="1" applyProtection="1">
      <alignment horizontal="center" vertical="center"/>
    </xf>
    <xf numFmtId="0" fontId="4" fillId="3" borderId="26" xfId="0" applyNumberFormat="1" applyFont="1" applyFill="1" applyBorder="1" applyAlignment="1" applyProtection="1">
      <alignment horizontal="center" vertical="center"/>
    </xf>
    <xf numFmtId="0" fontId="4" fillId="3" borderId="52" xfId="0" applyNumberFormat="1" applyFont="1" applyFill="1" applyBorder="1" applyAlignment="1" applyProtection="1">
      <alignment horizontal="center" vertical="center"/>
    </xf>
    <xf numFmtId="0" fontId="4" fillId="3" borderId="41" xfId="0" applyNumberFormat="1" applyFont="1" applyFill="1" applyBorder="1" applyAlignment="1" applyProtection="1">
      <alignment horizontal="center" vertical="center"/>
    </xf>
    <xf numFmtId="0" fontId="4" fillId="4" borderId="19" xfId="0" applyNumberFormat="1" applyFont="1" applyFill="1" applyBorder="1" applyAlignment="1" applyProtection="1">
      <alignment horizontal="center" vertical="center"/>
    </xf>
    <xf numFmtId="0" fontId="4" fillId="3" borderId="27" xfId="0" applyNumberFormat="1" applyFont="1" applyFill="1" applyBorder="1" applyAlignment="1" applyProtection="1">
      <alignment horizontal="center" vertical="center"/>
    </xf>
    <xf numFmtId="0" fontId="4" fillId="3" borderId="28" xfId="0" applyNumberFormat="1" applyFont="1" applyFill="1" applyBorder="1" applyAlignment="1" applyProtection="1">
      <alignment horizontal="center" vertical="center"/>
    </xf>
    <xf numFmtId="0" fontId="4" fillId="3" borderId="53" xfId="0" applyNumberFormat="1" applyFont="1" applyFill="1" applyBorder="1" applyAlignment="1" applyProtection="1">
      <alignment horizontal="center" vertical="center"/>
    </xf>
    <xf numFmtId="0" fontId="4" fillId="3" borderId="42" xfId="0" applyNumberFormat="1" applyFont="1" applyFill="1" applyBorder="1" applyAlignment="1" applyProtection="1">
      <alignment horizontal="center" vertical="center"/>
    </xf>
    <xf numFmtId="0" fontId="4" fillId="4" borderId="22" xfId="0" applyNumberFormat="1" applyFont="1" applyFill="1" applyBorder="1" applyAlignment="1" applyProtection="1">
      <alignment horizontal="center" vertical="center"/>
    </xf>
    <xf numFmtId="0" fontId="4" fillId="0" borderId="0" xfId="0" applyNumberFormat="1" applyFont="1" applyBorder="1" applyAlignment="1" applyProtection="1">
      <alignment horizontal="right" vertical="center"/>
      <protection locked="0"/>
    </xf>
    <xf numFmtId="0" fontId="4" fillId="0" borderId="0" xfId="0" applyNumberFormat="1" applyFont="1" applyBorder="1" applyAlignment="1" applyProtection="1">
      <alignment horizontal="left" vertical="center" shrinkToFit="1"/>
      <protection locked="0"/>
    </xf>
    <xf numFmtId="0" fontId="4" fillId="0" borderId="0" xfId="0" applyNumberFormat="1" applyFont="1" applyBorder="1" applyAlignment="1" applyProtection="1">
      <alignment horizontal="center" vertical="center" shrinkToFit="1"/>
      <protection locked="0"/>
    </xf>
    <xf numFmtId="1" fontId="4" fillId="0" borderId="50" xfId="0" applyNumberFormat="1" applyFont="1" applyBorder="1" applyAlignment="1" applyProtection="1">
      <alignment horizontal="center" vertical="center"/>
      <protection locked="0"/>
    </xf>
    <xf numFmtId="0" fontId="4" fillId="0" borderId="50" xfId="0" applyNumberFormat="1" applyFont="1" applyBorder="1" applyAlignment="1" applyProtection="1">
      <alignment horizontal="center" vertical="center"/>
      <protection locked="0"/>
    </xf>
    <xf numFmtId="2" fontId="4" fillId="0" borderId="14" xfId="0" applyNumberFormat="1" applyFont="1" applyBorder="1" applyAlignment="1" applyProtection="1">
      <alignment horizontal="center" vertical="center"/>
      <protection locked="0"/>
    </xf>
    <xf numFmtId="1" fontId="4" fillId="4" borderId="14" xfId="0" applyNumberFormat="1" applyFont="1" applyFill="1" applyBorder="1" applyAlignment="1" applyProtection="1">
      <alignment horizontal="center" vertical="center"/>
    </xf>
    <xf numFmtId="1" fontId="4" fillId="4" borderId="34" xfId="0" applyNumberFormat="1" applyFont="1" applyFill="1" applyBorder="1" applyAlignment="1" applyProtection="1">
      <alignment horizontal="center" vertical="center"/>
    </xf>
    <xf numFmtId="0" fontId="4" fillId="0" borderId="2" xfId="0" applyNumberFormat="1" applyFont="1" applyBorder="1" applyAlignment="1" applyProtection="1">
      <alignment horizontal="center" vertical="center" wrapText="1"/>
      <protection locked="0"/>
    </xf>
    <xf numFmtId="0" fontId="4" fillId="0" borderId="12" xfId="0" applyNumberFormat="1" applyFont="1" applyBorder="1" applyAlignment="1" applyProtection="1">
      <alignment horizontal="center" vertical="center" wrapText="1"/>
      <protection locked="0"/>
    </xf>
    <xf numFmtId="0" fontId="4" fillId="0" borderId="3" xfId="0" applyNumberFormat="1" applyFont="1" applyBorder="1" applyAlignment="1" applyProtection="1">
      <alignment horizontal="center" vertical="center" wrapText="1"/>
      <protection locked="0"/>
    </xf>
    <xf numFmtId="0" fontId="4" fillId="0" borderId="40" xfId="0" applyNumberFormat="1" applyFont="1" applyBorder="1" applyAlignment="1" applyProtection="1">
      <alignment horizontal="center" vertical="center" wrapText="1"/>
      <protection locked="0"/>
    </xf>
    <xf numFmtId="0" fontId="4" fillId="0" borderId="41" xfId="0" applyNumberFormat="1" applyFont="1" applyBorder="1" applyAlignment="1" applyProtection="1">
      <alignment horizontal="center" vertical="center" wrapText="1"/>
      <protection locked="0"/>
    </xf>
    <xf numFmtId="0" fontId="4" fillId="0" borderId="42" xfId="0" applyNumberFormat="1" applyFont="1" applyBorder="1" applyAlignment="1" applyProtection="1">
      <alignment horizontal="center" vertical="center" wrapText="1"/>
      <protection locked="0"/>
    </xf>
    <xf numFmtId="1" fontId="4" fillId="0" borderId="40" xfId="0" applyNumberFormat="1" applyFont="1" applyBorder="1" applyAlignment="1" applyProtection="1">
      <alignment horizontal="center" vertical="center"/>
      <protection locked="0"/>
    </xf>
    <xf numFmtId="2" fontId="4" fillId="0" borderId="43" xfId="0" applyNumberFormat="1" applyFont="1" applyBorder="1" applyAlignment="1" applyProtection="1">
      <alignment horizontal="center" vertical="center"/>
      <protection locked="0"/>
    </xf>
    <xf numFmtId="2" fontId="4" fillId="0" borderId="38" xfId="0" applyNumberFormat="1" applyFont="1" applyBorder="1" applyAlignment="1" applyProtection="1">
      <alignment horizontal="center" vertical="center"/>
      <protection locked="0"/>
    </xf>
    <xf numFmtId="2" fontId="4" fillId="0" borderId="51" xfId="0" applyNumberFormat="1" applyFont="1" applyBorder="1" applyAlignment="1" applyProtection="1">
      <alignment horizontal="center" vertical="center"/>
      <protection locked="0"/>
    </xf>
    <xf numFmtId="178" fontId="4" fillId="3" borderId="43" xfId="0" applyNumberFormat="1" applyFont="1" applyFill="1" applyBorder="1" applyAlignment="1" applyProtection="1">
      <alignment horizontal="center" vertical="center"/>
    </xf>
    <xf numFmtId="178" fontId="4" fillId="3" borderId="38" xfId="0" applyNumberFormat="1" applyFont="1" applyFill="1" applyBorder="1" applyAlignment="1" applyProtection="1">
      <alignment horizontal="center" vertical="center"/>
    </xf>
    <xf numFmtId="0" fontId="4" fillId="0" borderId="7" xfId="0" applyNumberFormat="1" applyFont="1" applyBorder="1" applyAlignment="1" applyProtection="1">
      <alignment horizontal="center" vertical="center"/>
      <protection locked="0"/>
    </xf>
    <xf numFmtId="0" fontId="4" fillId="0" borderId="10" xfId="0" applyNumberFormat="1" applyFont="1" applyBorder="1" applyAlignment="1" applyProtection="1">
      <alignment horizontal="center" vertical="center"/>
      <protection locked="0"/>
    </xf>
    <xf numFmtId="0" fontId="4" fillId="0" borderId="10" xfId="0" applyNumberFormat="1" applyFont="1" applyBorder="1" applyAlignment="1" applyProtection="1">
      <alignment horizontal="center" vertical="center" shrinkToFit="1"/>
      <protection locked="0"/>
    </xf>
    <xf numFmtId="0" fontId="4" fillId="0" borderId="10" xfId="0" applyNumberFormat="1" applyFont="1" applyBorder="1" applyAlignment="1" applyProtection="1">
      <alignment horizontal="center" vertical="center" wrapText="1" shrinkToFit="1"/>
      <protection locked="0"/>
    </xf>
    <xf numFmtId="0" fontId="4" fillId="0" borderId="5" xfId="0" applyNumberFormat="1" applyFont="1" applyBorder="1" applyAlignment="1" applyProtection="1">
      <alignment horizontal="center" vertical="center" wrapText="1" shrinkToFit="1"/>
      <protection locked="0"/>
    </xf>
    <xf numFmtId="0" fontId="4" fillId="0" borderId="5" xfId="0" applyNumberFormat="1" applyFont="1" applyBorder="1" applyAlignment="1" applyProtection="1">
      <alignment horizontal="center" vertical="center"/>
      <protection locked="0"/>
    </xf>
    <xf numFmtId="182" fontId="6" fillId="0" borderId="0" xfId="0" applyNumberFormat="1" applyFont="1" applyBorder="1" applyAlignment="1" applyProtection="1">
      <alignment horizontal="left" vertical="center"/>
      <protection locked="0"/>
    </xf>
    <xf numFmtId="177" fontId="4" fillId="0" borderId="7" xfId="0" applyNumberFormat="1" applyFont="1" applyBorder="1" applyAlignment="1" applyProtection="1">
      <alignment horizontal="center" vertical="center"/>
      <protection locked="0"/>
    </xf>
    <xf numFmtId="177" fontId="4" fillId="0" borderId="10" xfId="0" applyNumberFormat="1" applyFont="1" applyBorder="1" applyAlignment="1" applyProtection="1">
      <alignment horizontal="center" vertical="center"/>
      <protection locked="0"/>
    </xf>
    <xf numFmtId="0" fontId="4" fillId="0" borderId="10" xfId="0" applyNumberFormat="1" applyFont="1" applyFill="1" applyBorder="1" applyAlignment="1" applyProtection="1">
      <alignment horizontal="center" vertical="center"/>
      <protection locked="0"/>
    </xf>
    <xf numFmtId="2" fontId="4" fillId="0" borderId="10" xfId="0" applyNumberFormat="1" applyFont="1" applyBorder="1" applyAlignment="1" applyProtection="1">
      <alignment horizontal="center" vertical="center"/>
      <protection locked="0"/>
    </xf>
    <xf numFmtId="0" fontId="4" fillId="3" borderId="40" xfId="0" applyNumberFormat="1" applyFont="1" applyFill="1" applyBorder="1" applyAlignment="1" applyProtection="1">
      <alignment horizontal="center" vertical="center"/>
    </xf>
    <xf numFmtId="0" fontId="4" fillId="3" borderId="24" xfId="0" applyNumberFormat="1" applyFont="1" applyFill="1" applyBorder="1" applyAlignment="1" applyProtection="1">
      <alignment horizontal="center" vertical="center"/>
    </xf>
    <xf numFmtId="0" fontId="4" fillId="4" borderId="16" xfId="0" applyNumberFormat="1" applyFont="1" applyFill="1" applyBorder="1" applyAlignment="1" applyProtection="1">
      <alignment horizontal="center" vertical="center"/>
    </xf>
    <xf numFmtId="177" fontId="4" fillId="0" borderId="14" xfId="0" applyNumberFormat="1" applyFont="1" applyBorder="1" applyAlignment="1" applyProtection="1">
      <alignment horizontal="center" vertical="center"/>
      <protection locked="0"/>
    </xf>
    <xf numFmtId="0" fontId="4" fillId="0" borderId="7" xfId="0" applyNumberFormat="1" applyFont="1" applyBorder="1" applyAlignment="1" applyProtection="1">
      <alignment horizontal="center" vertical="center" wrapText="1"/>
      <protection locked="0"/>
    </xf>
    <xf numFmtId="0" fontId="4" fillId="0" borderId="8" xfId="0" applyNumberFormat="1" applyFont="1" applyBorder="1" applyAlignment="1" applyProtection="1">
      <alignment horizontal="center" vertical="center"/>
      <protection locked="0"/>
    </xf>
    <xf numFmtId="0" fontId="4" fillId="0" borderId="13" xfId="0" applyNumberFormat="1" applyFont="1" applyBorder="1" applyAlignment="1" applyProtection="1">
      <alignment horizontal="center" vertical="center"/>
      <protection locked="0"/>
    </xf>
    <xf numFmtId="0" fontId="4" fillId="0" borderId="2" xfId="0" applyNumberFormat="1" applyFont="1" applyBorder="1" applyAlignment="1" applyProtection="1">
      <alignment horizontal="center" vertical="center"/>
      <protection locked="0"/>
    </xf>
    <xf numFmtId="0" fontId="4" fillId="0" borderId="62" xfId="0" applyNumberFormat="1" applyFont="1" applyBorder="1" applyAlignment="1" applyProtection="1">
      <alignment horizontal="center" vertical="center"/>
      <protection locked="0"/>
    </xf>
    <xf numFmtId="0" fontId="4" fillId="0" borderId="58" xfId="0" applyNumberFormat="1" applyFont="1" applyBorder="1" applyAlignment="1" applyProtection="1">
      <alignment horizontal="center" vertical="center"/>
      <protection locked="0"/>
    </xf>
    <xf numFmtId="0" fontId="4" fillId="3" borderId="23" xfId="0" applyNumberFormat="1" applyFont="1" applyFill="1" applyBorder="1" applyAlignment="1" applyProtection="1">
      <alignment horizontal="center" vertical="center"/>
    </xf>
    <xf numFmtId="0" fontId="4" fillId="3" borderId="29" xfId="0" applyNumberFormat="1" applyFont="1" applyFill="1" applyBorder="1" applyAlignment="1" applyProtection="1">
      <alignment horizontal="center" vertical="center"/>
    </xf>
    <xf numFmtId="0" fontId="4" fillId="0" borderId="31" xfId="0" applyNumberFormat="1" applyFont="1" applyBorder="1" applyAlignment="1" applyProtection="1">
      <alignment horizontal="center" vertical="center"/>
      <protection locked="0"/>
    </xf>
    <xf numFmtId="0" fontId="4" fillId="0" borderId="32" xfId="0" applyNumberFormat="1" applyFont="1" applyBorder="1" applyAlignment="1" applyProtection="1">
      <alignment horizontal="center" vertical="center"/>
      <protection locked="0"/>
    </xf>
    <xf numFmtId="0" fontId="4" fillId="0" borderId="29" xfId="0" applyNumberFormat="1" applyFont="1" applyBorder="1" applyAlignment="1" applyProtection="1">
      <alignment horizontal="center" vertical="center"/>
      <protection locked="0"/>
    </xf>
    <xf numFmtId="0" fontId="4" fillId="0" borderId="33" xfId="0" applyNumberFormat="1" applyFont="1" applyBorder="1" applyAlignment="1" applyProtection="1">
      <alignment horizontal="center" vertical="center"/>
      <protection locked="0"/>
    </xf>
    <xf numFmtId="0" fontId="4" fillId="0" borderId="10" xfId="0" applyNumberFormat="1" applyFont="1" applyBorder="1" applyAlignment="1" applyProtection="1">
      <alignment horizontal="center" vertical="center" wrapText="1"/>
      <protection locked="0"/>
    </xf>
    <xf numFmtId="177" fontId="4" fillId="0" borderId="5" xfId="0" applyNumberFormat="1" applyFont="1" applyBorder="1" applyAlignment="1" applyProtection="1">
      <alignment horizontal="center" vertical="center"/>
      <protection locked="0"/>
    </xf>
    <xf numFmtId="0" fontId="4" fillId="0" borderId="30" xfId="0" applyNumberFormat="1" applyFont="1" applyBorder="1" applyAlignment="1" applyProtection="1">
      <alignment horizontal="center" vertical="center"/>
      <protection locked="0"/>
    </xf>
    <xf numFmtId="0" fontId="4" fillId="3" borderId="10" xfId="0" applyNumberFormat="1" applyFont="1" applyFill="1" applyBorder="1" applyAlignment="1" applyProtection="1">
      <alignment horizontal="center" vertical="center"/>
    </xf>
    <xf numFmtId="2" fontId="4" fillId="3" borderId="10" xfId="0" applyNumberFormat="1" applyFont="1" applyFill="1" applyBorder="1" applyAlignment="1" applyProtection="1">
      <alignment horizontal="center" vertical="center"/>
    </xf>
    <xf numFmtId="177" fontId="4" fillId="0" borderId="36" xfId="0" applyNumberFormat="1" applyFont="1" applyFill="1" applyBorder="1" applyAlignment="1" applyProtection="1">
      <alignment horizontal="center" vertical="center"/>
      <protection locked="0"/>
    </xf>
    <xf numFmtId="177" fontId="4" fillId="0" borderId="34" xfId="0" applyNumberFormat="1" applyFont="1" applyFill="1" applyBorder="1" applyAlignment="1" applyProtection="1">
      <alignment horizontal="center" vertical="center"/>
      <protection locked="0"/>
    </xf>
    <xf numFmtId="179" fontId="4" fillId="0" borderId="38" xfId="0" applyNumberFormat="1" applyFont="1" applyBorder="1" applyAlignment="1" applyProtection="1">
      <alignment horizontal="center" vertical="center"/>
      <protection locked="0"/>
    </xf>
    <xf numFmtId="179" fontId="4" fillId="0" borderId="39" xfId="0" applyNumberFormat="1" applyFont="1" applyBorder="1" applyAlignment="1" applyProtection="1">
      <alignment horizontal="center" vertical="center"/>
      <protection locked="0"/>
    </xf>
    <xf numFmtId="0" fontId="4" fillId="0" borderId="44" xfId="0" applyNumberFormat="1" applyFont="1" applyBorder="1" applyAlignment="1" applyProtection="1">
      <alignment horizontal="center" vertical="center"/>
      <protection locked="0"/>
    </xf>
    <xf numFmtId="0" fontId="4" fillId="0" borderId="45" xfId="0" applyNumberFormat="1" applyFont="1" applyBorder="1" applyAlignment="1" applyProtection="1">
      <alignment horizontal="center" vertical="center"/>
      <protection locked="0"/>
    </xf>
    <xf numFmtId="0" fontId="4" fillId="0" borderId="46" xfId="0" applyNumberFormat="1" applyFont="1" applyBorder="1" applyAlignment="1" applyProtection="1">
      <alignment horizontal="center" vertical="center"/>
      <protection locked="0"/>
    </xf>
    <xf numFmtId="179" fontId="4" fillId="0" borderId="50" xfId="0" applyNumberFormat="1" applyFont="1" applyBorder="1" applyAlignment="1" applyProtection="1">
      <alignment horizontal="center" vertical="center"/>
      <protection locked="0"/>
    </xf>
    <xf numFmtId="179" fontId="4" fillId="0" borderId="56" xfId="0" applyNumberFormat="1" applyFont="1" applyBorder="1" applyAlignment="1" applyProtection="1">
      <alignment horizontal="center" vertical="center"/>
      <protection locked="0"/>
    </xf>
    <xf numFmtId="182" fontId="4" fillId="0" borderId="0" xfId="0" applyNumberFormat="1" applyFont="1" applyBorder="1" applyAlignment="1" applyProtection="1">
      <alignment horizontal="right" vertical="center"/>
      <protection locked="0"/>
    </xf>
    <xf numFmtId="2" fontId="4" fillId="3" borderId="38" xfId="0" applyNumberFormat="1" applyFont="1" applyFill="1" applyBorder="1" applyAlignment="1" applyProtection="1">
      <alignment horizontal="center" vertical="center"/>
    </xf>
    <xf numFmtId="0" fontId="4" fillId="3" borderId="49" xfId="0" applyNumberFormat="1" applyFont="1" applyFill="1" applyBorder="1" applyAlignment="1" applyProtection="1">
      <alignment horizontal="center" vertical="center"/>
    </xf>
    <xf numFmtId="0" fontId="4" fillId="3" borderId="50" xfId="0" applyNumberFormat="1" applyFont="1" applyFill="1" applyBorder="1" applyAlignment="1" applyProtection="1">
      <alignment horizontal="center" vertical="center"/>
    </xf>
    <xf numFmtId="177" fontId="4" fillId="0" borderId="70" xfId="0" applyNumberFormat="1" applyFont="1" applyBorder="1" applyAlignment="1" applyProtection="1">
      <alignment horizontal="center" vertical="center"/>
      <protection locked="0"/>
    </xf>
    <xf numFmtId="177" fontId="4" fillId="0" borderId="65" xfId="0" applyNumberFormat="1" applyFont="1" applyBorder="1" applyAlignment="1" applyProtection="1">
      <alignment horizontal="center" vertical="center"/>
      <protection locked="0"/>
    </xf>
    <xf numFmtId="177" fontId="4" fillId="3" borderId="21" xfId="0" applyNumberFormat="1" applyFont="1" applyFill="1" applyBorder="1" applyAlignment="1" applyProtection="1">
      <alignment horizontal="center" vertical="center"/>
    </xf>
    <xf numFmtId="2" fontId="4" fillId="3" borderId="50" xfId="0" applyNumberFormat="1" applyFont="1" applyFill="1" applyBorder="1" applyAlignment="1" applyProtection="1">
      <alignment horizontal="center" vertical="center"/>
    </xf>
    <xf numFmtId="0" fontId="4" fillId="0" borderId="0" xfId="0" applyNumberFormat="1" applyFont="1" applyFill="1" applyBorder="1" applyAlignment="1" applyProtection="1">
      <alignment horizontal="center" vertical="center"/>
    </xf>
    <xf numFmtId="0" fontId="4" fillId="0" borderId="0" xfId="0" applyNumberFormat="1" applyFont="1" applyFill="1" applyBorder="1" applyAlignment="1" applyProtection="1">
      <alignment horizontal="left" vertical="center"/>
      <protection locked="0"/>
    </xf>
    <xf numFmtId="0" fontId="4" fillId="0" borderId="0" xfId="0" applyNumberFormat="1" applyFont="1" applyFill="1" applyBorder="1" applyAlignment="1" applyProtection="1">
      <alignment horizontal="center" vertical="center" shrinkToFit="1"/>
      <protection locked="0"/>
    </xf>
    <xf numFmtId="0" fontId="4" fillId="0" borderId="45" xfId="0" applyNumberFormat="1" applyFont="1" applyBorder="1" applyAlignment="1" applyProtection="1">
      <alignment horizontal="center" vertical="center" wrapText="1" shrinkToFit="1"/>
      <protection locked="0"/>
    </xf>
    <xf numFmtId="0" fontId="4" fillId="3" borderId="33" xfId="0" applyNumberFormat="1" applyFont="1" applyFill="1" applyBorder="1" applyAlignment="1" applyProtection="1">
      <alignment horizontal="center" vertical="center" shrinkToFit="1"/>
    </xf>
    <xf numFmtId="0" fontId="4" fillId="3" borderId="34" xfId="0" applyNumberFormat="1" applyFont="1" applyFill="1" applyBorder="1" applyAlignment="1" applyProtection="1">
      <alignment horizontal="center" vertical="center" shrinkToFit="1"/>
    </xf>
    <xf numFmtId="180" fontId="4" fillId="3" borderId="15" xfId="0" applyNumberFormat="1" applyFont="1" applyFill="1" applyBorder="1" applyAlignment="1" applyProtection="1">
      <alignment horizontal="center" vertical="center" shrinkToFit="1"/>
      <protection locked="0"/>
    </xf>
    <xf numFmtId="180" fontId="4" fillId="3" borderId="16" xfId="0" applyNumberFormat="1" applyFont="1" applyFill="1" applyBorder="1" applyAlignment="1" applyProtection="1">
      <alignment horizontal="center" vertical="center" shrinkToFit="1"/>
      <protection locked="0"/>
    </xf>
    <xf numFmtId="0" fontId="4" fillId="0" borderId="68" xfId="0" applyNumberFormat="1" applyFont="1" applyBorder="1" applyAlignment="1" applyProtection="1">
      <alignment horizontal="center" vertical="center"/>
      <protection locked="0"/>
    </xf>
    <xf numFmtId="185" fontId="4" fillId="0" borderId="21" xfId="0" applyNumberFormat="1" applyFont="1" applyBorder="1" applyAlignment="1" applyProtection="1">
      <alignment horizontal="center" vertical="center"/>
      <protection locked="0"/>
    </xf>
    <xf numFmtId="13" fontId="4" fillId="0" borderId="0" xfId="0" applyNumberFormat="1" applyFont="1" applyBorder="1" applyAlignment="1" applyProtection="1">
      <alignment horizontal="right" vertical="center" shrinkToFit="1"/>
      <protection locked="0"/>
    </xf>
    <xf numFmtId="184" fontId="4" fillId="0" borderId="0" xfId="0" applyNumberFormat="1" applyFont="1" applyBorder="1" applyAlignment="1" applyProtection="1">
      <alignment horizontal="right" vertical="center"/>
      <protection locked="0"/>
    </xf>
    <xf numFmtId="180" fontId="4" fillId="3" borderId="18" xfId="0" applyNumberFormat="1" applyFont="1" applyFill="1" applyBorder="1" applyAlignment="1" applyProtection="1">
      <alignment horizontal="center" vertical="center" shrinkToFit="1"/>
      <protection locked="0"/>
    </xf>
    <xf numFmtId="180" fontId="4" fillId="3" borderId="19" xfId="0" applyNumberFormat="1" applyFont="1" applyFill="1" applyBorder="1" applyAlignment="1" applyProtection="1">
      <alignment horizontal="center" vertical="center" shrinkToFit="1"/>
      <protection locked="0"/>
    </xf>
    <xf numFmtId="0" fontId="4" fillId="3" borderId="64" xfId="0" applyNumberFormat="1" applyFont="1" applyFill="1" applyBorder="1" applyAlignment="1" applyProtection="1">
      <alignment horizontal="center" vertical="center" shrinkToFit="1"/>
    </xf>
    <xf numFmtId="0" fontId="4" fillId="3" borderId="35" xfId="0" applyNumberFormat="1" applyFont="1" applyFill="1" applyBorder="1" applyAlignment="1" applyProtection="1">
      <alignment horizontal="center" vertical="center" shrinkToFit="1"/>
    </xf>
    <xf numFmtId="0" fontId="4" fillId="3" borderId="18" xfId="0" applyNumberFormat="1" applyFont="1" applyFill="1" applyBorder="1" applyAlignment="1" applyProtection="1">
      <alignment horizontal="center" vertical="center"/>
      <protection locked="0"/>
    </xf>
    <xf numFmtId="0" fontId="4" fillId="3" borderId="22" xfId="0" applyNumberFormat="1" applyFont="1" applyFill="1" applyBorder="1" applyAlignment="1" applyProtection="1">
      <alignment horizontal="center" vertical="center"/>
    </xf>
    <xf numFmtId="0" fontId="4" fillId="3" borderId="68" xfId="0" applyNumberFormat="1" applyFont="1" applyFill="1" applyBorder="1" applyAlignment="1" applyProtection="1">
      <alignment horizontal="center" vertical="center"/>
    </xf>
    <xf numFmtId="0" fontId="4" fillId="3" borderId="15" xfId="0" applyNumberFormat="1" applyFont="1" applyFill="1" applyBorder="1" applyAlignment="1" applyProtection="1">
      <alignment horizontal="center" vertical="center"/>
      <protection locked="0"/>
    </xf>
    <xf numFmtId="0" fontId="4" fillId="3" borderId="68" xfId="0" applyNumberFormat="1" applyFont="1" applyFill="1" applyBorder="1" applyAlignment="1" applyProtection="1">
      <alignment horizontal="center" vertical="center" shrinkToFit="1"/>
    </xf>
    <xf numFmtId="0" fontId="4" fillId="3" borderId="36" xfId="0" applyNumberFormat="1" applyFont="1" applyFill="1" applyBorder="1" applyAlignment="1" applyProtection="1">
      <alignment horizontal="center" vertical="center" shrinkToFit="1"/>
    </xf>
    <xf numFmtId="180" fontId="4" fillId="3" borderId="21" xfId="0" applyNumberFormat="1" applyFont="1" applyFill="1" applyBorder="1" applyAlignment="1" applyProtection="1">
      <alignment horizontal="center" vertical="center" shrinkToFit="1"/>
      <protection locked="0"/>
    </xf>
    <xf numFmtId="180" fontId="4" fillId="3" borderId="22" xfId="0" applyNumberFormat="1" applyFont="1" applyFill="1" applyBorder="1" applyAlignment="1" applyProtection="1">
      <alignment horizontal="center" vertical="center" shrinkToFit="1"/>
      <protection locked="0"/>
    </xf>
    <xf numFmtId="0" fontId="4" fillId="3" borderId="21" xfId="0" applyNumberFormat="1" applyFont="1" applyFill="1" applyBorder="1" applyAlignment="1" applyProtection="1">
      <alignment horizontal="center" vertical="center"/>
      <protection locked="0"/>
    </xf>
    <xf numFmtId="177" fontId="4" fillId="4" borderId="0" xfId="0" applyNumberFormat="1" applyFont="1" applyFill="1" applyBorder="1" applyAlignment="1" applyProtection="1">
      <alignment horizontal="center" vertical="center"/>
      <protection locked="0"/>
    </xf>
  </cellXfs>
  <cellStyles count="5">
    <cellStyle name="ハイパーリンク" xfId="2" builtinId="8"/>
    <cellStyle name="標準" xfId="0" builtinId="0"/>
    <cellStyle name="標準 2" xfId="3"/>
    <cellStyle name="標準 3" xfId="4"/>
    <cellStyle name="標準_600_断面性照査" xfId="1"/>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3.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externalLink" Target="externalLinks/externalLink2.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externalLink" Target="externalLinks/externalLink1.xml"/><Relationship Id="rId11" Type="http://schemas.openxmlformats.org/officeDocument/2006/relationships/sharedStrings" Target="sharedStrings.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2.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8BD21D10-EC42-11CE-9E0D-00AA006002F3}" ax:persistence="persistStreamInit" r:id="rId1"/>
</file>

<file path=xl/activeX/activeX2.xml><?xml version="1.0" encoding="utf-8"?>
<ax:ocx xmlns:ax="http://schemas.microsoft.com/office/2006/activeX" xmlns:r="http://schemas.openxmlformats.org/officeDocument/2006/relationships" ax:classid="{8BD21D10-EC42-11CE-9E0D-00AA006002F3}"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5.jpeg"/><Relationship Id="rId2" Type="http://schemas.openxmlformats.org/officeDocument/2006/relationships/image" Target="../media/image4.png"/><Relationship Id="rId1" Type="http://schemas.openxmlformats.org/officeDocument/2006/relationships/image" Target="../media/image3.png"/><Relationship Id="rId4" Type="http://schemas.openxmlformats.org/officeDocument/2006/relationships/image" Target="../media/image6.jpeg"/></Relationships>
</file>

<file path=xl/drawings/_rels/vmlDrawing1.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xdr:twoCellAnchor>
    <xdr:from>
      <xdr:col>4</xdr:col>
      <xdr:colOff>510261</xdr:colOff>
      <xdr:row>43</xdr:row>
      <xdr:rowOff>113348</xdr:rowOff>
    </xdr:from>
    <xdr:to>
      <xdr:col>6</xdr:col>
      <xdr:colOff>64965</xdr:colOff>
      <xdr:row>52</xdr:row>
      <xdr:rowOff>66676</xdr:rowOff>
    </xdr:to>
    <xdr:pic>
      <xdr:nvPicPr>
        <xdr:cNvPr id="5" name="Picture 4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l="28206" t="10243" r="7265" b="9268"/>
        <a:stretch>
          <a:fillRect/>
        </a:stretch>
      </xdr:blipFill>
      <xdr:spPr bwMode="auto">
        <a:xfrm>
          <a:off x="3605886" y="14953298"/>
          <a:ext cx="1440654" cy="1582103"/>
        </a:xfrm>
        <a:prstGeom prst="rect">
          <a:avLst/>
        </a:prstGeom>
        <a:noFill/>
        <a:ln>
          <a:noFill/>
        </a:ln>
        <a:effectLst/>
        <a:extLst>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 uri="{91240B29-F687-4F45-9708-019B960494DF}">
            <a14:hiddenLine xmlns:a14="http://schemas.microsoft.com/office/drawing/2010/main" w="1">
              <a:solidFill>
                <a:srgbClr xmlns:mc="http://schemas.openxmlformats.org/markup-compatibility/2006" val="FFFFFF" mc:Ignorable="a14" a14:legacySpreadsheetColorIndex="65"/>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4</xdr:col>
      <xdr:colOff>14142</xdr:colOff>
      <xdr:row>40</xdr:row>
      <xdr:rowOff>42609</xdr:rowOff>
    </xdr:from>
    <xdr:to>
      <xdr:col>7</xdr:col>
      <xdr:colOff>829786</xdr:colOff>
      <xdr:row>41</xdr:row>
      <xdr:rowOff>82170</xdr:rowOff>
    </xdr:to>
    <xdr:sp macro="" textlink="">
      <xdr:nvSpPr>
        <xdr:cNvPr id="6" name="Arc 24"/>
        <xdr:cNvSpPr>
          <a:spLocks/>
        </xdr:cNvSpPr>
      </xdr:nvSpPr>
      <xdr:spPr bwMode="auto">
        <a:xfrm>
          <a:off x="3109767" y="14339634"/>
          <a:ext cx="3644569" cy="220536"/>
        </a:xfrm>
        <a:custGeom>
          <a:avLst/>
          <a:gdLst>
            <a:gd name="T0" fmla="*/ 0 w 21600"/>
            <a:gd name="T1" fmla="*/ 0 h 21600"/>
            <a:gd name="T2" fmla="*/ 0 w 21600"/>
            <a:gd name="T3" fmla="*/ 0 h 21600"/>
            <a:gd name="T4" fmla="*/ 0 w 21600"/>
            <a:gd name="T5" fmla="*/ 0 h 21600"/>
            <a:gd name="T6" fmla="*/ 0 60000 65536"/>
            <a:gd name="T7" fmla="*/ 0 60000 65536"/>
            <a:gd name="T8" fmla="*/ 0 60000 65536"/>
          </a:gdLst>
          <a:ahLst/>
          <a:cxnLst>
            <a:cxn ang="T6">
              <a:pos x="T0" y="T1"/>
            </a:cxn>
            <a:cxn ang="T7">
              <a:pos x="T2" y="T3"/>
            </a:cxn>
            <a:cxn ang="T8">
              <a:pos x="T4" y="T5"/>
            </a:cxn>
          </a:cxnLst>
          <a:rect l="0" t="0" r="r" b="b"/>
          <a:pathLst>
            <a:path w="21600" h="21600" fill="none" extrusionOk="0">
              <a:moveTo>
                <a:pt x="-1" y="0"/>
              </a:moveTo>
              <a:cubicBezTo>
                <a:pt x="11929" y="0"/>
                <a:pt x="21600" y="9670"/>
                <a:pt x="21600" y="21600"/>
              </a:cubicBezTo>
            </a:path>
            <a:path w="21600" h="21600" stroke="0" extrusionOk="0">
              <a:moveTo>
                <a:pt x="-1" y="0"/>
              </a:moveTo>
              <a:cubicBezTo>
                <a:pt x="11929" y="0"/>
                <a:pt x="21600" y="9670"/>
                <a:pt x="21600" y="21600"/>
              </a:cubicBezTo>
              <a:lnTo>
                <a:pt x="0" y="21600"/>
              </a:lnTo>
              <a:lnTo>
                <a:pt x="-1" y="0"/>
              </a:lnTo>
              <a:close/>
            </a:path>
          </a:pathLst>
        </a:cu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Lst>
      </xdr:spPr>
    </xdr:sp>
    <xdr:clientData/>
  </xdr:twoCellAnchor>
  <xdr:twoCellAnchor>
    <xdr:from>
      <xdr:col>4</xdr:col>
      <xdr:colOff>23683</xdr:colOff>
      <xdr:row>42</xdr:row>
      <xdr:rowOff>102553</xdr:rowOff>
    </xdr:from>
    <xdr:to>
      <xdr:col>7</xdr:col>
      <xdr:colOff>791623</xdr:colOff>
      <xdr:row>43</xdr:row>
      <xdr:rowOff>142114</xdr:rowOff>
    </xdr:to>
    <xdr:sp macro="" textlink="">
      <xdr:nvSpPr>
        <xdr:cNvPr id="7" name="Arc 26"/>
        <xdr:cNvSpPr>
          <a:spLocks/>
        </xdr:cNvSpPr>
      </xdr:nvSpPr>
      <xdr:spPr bwMode="auto">
        <a:xfrm flipH="1">
          <a:off x="3119308" y="14761528"/>
          <a:ext cx="3596865" cy="220536"/>
        </a:xfrm>
        <a:custGeom>
          <a:avLst/>
          <a:gdLst>
            <a:gd name="T0" fmla="*/ 0 w 21600"/>
            <a:gd name="T1" fmla="*/ 0 h 21600"/>
            <a:gd name="T2" fmla="*/ 0 w 21600"/>
            <a:gd name="T3" fmla="*/ 0 h 21600"/>
            <a:gd name="T4" fmla="*/ 0 w 21600"/>
            <a:gd name="T5" fmla="*/ 0 h 21600"/>
            <a:gd name="T6" fmla="*/ 0 60000 65536"/>
            <a:gd name="T7" fmla="*/ 0 60000 65536"/>
            <a:gd name="T8" fmla="*/ 0 60000 65536"/>
          </a:gdLst>
          <a:ahLst/>
          <a:cxnLst>
            <a:cxn ang="T6">
              <a:pos x="T0" y="T1"/>
            </a:cxn>
            <a:cxn ang="T7">
              <a:pos x="T2" y="T3"/>
            </a:cxn>
            <a:cxn ang="T8">
              <a:pos x="T4" y="T5"/>
            </a:cxn>
          </a:cxnLst>
          <a:rect l="0" t="0" r="r" b="b"/>
          <a:pathLst>
            <a:path w="21600" h="21600" fill="none" extrusionOk="0">
              <a:moveTo>
                <a:pt x="-1" y="0"/>
              </a:moveTo>
              <a:cubicBezTo>
                <a:pt x="11929" y="0"/>
                <a:pt x="21600" y="9670"/>
                <a:pt x="21600" y="21600"/>
              </a:cubicBezTo>
            </a:path>
            <a:path w="21600" h="21600" stroke="0" extrusionOk="0">
              <a:moveTo>
                <a:pt x="-1" y="0"/>
              </a:moveTo>
              <a:cubicBezTo>
                <a:pt x="11929" y="0"/>
                <a:pt x="21600" y="9670"/>
                <a:pt x="21600" y="21600"/>
              </a:cubicBezTo>
              <a:lnTo>
                <a:pt x="0" y="21600"/>
              </a:lnTo>
              <a:lnTo>
                <a:pt x="-1" y="0"/>
              </a:lnTo>
              <a:close/>
            </a:path>
          </a:pathLst>
        </a:cu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Lst>
      </xdr:spPr>
    </xdr:sp>
    <xdr:clientData/>
  </xdr:twoCellAnchor>
  <xdr:twoCellAnchor>
    <xdr:from>
      <xdr:col>4</xdr:col>
      <xdr:colOff>195416</xdr:colOff>
      <xdr:row>38</xdr:row>
      <xdr:rowOff>30607</xdr:rowOff>
    </xdr:from>
    <xdr:to>
      <xdr:col>5</xdr:col>
      <xdr:colOff>130191</xdr:colOff>
      <xdr:row>39</xdr:row>
      <xdr:rowOff>175641</xdr:rowOff>
    </xdr:to>
    <xdr:sp macro="" textlink="">
      <xdr:nvSpPr>
        <xdr:cNvPr id="8" name="Text Box 30"/>
        <xdr:cNvSpPr txBox="1">
          <a:spLocks noChangeArrowheads="1"/>
        </xdr:cNvSpPr>
      </xdr:nvSpPr>
      <xdr:spPr bwMode="auto">
        <a:xfrm>
          <a:off x="3291041" y="13965682"/>
          <a:ext cx="877750" cy="326009"/>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wrap="none" lIns="18288" tIns="18288" rIns="0" bIns="0" anchor="t" upright="1">
          <a:noAutofit/>
        </a:bodyPr>
        <a:lstStyle/>
        <a:p>
          <a:pPr algn="l" rtl="0">
            <a:lnSpc>
              <a:spcPts val="1200"/>
            </a:lnSpc>
            <a:defRPr sz="1000"/>
          </a:pPr>
          <a:r>
            <a:rPr lang="ja-JP" altLang="en-US" sz="1000" b="0" i="0" u="none" strike="noStrike" baseline="0">
              <a:solidFill>
                <a:srgbClr val="000000"/>
              </a:solidFill>
              <a:latin typeface="ＭＳ Ｐゴシック"/>
              <a:ea typeface="ＭＳ Ｐゴシック"/>
            </a:rPr>
            <a:t>POST</a:t>
          </a:r>
        </a:p>
        <a:p>
          <a:pPr algn="l" rtl="0">
            <a:lnSpc>
              <a:spcPts val="1100"/>
            </a:lnSpc>
            <a:defRPr sz="1000"/>
          </a:pPr>
          <a:r>
            <a:rPr lang="ja-JP" altLang="en-US" sz="1000" b="0" i="0" u="none" strike="noStrike" baseline="0">
              <a:solidFill>
                <a:srgbClr val="000000"/>
              </a:solidFill>
              <a:latin typeface="ＭＳ Ｐゴシック"/>
              <a:ea typeface="ＭＳ Ｐゴシック"/>
            </a:rPr>
            <a:t>data: 杭データ</a:t>
          </a:r>
        </a:p>
      </xdr:txBody>
    </xdr:sp>
    <xdr:clientData/>
  </xdr:twoCellAnchor>
  <xdr:twoCellAnchor>
    <xdr:from>
      <xdr:col>2</xdr:col>
      <xdr:colOff>106429</xdr:colOff>
      <xdr:row>36</xdr:row>
      <xdr:rowOff>85725</xdr:rowOff>
    </xdr:from>
    <xdr:to>
      <xdr:col>2</xdr:col>
      <xdr:colOff>593008</xdr:colOff>
      <xdr:row>37</xdr:row>
      <xdr:rowOff>77343</xdr:rowOff>
    </xdr:to>
    <xdr:sp macro="" textlink="">
      <xdr:nvSpPr>
        <xdr:cNvPr id="9" name="Text Box 32"/>
        <xdr:cNvSpPr txBox="1">
          <a:spLocks noChangeArrowheads="1"/>
        </xdr:cNvSpPr>
      </xdr:nvSpPr>
      <xdr:spPr bwMode="auto">
        <a:xfrm>
          <a:off x="1316104" y="13658850"/>
          <a:ext cx="486579" cy="172593"/>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wrap="none" lIns="18288" tIns="18288" rIns="0" bIns="0" anchor="t" upright="1">
          <a:noAutofit/>
        </a:bodyPr>
        <a:lstStyle/>
        <a:p>
          <a:pPr algn="l" rtl="0">
            <a:defRPr sz="1000"/>
          </a:pPr>
          <a:r>
            <a:rPr lang="ja-JP" altLang="en-US" sz="1000" b="0" i="0" u="none" strike="noStrike" baseline="0">
              <a:solidFill>
                <a:srgbClr val="000000"/>
              </a:solidFill>
              <a:latin typeface="ＭＳ Ｐゴシック"/>
              <a:ea typeface="ＭＳ Ｐゴシック"/>
            </a:rPr>
            <a:t>ユーザー</a:t>
          </a:r>
        </a:p>
      </xdr:txBody>
    </xdr:sp>
    <xdr:clientData/>
  </xdr:twoCellAnchor>
  <xdr:twoCellAnchor>
    <xdr:from>
      <xdr:col>7</xdr:col>
      <xdr:colOff>629430</xdr:colOff>
      <xdr:row>38</xdr:row>
      <xdr:rowOff>49784</xdr:rowOff>
    </xdr:from>
    <xdr:to>
      <xdr:col>10</xdr:col>
      <xdr:colOff>147531</xdr:colOff>
      <xdr:row>48</xdr:row>
      <xdr:rowOff>157734</xdr:rowOff>
    </xdr:to>
    <xdr:pic>
      <xdr:nvPicPr>
        <xdr:cNvPr id="10" name="Picture 34" descr="「サーバー」の画像検索結果"/>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6553980" y="13984859"/>
          <a:ext cx="2347026" cy="1917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5</xdr:col>
      <xdr:colOff>196976</xdr:colOff>
      <xdr:row>38</xdr:row>
      <xdr:rowOff>88138</xdr:rowOff>
    </xdr:from>
    <xdr:to>
      <xdr:col>6</xdr:col>
      <xdr:colOff>484759</xdr:colOff>
      <xdr:row>45</xdr:row>
      <xdr:rowOff>58230</xdr:rowOff>
    </xdr:to>
    <xdr:pic>
      <xdr:nvPicPr>
        <xdr:cNvPr id="11" name="Picture 35" descr="「インターネット」の画像検索結果"/>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4235576" y="14023213"/>
          <a:ext cx="1230758" cy="123691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47625</xdr:colOff>
      <xdr:row>38</xdr:row>
      <xdr:rowOff>97727</xdr:rowOff>
    </xdr:from>
    <xdr:to>
      <xdr:col>3</xdr:col>
      <xdr:colOff>871250</xdr:colOff>
      <xdr:row>48</xdr:row>
      <xdr:rowOff>167323</xdr:rowOff>
    </xdr:to>
    <xdr:pic>
      <xdr:nvPicPr>
        <xdr:cNvPr id="12" name="Picture 43" descr="「excel」の画像検索結果"/>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14325" y="14032802"/>
          <a:ext cx="2709575" cy="1879346"/>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7</xdr:col>
      <xdr:colOff>47444</xdr:colOff>
      <xdr:row>36</xdr:row>
      <xdr:rowOff>85725</xdr:rowOff>
    </xdr:from>
    <xdr:to>
      <xdr:col>10</xdr:col>
      <xdr:colOff>433754</xdr:colOff>
      <xdr:row>38</xdr:row>
      <xdr:rowOff>49784</xdr:rowOff>
    </xdr:to>
    <xdr:sp macro="" textlink="">
      <xdr:nvSpPr>
        <xdr:cNvPr id="13" name="Text Box 45"/>
        <xdr:cNvSpPr txBox="1">
          <a:spLocks noChangeArrowheads="1"/>
        </xdr:cNvSpPr>
      </xdr:nvSpPr>
      <xdr:spPr bwMode="auto">
        <a:xfrm>
          <a:off x="5971994" y="13658850"/>
          <a:ext cx="3215235" cy="326009"/>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wrap="none" lIns="18288" tIns="18288" rIns="18288" bIns="0" anchor="t" upright="1">
          <a:noAutofit/>
        </a:bodyPr>
        <a:lstStyle/>
        <a:p>
          <a:pPr algn="ctr" rtl="0">
            <a:lnSpc>
              <a:spcPts val="1200"/>
            </a:lnSpc>
            <a:defRPr sz="1000"/>
          </a:pPr>
          <a:r>
            <a:rPr lang="ja-JP" altLang="en-US" sz="1000" b="0" i="0" u="none" strike="noStrike" baseline="0">
              <a:solidFill>
                <a:srgbClr val="000000"/>
              </a:solidFill>
              <a:latin typeface="ＭＳ Ｐゴシック"/>
              <a:ea typeface="ＭＳ Ｐゴシック"/>
            </a:rPr>
            <a:t>サーバー</a:t>
          </a:r>
        </a:p>
        <a:p>
          <a:pPr algn="ctr" rtl="0">
            <a:lnSpc>
              <a:spcPts val="1100"/>
            </a:lnSpc>
            <a:defRPr sz="1000"/>
          </a:pPr>
          <a:r>
            <a:rPr lang="en-US" altLang="ja-JP" sz="1000" b="0" i="0" u="none" strike="noStrike" baseline="0">
              <a:solidFill>
                <a:srgbClr val="000000"/>
              </a:solidFill>
              <a:latin typeface="ＭＳ Ｐゴシック"/>
              <a:ea typeface="ＭＳ Ｐゴシック"/>
            </a:rPr>
            <a:t>http://www.structuralengine.com/SoilStructure/api/values/</a:t>
          </a:r>
          <a:endParaRPr lang="ja-JP" altLang="en-US" sz="1000" b="0" i="0" u="none" strike="noStrike" baseline="0">
            <a:solidFill>
              <a:srgbClr val="000000"/>
            </a:solidFill>
            <a:latin typeface="ＭＳ Ｐゴシック"/>
            <a:ea typeface="ＭＳ Ｐゴシック"/>
          </a:endParaRPr>
        </a:p>
      </xdr:txBody>
    </xdr:sp>
    <xdr:clientData/>
  </xdr:twoCellAnchor>
  <xdr:twoCellAnchor>
    <xdr:from>
      <xdr:col>6</xdr:col>
      <xdr:colOff>446596</xdr:colOff>
      <xdr:row>43</xdr:row>
      <xdr:rowOff>94171</xdr:rowOff>
    </xdr:from>
    <xdr:to>
      <xdr:col>7</xdr:col>
      <xdr:colOff>763001</xdr:colOff>
      <xdr:row>45</xdr:row>
      <xdr:rowOff>58230</xdr:rowOff>
    </xdr:to>
    <xdr:sp macro="" textlink="">
      <xdr:nvSpPr>
        <xdr:cNvPr id="14" name="Text Box 48"/>
        <xdr:cNvSpPr txBox="1">
          <a:spLocks noChangeArrowheads="1"/>
        </xdr:cNvSpPr>
      </xdr:nvSpPr>
      <xdr:spPr bwMode="auto">
        <a:xfrm>
          <a:off x="5428171" y="14934121"/>
          <a:ext cx="1259380" cy="326009"/>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wrap="none" lIns="18288" tIns="18288" rIns="0" bIns="0" anchor="t" upright="1">
          <a:noAutofit/>
        </a:bodyPr>
        <a:lstStyle/>
        <a:p>
          <a:pPr algn="l" rtl="0">
            <a:lnSpc>
              <a:spcPts val="1200"/>
            </a:lnSpc>
            <a:defRPr sz="1000"/>
          </a:pPr>
          <a:r>
            <a:rPr lang="ja-JP" altLang="en-US" sz="1000" b="0" i="0" u="none" strike="noStrike" baseline="0">
              <a:solidFill>
                <a:srgbClr val="000000"/>
              </a:solidFill>
              <a:latin typeface="ＭＳ Ｐゴシック"/>
              <a:ea typeface="ＭＳ Ｐゴシック"/>
            </a:rPr>
            <a:t>Response</a:t>
          </a:r>
        </a:p>
        <a:p>
          <a:pPr algn="l" rtl="0">
            <a:lnSpc>
              <a:spcPts val="1100"/>
            </a:lnSpc>
            <a:defRPr sz="1000"/>
          </a:pPr>
          <a:r>
            <a:rPr lang="ja-JP" altLang="en-US" sz="1000" b="0" i="0" u="none" strike="noStrike" baseline="0">
              <a:solidFill>
                <a:srgbClr val="000000"/>
              </a:solidFill>
              <a:latin typeface="ＭＳ Ｐゴシック"/>
              <a:ea typeface="ＭＳ Ｐゴシック"/>
            </a:rPr>
            <a:t>data地盤抵抗係数</a:t>
          </a:r>
        </a:p>
      </xdr:txBody>
    </xdr:sp>
    <xdr:clientData/>
  </xdr:twoCellAnchor>
  <xdr:twoCellAnchor>
    <xdr:from>
      <xdr:col>1</xdr:col>
      <xdr:colOff>671946</xdr:colOff>
      <xdr:row>54</xdr:row>
      <xdr:rowOff>107373</xdr:rowOff>
    </xdr:from>
    <xdr:to>
      <xdr:col>3</xdr:col>
      <xdr:colOff>462396</xdr:colOff>
      <xdr:row>55</xdr:row>
      <xdr:rowOff>135948</xdr:rowOff>
    </xdr:to>
    <xdr:sp macro="" textlink="">
      <xdr:nvSpPr>
        <xdr:cNvPr id="16" name="Text Box 58"/>
        <xdr:cNvSpPr txBox="1">
          <a:spLocks noChangeArrowheads="1"/>
        </xdr:cNvSpPr>
      </xdr:nvSpPr>
      <xdr:spPr bwMode="auto">
        <a:xfrm>
          <a:off x="938646" y="21643398"/>
          <a:ext cx="1676400" cy="209550"/>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wrap="none" lIns="18288" tIns="18288" rIns="0" bIns="0" anchor="t" upright="1">
          <a:noAutofit/>
        </a:bodyPr>
        <a:lstStyle/>
        <a:p>
          <a:pPr algn="l" rtl="0">
            <a:defRPr sz="1000"/>
          </a:pPr>
          <a:r>
            <a:rPr lang="ja-JP" altLang="en-US" sz="1100" b="0" i="0" u="none" strike="noStrike" baseline="0">
              <a:solidFill>
                <a:srgbClr val="000000"/>
              </a:solidFill>
              <a:latin typeface="ＭＳ Ｐゴシック"/>
              <a:ea typeface="ＭＳ Ｐゴシック"/>
            </a:rPr>
            <a:t>サーバーに送出するデータ</a:t>
          </a:r>
        </a:p>
      </xdr:txBody>
    </xdr:sp>
    <xdr:clientData/>
  </xdr:twoCellAnchor>
  <xdr:twoCellAnchor>
    <xdr:from>
      <xdr:col>7</xdr:col>
      <xdr:colOff>77561</xdr:colOff>
      <xdr:row>54</xdr:row>
      <xdr:rowOff>50347</xdr:rowOff>
    </xdr:from>
    <xdr:to>
      <xdr:col>9</xdr:col>
      <xdr:colOff>835479</xdr:colOff>
      <xdr:row>55</xdr:row>
      <xdr:rowOff>78922</xdr:rowOff>
    </xdr:to>
    <xdr:sp macro="" textlink="">
      <xdr:nvSpPr>
        <xdr:cNvPr id="18" name="Text Box 62"/>
        <xdr:cNvSpPr txBox="1">
          <a:spLocks noChangeArrowheads="1"/>
        </xdr:cNvSpPr>
      </xdr:nvSpPr>
      <xdr:spPr bwMode="auto">
        <a:xfrm>
          <a:off x="6002111" y="21586372"/>
          <a:ext cx="2643868" cy="209550"/>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wrap="none" lIns="18288" tIns="18288" rIns="0" bIns="0" anchor="t" upright="1">
          <a:noAutofit/>
        </a:bodyPr>
        <a:lstStyle/>
        <a:p>
          <a:pPr rtl="0"/>
          <a:r>
            <a:rPr lang="ja-JP" altLang="en-US" sz="1100" b="0" i="0" u="none" strike="noStrike" baseline="0">
              <a:solidFill>
                <a:srgbClr val="000000"/>
              </a:solidFill>
              <a:latin typeface="ＭＳ Ｐゴシック"/>
              <a:ea typeface="ＭＳ Ｐゴシック"/>
            </a:rPr>
            <a:t>サーバーから受け取った</a:t>
          </a:r>
          <a:r>
            <a:rPr lang="ja-JP" altLang="ja-JP" sz="1100" b="0" i="0" baseline="0">
              <a:effectLst/>
              <a:latin typeface="+mn-lt"/>
              <a:ea typeface="+mn-ea"/>
              <a:cs typeface="+mn-cs"/>
            </a:rPr>
            <a:t>地盤抵抗係数</a:t>
          </a:r>
          <a:endParaRPr lang="ja-JP" altLang="ja-JP">
            <a:effectLst/>
          </a:endParaRPr>
        </a:p>
      </xdr:txBody>
    </xdr:sp>
    <xdr:clientData/>
  </xdr:twoCellAnchor>
  <mc:AlternateContent xmlns:mc="http://schemas.openxmlformats.org/markup-compatibility/2006">
    <mc:Choice xmlns:a14="http://schemas.microsoft.com/office/drawing/2010/main" Requires="a14">
      <xdr:twoCellAnchor editAs="oneCell">
        <xdr:from>
          <xdr:col>1</xdr:col>
          <xdr:colOff>704850</xdr:colOff>
          <xdr:row>56</xdr:row>
          <xdr:rowOff>9525</xdr:rowOff>
        </xdr:from>
        <xdr:to>
          <xdr:col>6</xdr:col>
          <xdr:colOff>104775</xdr:colOff>
          <xdr:row>89</xdr:row>
          <xdr:rowOff>171450</xdr:rowOff>
        </xdr:to>
        <xdr:sp macro="" textlink="">
          <xdr:nvSpPr>
            <xdr:cNvPr id="1025" name="TextBox1" hidden="1">
              <a:extLst>
                <a:ext uri="{63B3BB69-23CF-44E3-9099-C40C66FF867C}">
                  <a14:compatExt spid="_x0000_s102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47625</xdr:colOff>
          <xdr:row>56</xdr:row>
          <xdr:rowOff>9525</xdr:rowOff>
        </xdr:from>
        <xdr:to>
          <xdr:col>11</xdr:col>
          <xdr:colOff>647700</xdr:colOff>
          <xdr:row>89</xdr:row>
          <xdr:rowOff>171450</xdr:rowOff>
        </xdr:to>
        <xdr:sp macro="" textlink="">
          <xdr:nvSpPr>
            <xdr:cNvPr id="1026" name="TextBox2" hidden="1">
              <a:extLst>
                <a:ext uri="{63B3BB69-23CF-44E3-9099-C40C66FF867C}">
                  <a14:compatExt spid="_x0000_s102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0</xdr:col>
      <xdr:colOff>180975</xdr:colOff>
      <xdr:row>20</xdr:row>
      <xdr:rowOff>88901</xdr:rowOff>
    </xdr:from>
    <xdr:to>
      <xdr:col>5</xdr:col>
      <xdr:colOff>56805</xdr:colOff>
      <xdr:row>30</xdr:row>
      <xdr:rowOff>78317</xdr:rowOff>
    </xdr:to>
    <xdr:grpSp>
      <xdr:nvGrpSpPr>
        <xdr:cNvPr id="46" name="グループ化 45"/>
        <xdr:cNvGrpSpPr/>
      </xdr:nvGrpSpPr>
      <xdr:grpSpPr>
        <a:xfrm>
          <a:off x="180975" y="4089401"/>
          <a:ext cx="2647605" cy="1989666"/>
          <a:chOff x="201084" y="4462518"/>
          <a:chExt cx="2672165" cy="1960106"/>
        </a:xfrm>
      </xdr:grpSpPr>
      <xdr:sp macro="" textlink="">
        <xdr:nvSpPr>
          <xdr:cNvPr id="2" name="Line 2101"/>
          <xdr:cNvSpPr>
            <a:spLocks noChangeShapeType="1"/>
          </xdr:cNvSpPr>
        </xdr:nvSpPr>
        <xdr:spPr bwMode="auto">
          <a:xfrm>
            <a:off x="609597" y="4610830"/>
            <a:ext cx="0" cy="745577"/>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3" name="Line 2102"/>
          <xdr:cNvSpPr>
            <a:spLocks noChangeShapeType="1"/>
          </xdr:cNvSpPr>
        </xdr:nvSpPr>
        <xdr:spPr bwMode="auto">
          <a:xfrm>
            <a:off x="609597" y="5356407"/>
            <a:ext cx="1058988"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4" name="Line 2103"/>
          <xdr:cNvSpPr>
            <a:spLocks noChangeShapeType="1"/>
          </xdr:cNvSpPr>
        </xdr:nvSpPr>
        <xdr:spPr bwMode="auto">
          <a:xfrm>
            <a:off x="1668585" y="5356407"/>
            <a:ext cx="0" cy="597264"/>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5" name="Line 2104"/>
          <xdr:cNvSpPr>
            <a:spLocks noChangeShapeType="1"/>
          </xdr:cNvSpPr>
        </xdr:nvSpPr>
        <xdr:spPr bwMode="auto">
          <a:xfrm flipH="1">
            <a:off x="304943" y="5953671"/>
            <a:ext cx="1363642"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6" name="Freeform 2105"/>
          <xdr:cNvSpPr>
            <a:spLocks/>
          </xdr:cNvSpPr>
        </xdr:nvSpPr>
        <xdr:spPr bwMode="auto">
          <a:xfrm>
            <a:off x="201084" y="4548514"/>
            <a:ext cx="498524" cy="124631"/>
          </a:xfrm>
          <a:custGeom>
            <a:avLst/>
            <a:gdLst>
              <a:gd name="T0" fmla="*/ 2147483646 w 81"/>
              <a:gd name="T1" fmla="*/ 2147483646 h 16"/>
              <a:gd name="T2" fmla="*/ 2147483646 w 81"/>
              <a:gd name="T3" fmla="*/ 2147483646 h 16"/>
              <a:gd name="T4" fmla="*/ 2147483646 w 81"/>
              <a:gd name="T5" fmla="*/ 2147483646 h 16"/>
              <a:gd name="T6" fmla="*/ 2147483646 w 81"/>
              <a:gd name="T7" fmla="*/ 0 h 16"/>
              <a:gd name="T8" fmla="*/ 2147483646 w 81"/>
              <a:gd name="T9" fmla="*/ 2147483646 h 16"/>
              <a:gd name="T10" fmla="*/ 0 w 81"/>
              <a:gd name="T11" fmla="*/ 2147483646 h 16"/>
              <a:gd name="T12" fmla="*/ 0 60000 65536"/>
              <a:gd name="T13" fmla="*/ 0 60000 65536"/>
              <a:gd name="T14" fmla="*/ 0 60000 65536"/>
              <a:gd name="T15" fmla="*/ 0 60000 65536"/>
              <a:gd name="T16" fmla="*/ 0 60000 65536"/>
              <a:gd name="T17" fmla="*/ 0 60000 65536"/>
            </a:gdLst>
            <a:ahLst/>
            <a:cxnLst>
              <a:cxn ang="T12">
                <a:pos x="T0" y="T1"/>
              </a:cxn>
              <a:cxn ang="T13">
                <a:pos x="T2" y="T3"/>
              </a:cxn>
              <a:cxn ang="T14">
                <a:pos x="T4" y="T5"/>
              </a:cxn>
              <a:cxn ang="T15">
                <a:pos x="T6" y="T7"/>
              </a:cxn>
              <a:cxn ang="T16">
                <a:pos x="T8" y="T9"/>
              </a:cxn>
              <a:cxn ang="T17">
                <a:pos x="T10" y="T11"/>
              </a:cxn>
            </a:cxnLst>
            <a:rect l="0" t="0" r="r" b="b"/>
            <a:pathLst>
              <a:path w="81" h="16">
                <a:moveTo>
                  <a:pt x="81" y="7"/>
                </a:moveTo>
                <a:lnTo>
                  <a:pt x="48" y="7"/>
                </a:lnTo>
                <a:lnTo>
                  <a:pt x="48" y="16"/>
                </a:lnTo>
                <a:lnTo>
                  <a:pt x="29" y="0"/>
                </a:lnTo>
                <a:lnTo>
                  <a:pt x="29" y="8"/>
                </a:lnTo>
                <a:lnTo>
                  <a:pt x="0" y="8"/>
                </a:lnTo>
              </a:path>
            </a:pathLst>
          </a:custGeom>
          <a:noFill/>
          <a:ln w="3175" cap="flat" cmpd="sng">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xtLst>
            <a:ext uri="{909E8E84-426E-40DD-AFC4-6F175D3DCCD1}">
              <a14:hiddenFill xmlns:a14="http://schemas.microsoft.com/office/drawing/2010/main">
                <a:solidFill>
                  <a:srgbClr val="FFFFFF"/>
                </a:solidFill>
              </a14:hiddenFill>
            </a:ext>
          </a:extLst>
        </xdr:spPr>
      </xdr:sp>
      <xdr:sp macro="" textlink="">
        <xdr:nvSpPr>
          <xdr:cNvPr id="7" name="Line 2106"/>
          <xdr:cNvSpPr>
            <a:spLocks noChangeShapeType="1"/>
          </xdr:cNvSpPr>
        </xdr:nvSpPr>
        <xdr:spPr bwMode="auto">
          <a:xfrm flipV="1">
            <a:off x="304943" y="4462518"/>
            <a:ext cx="0" cy="1643479"/>
          </a:xfrm>
          <a:prstGeom prst="line">
            <a:avLst/>
          </a:prstGeom>
          <a:noFill/>
          <a:ln w="3175">
            <a:solidFill>
              <a:srgbClr xmlns:mc="http://schemas.openxmlformats.org/markup-compatibility/2006" xmlns:a14="http://schemas.microsoft.com/office/drawing/2010/main" val="000000" mc:Ignorable="a14" a14:legacySpreadsheetColorIndex="64"/>
            </a:solidFill>
            <a:prstDash val="lgDashDot"/>
            <a:round/>
            <a:headEnd/>
            <a:tailEnd/>
          </a:ln>
          <a:extLst>
            <a:ext uri="{909E8E84-426E-40DD-AFC4-6F175D3DCCD1}">
              <a14:hiddenFill xmlns:a14="http://schemas.microsoft.com/office/drawing/2010/main">
                <a:noFill/>
              </a14:hiddenFill>
            </a:ext>
          </a:extLst>
        </xdr:spPr>
      </xdr:sp>
      <xdr:sp macro="" textlink="">
        <xdr:nvSpPr>
          <xdr:cNvPr id="8" name="Line 2107"/>
          <xdr:cNvSpPr>
            <a:spLocks noChangeShapeType="1"/>
          </xdr:cNvSpPr>
        </xdr:nvSpPr>
        <xdr:spPr bwMode="auto">
          <a:xfrm>
            <a:off x="609597" y="4732378"/>
            <a:ext cx="1538455"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11" name="Line 2112"/>
          <xdr:cNvSpPr>
            <a:spLocks noChangeShapeType="1"/>
          </xdr:cNvSpPr>
        </xdr:nvSpPr>
        <xdr:spPr bwMode="auto">
          <a:xfrm>
            <a:off x="1723978" y="5953671"/>
            <a:ext cx="1140092" cy="0"/>
          </a:xfrm>
          <a:prstGeom prst="line">
            <a:avLst/>
          </a:prstGeom>
          <a:noFill/>
          <a:ln w="317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12" name="Line 2113"/>
          <xdr:cNvSpPr>
            <a:spLocks noChangeShapeType="1"/>
          </xdr:cNvSpPr>
        </xdr:nvSpPr>
        <xdr:spPr bwMode="auto">
          <a:xfrm flipV="1">
            <a:off x="2148052" y="4732378"/>
            <a:ext cx="0" cy="1221291"/>
          </a:xfrm>
          <a:prstGeom prst="line">
            <a:avLst/>
          </a:prstGeom>
          <a:noFill/>
          <a:ln w="3175">
            <a:solidFill>
              <a:srgbClr xmlns:mc="http://schemas.openxmlformats.org/markup-compatibility/2006" xmlns:a14="http://schemas.microsoft.com/office/drawing/2010/main" val="000000" mc:Ignorable="a14" a14:legacySpreadsheetColorIndex="64"/>
            </a:solidFill>
            <a:round/>
            <a:headEnd type="arrow" w="sm" len="sm"/>
            <a:tailEnd type="arrow" w="sm" len="sm"/>
          </a:ln>
          <a:extLst>
            <a:ext uri="{909E8E84-426E-40DD-AFC4-6F175D3DCCD1}">
              <a14:hiddenFill xmlns:a14="http://schemas.microsoft.com/office/drawing/2010/main">
                <a:noFill/>
              </a14:hiddenFill>
            </a:ext>
          </a:extLst>
        </xdr:spPr>
      </xdr:sp>
      <xdr:grpSp>
        <xdr:nvGrpSpPr>
          <xdr:cNvPr id="14" name="Group 2116"/>
          <xdr:cNvGrpSpPr>
            <a:grpSpLocks/>
          </xdr:cNvGrpSpPr>
        </xdr:nvGrpSpPr>
        <xdr:grpSpPr bwMode="auto">
          <a:xfrm>
            <a:off x="910600" y="4729655"/>
            <a:ext cx="422361" cy="62315"/>
            <a:chOff x="465" y="133"/>
            <a:chExt cx="59" cy="9"/>
          </a:xfrm>
        </xdr:grpSpPr>
        <xdr:sp macro="" textlink="">
          <xdr:nvSpPr>
            <xdr:cNvPr id="15" name="Line 2117"/>
            <xdr:cNvSpPr>
              <a:spLocks noChangeShapeType="1"/>
            </xdr:cNvSpPr>
          </xdr:nvSpPr>
          <xdr:spPr bwMode="auto">
            <a:xfrm flipH="1">
              <a:off x="470" y="133"/>
              <a:ext cx="7" cy="9"/>
            </a:xfrm>
            <a:prstGeom prst="line">
              <a:avLst/>
            </a:prstGeom>
            <a:noFill/>
            <a:ln w="317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16" name="Line 2118"/>
            <xdr:cNvSpPr>
              <a:spLocks noChangeShapeType="1"/>
            </xdr:cNvSpPr>
          </xdr:nvSpPr>
          <xdr:spPr bwMode="auto">
            <a:xfrm flipH="1">
              <a:off x="476" y="133"/>
              <a:ext cx="7" cy="9"/>
            </a:xfrm>
            <a:prstGeom prst="line">
              <a:avLst/>
            </a:prstGeom>
            <a:noFill/>
            <a:ln w="317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17" name="Line 2119"/>
            <xdr:cNvSpPr>
              <a:spLocks noChangeShapeType="1"/>
            </xdr:cNvSpPr>
          </xdr:nvSpPr>
          <xdr:spPr bwMode="auto">
            <a:xfrm flipH="1">
              <a:off x="465" y="133"/>
              <a:ext cx="7" cy="9"/>
            </a:xfrm>
            <a:prstGeom prst="line">
              <a:avLst/>
            </a:prstGeom>
            <a:noFill/>
            <a:ln w="317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18" name="Line 2120"/>
            <xdr:cNvSpPr>
              <a:spLocks noChangeShapeType="1"/>
            </xdr:cNvSpPr>
          </xdr:nvSpPr>
          <xdr:spPr bwMode="auto">
            <a:xfrm>
              <a:off x="484" y="133"/>
              <a:ext cx="5" cy="7"/>
            </a:xfrm>
            <a:prstGeom prst="line">
              <a:avLst/>
            </a:prstGeom>
            <a:noFill/>
            <a:ln w="317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19" name="Line 2121"/>
            <xdr:cNvSpPr>
              <a:spLocks noChangeShapeType="1"/>
            </xdr:cNvSpPr>
          </xdr:nvSpPr>
          <xdr:spPr bwMode="auto">
            <a:xfrm>
              <a:off x="481" y="136"/>
              <a:ext cx="4" cy="6"/>
            </a:xfrm>
            <a:prstGeom prst="line">
              <a:avLst/>
            </a:prstGeom>
            <a:noFill/>
            <a:ln w="317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0" name="Line 2122"/>
            <xdr:cNvSpPr>
              <a:spLocks noChangeShapeType="1"/>
            </xdr:cNvSpPr>
          </xdr:nvSpPr>
          <xdr:spPr bwMode="auto">
            <a:xfrm>
              <a:off x="479" y="139"/>
              <a:ext cx="2" cy="3"/>
            </a:xfrm>
            <a:prstGeom prst="line">
              <a:avLst/>
            </a:prstGeom>
            <a:noFill/>
            <a:ln w="317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1" name="Line 2123"/>
            <xdr:cNvSpPr>
              <a:spLocks noChangeShapeType="1"/>
            </xdr:cNvSpPr>
          </xdr:nvSpPr>
          <xdr:spPr bwMode="auto">
            <a:xfrm flipH="1">
              <a:off x="492" y="133"/>
              <a:ext cx="7" cy="9"/>
            </a:xfrm>
            <a:prstGeom prst="line">
              <a:avLst/>
            </a:prstGeom>
            <a:noFill/>
            <a:ln w="317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2" name="Line 2124"/>
            <xdr:cNvSpPr>
              <a:spLocks noChangeShapeType="1"/>
            </xdr:cNvSpPr>
          </xdr:nvSpPr>
          <xdr:spPr bwMode="auto">
            <a:xfrm flipH="1">
              <a:off x="497" y="133"/>
              <a:ext cx="7" cy="9"/>
            </a:xfrm>
            <a:prstGeom prst="line">
              <a:avLst/>
            </a:prstGeom>
            <a:noFill/>
            <a:ln w="317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 name="Line 2125"/>
            <xdr:cNvSpPr>
              <a:spLocks noChangeShapeType="1"/>
            </xdr:cNvSpPr>
          </xdr:nvSpPr>
          <xdr:spPr bwMode="auto">
            <a:xfrm flipH="1">
              <a:off x="487" y="133"/>
              <a:ext cx="7" cy="9"/>
            </a:xfrm>
            <a:prstGeom prst="line">
              <a:avLst/>
            </a:prstGeom>
            <a:noFill/>
            <a:ln w="317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4" name="Line 2126"/>
            <xdr:cNvSpPr>
              <a:spLocks noChangeShapeType="1"/>
            </xdr:cNvSpPr>
          </xdr:nvSpPr>
          <xdr:spPr bwMode="auto">
            <a:xfrm>
              <a:off x="504" y="133"/>
              <a:ext cx="5" cy="7"/>
            </a:xfrm>
            <a:prstGeom prst="line">
              <a:avLst/>
            </a:prstGeom>
            <a:noFill/>
            <a:ln w="317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5" name="Line 2127"/>
            <xdr:cNvSpPr>
              <a:spLocks noChangeShapeType="1"/>
            </xdr:cNvSpPr>
          </xdr:nvSpPr>
          <xdr:spPr bwMode="auto">
            <a:xfrm>
              <a:off x="502" y="136"/>
              <a:ext cx="4" cy="6"/>
            </a:xfrm>
            <a:prstGeom prst="line">
              <a:avLst/>
            </a:prstGeom>
            <a:noFill/>
            <a:ln w="317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6" name="Line 2128"/>
            <xdr:cNvSpPr>
              <a:spLocks noChangeShapeType="1"/>
            </xdr:cNvSpPr>
          </xdr:nvSpPr>
          <xdr:spPr bwMode="auto">
            <a:xfrm>
              <a:off x="500" y="139"/>
              <a:ext cx="2" cy="3"/>
            </a:xfrm>
            <a:prstGeom prst="line">
              <a:avLst/>
            </a:prstGeom>
            <a:noFill/>
            <a:ln w="317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7" name="Line 2129"/>
            <xdr:cNvSpPr>
              <a:spLocks noChangeShapeType="1"/>
            </xdr:cNvSpPr>
          </xdr:nvSpPr>
          <xdr:spPr bwMode="auto">
            <a:xfrm flipH="1">
              <a:off x="512" y="133"/>
              <a:ext cx="7" cy="9"/>
            </a:xfrm>
            <a:prstGeom prst="line">
              <a:avLst/>
            </a:prstGeom>
            <a:noFill/>
            <a:ln w="317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8" name="Line 2130"/>
            <xdr:cNvSpPr>
              <a:spLocks noChangeShapeType="1"/>
            </xdr:cNvSpPr>
          </xdr:nvSpPr>
          <xdr:spPr bwMode="auto">
            <a:xfrm flipH="1">
              <a:off x="517" y="133"/>
              <a:ext cx="7" cy="9"/>
            </a:xfrm>
            <a:prstGeom prst="line">
              <a:avLst/>
            </a:prstGeom>
            <a:noFill/>
            <a:ln w="317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9" name="Line 2131"/>
            <xdr:cNvSpPr>
              <a:spLocks noChangeShapeType="1"/>
            </xdr:cNvSpPr>
          </xdr:nvSpPr>
          <xdr:spPr bwMode="auto">
            <a:xfrm flipH="1">
              <a:off x="507" y="133"/>
              <a:ext cx="7" cy="9"/>
            </a:xfrm>
            <a:prstGeom prst="line">
              <a:avLst/>
            </a:prstGeom>
            <a:noFill/>
            <a:ln w="317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grpSp>
      <xdr:sp macro="" textlink="">
        <xdr:nvSpPr>
          <xdr:cNvPr id="31" name="Line 2134"/>
          <xdr:cNvSpPr>
            <a:spLocks noChangeShapeType="1"/>
          </xdr:cNvSpPr>
        </xdr:nvSpPr>
        <xdr:spPr bwMode="auto">
          <a:xfrm>
            <a:off x="2333905" y="5143470"/>
            <a:ext cx="530165" cy="0"/>
          </a:xfrm>
          <a:prstGeom prst="line">
            <a:avLst/>
          </a:prstGeom>
          <a:noFill/>
          <a:ln w="317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32" name="Line 2135"/>
          <xdr:cNvSpPr>
            <a:spLocks noChangeShapeType="1"/>
          </xdr:cNvSpPr>
        </xdr:nvSpPr>
        <xdr:spPr bwMode="auto">
          <a:xfrm>
            <a:off x="2388397" y="5191938"/>
            <a:ext cx="152327" cy="0"/>
          </a:xfrm>
          <a:prstGeom prst="line">
            <a:avLst/>
          </a:prstGeom>
          <a:noFill/>
          <a:ln w="317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33" name="Line 2136"/>
          <xdr:cNvSpPr>
            <a:spLocks noChangeShapeType="1"/>
          </xdr:cNvSpPr>
        </xdr:nvSpPr>
        <xdr:spPr bwMode="auto">
          <a:xfrm>
            <a:off x="2429941" y="5240406"/>
            <a:ext cx="55392" cy="0"/>
          </a:xfrm>
          <a:prstGeom prst="line">
            <a:avLst/>
          </a:prstGeom>
          <a:noFill/>
          <a:ln w="317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grpSp>
        <xdr:nvGrpSpPr>
          <xdr:cNvPr id="34" name="Group 2137"/>
          <xdr:cNvGrpSpPr>
            <a:grpSpLocks/>
          </xdr:cNvGrpSpPr>
        </xdr:nvGrpSpPr>
        <xdr:grpSpPr bwMode="auto">
          <a:xfrm>
            <a:off x="902105" y="5953671"/>
            <a:ext cx="456244" cy="468953"/>
            <a:chOff x="437" y="1092"/>
            <a:chExt cx="57" cy="47"/>
          </a:xfrm>
        </xdr:grpSpPr>
        <xdr:sp macro="" textlink="">
          <xdr:nvSpPr>
            <xdr:cNvPr id="35" name="Line 2138"/>
            <xdr:cNvSpPr>
              <a:spLocks noChangeShapeType="1"/>
            </xdr:cNvSpPr>
          </xdr:nvSpPr>
          <xdr:spPr bwMode="auto">
            <a:xfrm>
              <a:off x="494" y="1092"/>
              <a:ext cx="0" cy="42"/>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sp macro="" textlink="">
          <xdr:nvSpPr>
            <xdr:cNvPr id="36" name="Line 2139"/>
            <xdr:cNvSpPr>
              <a:spLocks noChangeShapeType="1"/>
            </xdr:cNvSpPr>
          </xdr:nvSpPr>
          <xdr:spPr bwMode="auto">
            <a:xfrm>
              <a:off x="437" y="1092"/>
              <a:ext cx="0" cy="42"/>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grpSp>
          <xdr:nvGrpSpPr>
            <xdr:cNvPr id="37" name="Group 2140"/>
            <xdr:cNvGrpSpPr>
              <a:grpSpLocks/>
            </xdr:cNvGrpSpPr>
          </xdr:nvGrpSpPr>
          <xdr:grpSpPr bwMode="auto">
            <a:xfrm flipV="1">
              <a:off x="437" y="1130"/>
              <a:ext cx="57" cy="9"/>
              <a:chOff x="437" y="1113"/>
              <a:chExt cx="76" cy="21"/>
            </a:xfrm>
          </xdr:grpSpPr>
          <xdr:sp macro="" textlink="">
            <xdr:nvSpPr>
              <xdr:cNvPr id="38" name="Arc 2141"/>
              <xdr:cNvSpPr>
                <a:spLocks/>
              </xdr:cNvSpPr>
            </xdr:nvSpPr>
            <xdr:spPr bwMode="auto">
              <a:xfrm rot="16200000" flipV="1">
                <a:off x="446" y="1106"/>
                <a:ext cx="19" cy="38"/>
              </a:xfrm>
              <a:custGeom>
                <a:avLst/>
                <a:gdLst>
                  <a:gd name="T0" fmla="*/ 0 w 21600"/>
                  <a:gd name="T1" fmla="*/ 0 h 35775"/>
                  <a:gd name="T2" fmla="*/ 0 w 21600"/>
                  <a:gd name="T3" fmla="*/ 0 h 35775"/>
                  <a:gd name="T4" fmla="*/ 0 w 21600"/>
                  <a:gd name="T5" fmla="*/ 0 h 35775"/>
                  <a:gd name="T6" fmla="*/ 0 60000 65536"/>
                  <a:gd name="T7" fmla="*/ 0 60000 65536"/>
                  <a:gd name="T8" fmla="*/ 0 60000 65536"/>
                </a:gdLst>
                <a:ahLst/>
                <a:cxnLst>
                  <a:cxn ang="T6">
                    <a:pos x="T0" y="T1"/>
                  </a:cxn>
                  <a:cxn ang="T7">
                    <a:pos x="T2" y="T3"/>
                  </a:cxn>
                  <a:cxn ang="T8">
                    <a:pos x="T4" y="T5"/>
                  </a:cxn>
                </a:cxnLst>
                <a:rect l="0" t="0" r="r" b="b"/>
                <a:pathLst>
                  <a:path w="21600" h="35775" fill="none" extrusionOk="0">
                    <a:moveTo>
                      <a:pt x="12037" y="0"/>
                    </a:moveTo>
                    <a:cubicBezTo>
                      <a:pt x="18014" y="4011"/>
                      <a:pt x="21600" y="10736"/>
                      <a:pt x="21600" y="17935"/>
                    </a:cubicBezTo>
                    <a:cubicBezTo>
                      <a:pt x="21600" y="25073"/>
                      <a:pt x="18073" y="31750"/>
                      <a:pt x="12177" y="35775"/>
                    </a:cubicBezTo>
                  </a:path>
                  <a:path w="21600" h="35775" stroke="0" extrusionOk="0">
                    <a:moveTo>
                      <a:pt x="12037" y="0"/>
                    </a:moveTo>
                    <a:cubicBezTo>
                      <a:pt x="18014" y="4011"/>
                      <a:pt x="21600" y="10736"/>
                      <a:pt x="21600" y="17935"/>
                    </a:cubicBezTo>
                    <a:cubicBezTo>
                      <a:pt x="21600" y="25073"/>
                      <a:pt x="18073" y="31750"/>
                      <a:pt x="12177" y="35775"/>
                    </a:cubicBezTo>
                    <a:lnTo>
                      <a:pt x="0" y="17935"/>
                    </a:lnTo>
                    <a:lnTo>
                      <a:pt x="12037" y="0"/>
                    </a:lnTo>
                    <a:close/>
                  </a:path>
                </a:pathLst>
              </a:custGeom>
              <a:noFill/>
              <a:ln w="9525">
                <a:solidFill>
                  <a:srgbClr xmlns:mc="http://schemas.openxmlformats.org/markup-compatibility/2006" xmlns:a14="http://schemas.microsoft.com/office/drawing/2010/main" val="000000" mc:Ignorable="a14" a14:legacySpreadsheetColorIndex="64"/>
                </a:solidFill>
                <a:round/>
                <a:headEnd/>
                <a:tailEnd/>
              </a:ln>
              <a:effectLst/>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sp macro="" textlink="">
            <xdr:nvSpPr>
              <xdr:cNvPr id="39" name="Arc 2142"/>
              <xdr:cNvSpPr>
                <a:spLocks/>
              </xdr:cNvSpPr>
            </xdr:nvSpPr>
            <xdr:spPr bwMode="auto">
              <a:xfrm rot="16200000" flipV="1">
                <a:off x="484" y="1106"/>
                <a:ext cx="19" cy="38"/>
              </a:xfrm>
              <a:custGeom>
                <a:avLst/>
                <a:gdLst>
                  <a:gd name="T0" fmla="*/ 0 w 21600"/>
                  <a:gd name="T1" fmla="*/ 0 h 35775"/>
                  <a:gd name="T2" fmla="*/ 0 w 21600"/>
                  <a:gd name="T3" fmla="*/ 0 h 35775"/>
                  <a:gd name="T4" fmla="*/ 0 w 21600"/>
                  <a:gd name="T5" fmla="*/ 0 h 35775"/>
                  <a:gd name="T6" fmla="*/ 0 60000 65536"/>
                  <a:gd name="T7" fmla="*/ 0 60000 65536"/>
                  <a:gd name="T8" fmla="*/ 0 60000 65536"/>
                </a:gdLst>
                <a:ahLst/>
                <a:cxnLst>
                  <a:cxn ang="T6">
                    <a:pos x="T0" y="T1"/>
                  </a:cxn>
                  <a:cxn ang="T7">
                    <a:pos x="T2" y="T3"/>
                  </a:cxn>
                  <a:cxn ang="T8">
                    <a:pos x="T4" y="T5"/>
                  </a:cxn>
                </a:cxnLst>
                <a:rect l="0" t="0" r="r" b="b"/>
                <a:pathLst>
                  <a:path w="21600" h="35775" fill="none" extrusionOk="0">
                    <a:moveTo>
                      <a:pt x="12037" y="0"/>
                    </a:moveTo>
                    <a:cubicBezTo>
                      <a:pt x="18014" y="4011"/>
                      <a:pt x="21600" y="10736"/>
                      <a:pt x="21600" y="17935"/>
                    </a:cubicBezTo>
                    <a:cubicBezTo>
                      <a:pt x="21600" y="25073"/>
                      <a:pt x="18073" y="31750"/>
                      <a:pt x="12177" y="35775"/>
                    </a:cubicBezTo>
                  </a:path>
                  <a:path w="21600" h="35775" stroke="0" extrusionOk="0">
                    <a:moveTo>
                      <a:pt x="12037" y="0"/>
                    </a:moveTo>
                    <a:cubicBezTo>
                      <a:pt x="18014" y="4011"/>
                      <a:pt x="21600" y="10736"/>
                      <a:pt x="21600" y="17935"/>
                    </a:cubicBezTo>
                    <a:cubicBezTo>
                      <a:pt x="21600" y="25073"/>
                      <a:pt x="18073" y="31750"/>
                      <a:pt x="12177" y="35775"/>
                    </a:cubicBezTo>
                    <a:lnTo>
                      <a:pt x="0" y="17935"/>
                    </a:lnTo>
                    <a:lnTo>
                      <a:pt x="12037" y="0"/>
                    </a:lnTo>
                    <a:close/>
                  </a:path>
                </a:pathLst>
              </a:custGeom>
              <a:noFill/>
              <a:ln w="9525">
                <a:solidFill>
                  <a:srgbClr xmlns:mc="http://schemas.openxmlformats.org/markup-compatibility/2006" xmlns:a14="http://schemas.microsoft.com/office/drawing/2010/main" val="000000" mc:Ignorable="a14" a14:legacySpreadsheetColorIndex="64"/>
                </a:solidFill>
                <a:round/>
                <a:headEnd/>
                <a:tailEnd/>
              </a:ln>
              <a:effectLst/>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sp macro="" textlink="">
            <xdr:nvSpPr>
              <xdr:cNvPr id="40" name="Arc 2143"/>
              <xdr:cNvSpPr>
                <a:spLocks/>
              </xdr:cNvSpPr>
            </xdr:nvSpPr>
            <xdr:spPr bwMode="auto">
              <a:xfrm rot="5400000">
                <a:off x="484" y="1104"/>
                <a:ext cx="19" cy="38"/>
              </a:xfrm>
              <a:custGeom>
                <a:avLst/>
                <a:gdLst>
                  <a:gd name="T0" fmla="*/ 0 w 21600"/>
                  <a:gd name="T1" fmla="*/ 0 h 35775"/>
                  <a:gd name="T2" fmla="*/ 0 w 21600"/>
                  <a:gd name="T3" fmla="*/ 0 h 35775"/>
                  <a:gd name="T4" fmla="*/ 0 w 21600"/>
                  <a:gd name="T5" fmla="*/ 0 h 35775"/>
                  <a:gd name="T6" fmla="*/ 0 60000 65536"/>
                  <a:gd name="T7" fmla="*/ 0 60000 65536"/>
                  <a:gd name="T8" fmla="*/ 0 60000 65536"/>
                </a:gdLst>
                <a:ahLst/>
                <a:cxnLst>
                  <a:cxn ang="T6">
                    <a:pos x="T0" y="T1"/>
                  </a:cxn>
                  <a:cxn ang="T7">
                    <a:pos x="T2" y="T3"/>
                  </a:cxn>
                  <a:cxn ang="T8">
                    <a:pos x="T4" y="T5"/>
                  </a:cxn>
                </a:cxnLst>
                <a:rect l="0" t="0" r="r" b="b"/>
                <a:pathLst>
                  <a:path w="21600" h="35775" fill="none" extrusionOk="0">
                    <a:moveTo>
                      <a:pt x="12037" y="0"/>
                    </a:moveTo>
                    <a:cubicBezTo>
                      <a:pt x="18014" y="4011"/>
                      <a:pt x="21600" y="10736"/>
                      <a:pt x="21600" y="17935"/>
                    </a:cubicBezTo>
                    <a:cubicBezTo>
                      <a:pt x="21600" y="25073"/>
                      <a:pt x="18073" y="31750"/>
                      <a:pt x="12177" y="35775"/>
                    </a:cubicBezTo>
                  </a:path>
                  <a:path w="21600" h="35775" stroke="0" extrusionOk="0">
                    <a:moveTo>
                      <a:pt x="12037" y="0"/>
                    </a:moveTo>
                    <a:cubicBezTo>
                      <a:pt x="18014" y="4011"/>
                      <a:pt x="21600" y="10736"/>
                      <a:pt x="21600" y="17935"/>
                    </a:cubicBezTo>
                    <a:cubicBezTo>
                      <a:pt x="21600" y="25073"/>
                      <a:pt x="18073" y="31750"/>
                      <a:pt x="12177" y="35775"/>
                    </a:cubicBezTo>
                    <a:lnTo>
                      <a:pt x="0" y="17935"/>
                    </a:lnTo>
                    <a:lnTo>
                      <a:pt x="12037" y="0"/>
                    </a:lnTo>
                    <a:close/>
                  </a:path>
                </a:pathLst>
              </a:custGeom>
              <a:noFill/>
              <a:ln w="9525">
                <a:solidFill>
                  <a:srgbClr xmlns:mc="http://schemas.openxmlformats.org/markup-compatibility/2006" xmlns:a14="http://schemas.microsoft.com/office/drawing/2010/main" val="000000" mc:Ignorable="a14" a14:legacySpreadsheetColorIndex="64"/>
                </a:solidFill>
                <a:round/>
                <a:headEnd/>
                <a:tailEnd/>
              </a:ln>
              <a:effectLst/>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grpSp>
      </xdr:grpSp>
      <xdr:sp macro="" textlink="">
        <xdr:nvSpPr>
          <xdr:cNvPr id="41" name="Line 2144"/>
          <xdr:cNvSpPr>
            <a:spLocks noChangeShapeType="1"/>
          </xdr:cNvSpPr>
        </xdr:nvSpPr>
        <xdr:spPr bwMode="auto">
          <a:xfrm flipV="1">
            <a:off x="2873249" y="5154240"/>
            <a:ext cx="0" cy="799430"/>
          </a:xfrm>
          <a:prstGeom prst="line">
            <a:avLst/>
          </a:prstGeom>
          <a:noFill/>
          <a:ln w="3175">
            <a:solidFill>
              <a:srgbClr xmlns:mc="http://schemas.openxmlformats.org/markup-compatibility/2006" xmlns:a14="http://schemas.microsoft.com/office/drawing/2010/main" val="000000" mc:Ignorable="a14" a14:legacySpreadsheetColorIndex="64"/>
            </a:solidFill>
            <a:round/>
            <a:headEnd type="arrow" w="sm" len="sm"/>
            <a:tailEnd type="arrow" w="sm" len="sm"/>
          </a:ln>
          <a:extLst>
            <a:ext uri="{909E8E84-426E-40DD-AFC4-6F175D3DCCD1}">
              <a14:hiddenFill xmlns:a14="http://schemas.microsoft.com/office/drawing/2010/main">
                <a:noFill/>
              </a14:hiddenFill>
            </a:ext>
          </a:extLst>
        </xdr:spPr>
      </xdr:sp>
      <xdr:sp macro="" textlink="">
        <xdr:nvSpPr>
          <xdr:cNvPr id="42" name="二等辺三角形 41"/>
          <xdr:cNvSpPr/>
        </xdr:nvSpPr>
        <xdr:spPr bwMode="auto">
          <a:xfrm flipV="1">
            <a:off x="2384550" y="5024285"/>
            <a:ext cx="146173" cy="121996"/>
          </a:xfrm>
          <a:prstGeom prst="triangle">
            <a:avLst/>
          </a:prstGeom>
          <a:solidFill>
            <a:srgbClr val="FFFFFF"/>
          </a:solidFill>
          <a:ln w="3175" cap="flat" cmpd="sng" algn="ctr">
            <a:solidFill>
              <a:srgbClr val="000000"/>
            </a:solidFill>
            <a:prstDash val="solid"/>
            <a:round/>
            <a:headEnd type="arrow" w="sm" len="sm"/>
            <a:tailEnd type="arrow" w="sm" len="sm"/>
          </a:ln>
          <a:effectLst/>
        </xdr:spPr>
        <xdr:txBody>
          <a:bodyPr vertOverflow="clip" horzOverflow="clip" wrap="square" lIns="18288" tIns="0" rIns="0" bIns="0" rtlCol="0" anchor="t" upright="1"/>
          <a:lstStyle/>
          <a:p>
            <a:pPr algn="l"/>
            <a:endParaRPr kumimoji="1" lang="ja-JP" altLang="en-US" sz="1100"/>
          </a:p>
        </xdr:txBody>
      </xdr:sp>
      <xdr:sp macro="" textlink="">
        <xdr:nvSpPr>
          <xdr:cNvPr id="44" name="テキスト ボックス 43"/>
          <xdr:cNvSpPr txBox="1"/>
        </xdr:nvSpPr>
        <xdr:spPr>
          <a:xfrm>
            <a:off x="1819603" y="5222328"/>
            <a:ext cx="348156" cy="25904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spAutoFit/>
          </a:bodyPr>
          <a:lstStyle/>
          <a:p>
            <a:r>
              <a:rPr kumimoji="1" lang="en-US" altLang="ja-JP" sz="1000">
                <a:latin typeface="ＭＳ 明朝" panose="02020609040205080304" pitchFamily="17" charset="-128"/>
                <a:ea typeface="ＭＳ 明朝" panose="02020609040205080304" pitchFamily="17" charset="-128"/>
              </a:rPr>
              <a:t>Df</a:t>
            </a:r>
            <a:endParaRPr kumimoji="1" lang="ja-JP" altLang="en-US" sz="1000">
              <a:latin typeface="ＭＳ 明朝" panose="02020609040205080304" pitchFamily="17" charset="-128"/>
              <a:ea typeface="ＭＳ 明朝" panose="02020609040205080304" pitchFamily="17" charset="-128"/>
            </a:endParaRPr>
          </a:p>
        </xdr:txBody>
      </xdr:sp>
      <xdr:sp macro="" textlink="">
        <xdr:nvSpPr>
          <xdr:cNvPr id="45" name="テキスト ボックス 44"/>
          <xdr:cNvSpPr txBox="1"/>
        </xdr:nvSpPr>
        <xdr:spPr>
          <a:xfrm>
            <a:off x="2358775" y="5432535"/>
            <a:ext cx="511863" cy="25904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spAutoFit/>
          </a:bodyPr>
          <a:lstStyle/>
          <a:p>
            <a:r>
              <a:rPr kumimoji="1" lang="ja-JP" altLang="en-US" sz="1000">
                <a:latin typeface="ＭＳ 明朝" panose="02020609040205080304" pitchFamily="17" charset="-128"/>
                <a:ea typeface="ＭＳ 明朝" panose="02020609040205080304" pitchFamily="17" charset="-128"/>
              </a:rPr>
              <a:t>水位</a:t>
            </a:r>
          </a:p>
        </xdr:txBody>
      </xdr:sp>
    </xdr:grpSp>
    <xdr:clientData/>
  </xdr:twoCellAnchor>
  <mc:AlternateContent xmlns:mc="http://schemas.openxmlformats.org/markup-compatibility/2006">
    <mc:Choice xmlns:a14="http://schemas.microsoft.com/office/drawing/2010/main" Requires="a14">
      <xdr:twoCellAnchor>
        <xdr:from>
          <xdr:col>13</xdr:col>
          <xdr:colOff>266700</xdr:colOff>
          <xdr:row>15</xdr:row>
          <xdr:rowOff>104775</xdr:rowOff>
        </xdr:from>
        <xdr:to>
          <xdr:col>16</xdr:col>
          <xdr:colOff>152400</xdr:colOff>
          <xdr:row>18</xdr:row>
          <xdr:rowOff>142875</xdr:rowOff>
        </xdr:to>
        <xdr:sp macro="" textlink="">
          <xdr:nvSpPr>
            <xdr:cNvPr id="2050" name="Button 2" hidden="1">
              <a:extLst>
                <a:ext uri="{63B3BB69-23CF-44E3-9099-C40C66FF867C}">
                  <a14:compatExt spid="_x0000_s205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①杭バネの計算</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209550</xdr:colOff>
          <xdr:row>11</xdr:row>
          <xdr:rowOff>85725</xdr:rowOff>
        </xdr:from>
        <xdr:to>
          <xdr:col>16</xdr:col>
          <xdr:colOff>219075</xdr:colOff>
          <xdr:row>14</xdr:row>
          <xdr:rowOff>85725</xdr:rowOff>
        </xdr:to>
        <xdr:sp macro="" textlink="">
          <xdr:nvSpPr>
            <xdr:cNvPr id="5122" name="Button 2" hidden="1">
              <a:extLst>
                <a:ext uri="{63B3BB69-23CF-44E3-9099-C40C66FF867C}">
                  <a14:compatExt spid="_x0000_s5122"/>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②SNAP連携ファイル</a:t>
              </a:r>
            </a:p>
            <a:p>
              <a:pPr algn="ctr" rtl="0">
                <a:defRPr sz="1000"/>
              </a:pPr>
              <a:r>
                <a:rPr lang="ja-JP" altLang="en-US" sz="1100" b="0" i="0" u="none" strike="noStrike" baseline="0">
                  <a:solidFill>
                    <a:srgbClr val="000000"/>
                  </a:solidFill>
                  <a:latin typeface="ＭＳ Ｐゴシック"/>
                  <a:ea typeface="ＭＳ Ｐゴシック"/>
                </a:rPr>
                <a:t>(.sdc)の作成</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6</xdr:col>
      <xdr:colOff>200025</xdr:colOff>
      <xdr:row>13</xdr:row>
      <xdr:rowOff>0</xdr:rowOff>
    </xdr:from>
    <xdr:to>
      <xdr:col>18</xdr:col>
      <xdr:colOff>47625</xdr:colOff>
      <xdr:row>20</xdr:row>
      <xdr:rowOff>57150</xdr:rowOff>
    </xdr:to>
    <xdr:grpSp>
      <xdr:nvGrpSpPr>
        <xdr:cNvPr id="73601" name="グループ化 68"/>
        <xdr:cNvGrpSpPr>
          <a:grpSpLocks/>
        </xdr:cNvGrpSpPr>
      </xdr:nvGrpSpPr>
      <xdr:grpSpPr bwMode="auto">
        <a:xfrm>
          <a:off x="1392721" y="2584174"/>
          <a:ext cx="2232991" cy="1448628"/>
          <a:chOff x="1755733" y="2400300"/>
          <a:chExt cx="2243398" cy="1437761"/>
        </a:xfrm>
      </xdr:grpSpPr>
      <xdr:cxnSp macro="">
        <xdr:nvCxnSpPr>
          <xdr:cNvPr id="73634" name="直線コネクタ 3"/>
          <xdr:cNvCxnSpPr>
            <a:cxnSpLocks noChangeShapeType="1"/>
          </xdr:cNvCxnSpPr>
        </xdr:nvCxnSpPr>
        <xdr:spPr bwMode="auto">
          <a:xfrm>
            <a:off x="2157412" y="2400301"/>
            <a:ext cx="0" cy="1200150"/>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73635" name="直線コネクタ 5"/>
          <xdr:cNvCxnSpPr>
            <a:cxnSpLocks noChangeShapeType="1"/>
          </xdr:cNvCxnSpPr>
        </xdr:nvCxnSpPr>
        <xdr:spPr bwMode="auto">
          <a:xfrm>
            <a:off x="2152650" y="3600450"/>
            <a:ext cx="1804988" cy="0"/>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73636" name="直線コネクタ 7"/>
          <xdr:cNvCxnSpPr>
            <a:cxnSpLocks noChangeShapeType="1"/>
          </xdr:cNvCxnSpPr>
        </xdr:nvCxnSpPr>
        <xdr:spPr bwMode="auto">
          <a:xfrm flipV="1">
            <a:off x="2166938" y="3000375"/>
            <a:ext cx="290512" cy="595313"/>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73637" name="直線コネクタ 9"/>
          <xdr:cNvCxnSpPr>
            <a:cxnSpLocks noChangeShapeType="1"/>
          </xdr:cNvCxnSpPr>
        </xdr:nvCxnSpPr>
        <xdr:spPr bwMode="auto">
          <a:xfrm flipV="1">
            <a:off x="2447925" y="2400300"/>
            <a:ext cx="1514475" cy="604838"/>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73638" name="直線コネクタ 12"/>
          <xdr:cNvCxnSpPr>
            <a:cxnSpLocks noChangeShapeType="1"/>
          </xdr:cNvCxnSpPr>
        </xdr:nvCxnSpPr>
        <xdr:spPr bwMode="auto">
          <a:xfrm>
            <a:off x="2157413" y="2600325"/>
            <a:ext cx="1309687" cy="0"/>
          </a:xfrm>
          <a:prstGeom prst="line">
            <a:avLst/>
          </a:prstGeom>
          <a:noFill/>
          <a:ln w="6350" algn="ctr">
            <a:solidFill>
              <a:srgbClr val="000000"/>
            </a:solidFill>
            <a:prstDash val="lgDash"/>
            <a:round/>
            <a:headEnd type="none" w="sm" len="sm"/>
            <a:tailEnd type="none" w="sm" len="sm"/>
          </a:ln>
          <a:extLst>
            <a:ext uri="{909E8E84-426E-40DD-AFC4-6F175D3DCCD1}">
              <a14:hiddenFill xmlns:a14="http://schemas.microsoft.com/office/drawing/2010/main">
                <a:noFill/>
              </a14:hiddenFill>
            </a:ext>
          </a:extLst>
        </xdr:spPr>
      </xdr:cxnSp>
      <xdr:cxnSp macro="">
        <xdr:nvCxnSpPr>
          <xdr:cNvPr id="73639" name="直線コネクタ 17"/>
          <xdr:cNvCxnSpPr>
            <a:cxnSpLocks noChangeShapeType="1"/>
          </xdr:cNvCxnSpPr>
        </xdr:nvCxnSpPr>
        <xdr:spPr bwMode="auto">
          <a:xfrm>
            <a:off x="3457575" y="2605088"/>
            <a:ext cx="0" cy="1000125"/>
          </a:xfrm>
          <a:prstGeom prst="line">
            <a:avLst/>
          </a:prstGeom>
          <a:noFill/>
          <a:ln w="6350" algn="ctr">
            <a:solidFill>
              <a:srgbClr val="000000"/>
            </a:solidFill>
            <a:prstDash val="lgDash"/>
            <a:round/>
            <a:headEnd type="none" w="sm" len="sm"/>
            <a:tailEnd type="none" w="sm" len="sm"/>
          </a:ln>
          <a:extLst>
            <a:ext uri="{909E8E84-426E-40DD-AFC4-6F175D3DCCD1}">
              <a14:hiddenFill xmlns:a14="http://schemas.microsoft.com/office/drawing/2010/main">
                <a:noFill/>
              </a14:hiddenFill>
            </a:ext>
          </a:extLst>
        </xdr:spPr>
      </xdr:cxnSp>
      <xdr:cxnSp macro="">
        <xdr:nvCxnSpPr>
          <xdr:cNvPr id="73640" name="直線コネクタ 20"/>
          <xdr:cNvCxnSpPr>
            <a:cxnSpLocks noChangeShapeType="1"/>
          </xdr:cNvCxnSpPr>
        </xdr:nvCxnSpPr>
        <xdr:spPr bwMode="auto">
          <a:xfrm>
            <a:off x="2147888" y="2995613"/>
            <a:ext cx="309562" cy="0"/>
          </a:xfrm>
          <a:prstGeom prst="line">
            <a:avLst/>
          </a:prstGeom>
          <a:noFill/>
          <a:ln w="6350" algn="ctr">
            <a:solidFill>
              <a:srgbClr val="000000"/>
            </a:solidFill>
            <a:prstDash val="lgDash"/>
            <a:round/>
            <a:headEnd type="none" w="sm" len="sm"/>
            <a:tailEnd type="none" w="sm" len="sm"/>
          </a:ln>
          <a:extLst>
            <a:ext uri="{909E8E84-426E-40DD-AFC4-6F175D3DCCD1}">
              <a14:hiddenFill xmlns:a14="http://schemas.microsoft.com/office/drawing/2010/main">
                <a:noFill/>
              </a14:hiddenFill>
            </a:ext>
          </a:extLst>
        </xdr:spPr>
      </xdr:cxnSp>
      <xdr:sp macro="" textlink="">
        <xdr:nvSpPr>
          <xdr:cNvPr id="23" name="テキスト ボックス 22"/>
          <xdr:cNvSpPr txBox="1"/>
        </xdr:nvSpPr>
        <xdr:spPr>
          <a:xfrm>
            <a:off x="2116958" y="2409697"/>
            <a:ext cx="332707" cy="23492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en-US" altLang="ja-JP" sz="900">
                <a:latin typeface="ＭＳ 明朝" panose="02020609040205080304" pitchFamily="17" charset="-128"/>
                <a:ea typeface="ＭＳ 明朝" panose="02020609040205080304" pitchFamily="17" charset="-128"/>
              </a:rPr>
              <a:t>R</a:t>
            </a:r>
            <a:r>
              <a:rPr kumimoji="1" lang="en-US" altLang="ja-JP" sz="700">
                <a:latin typeface="ＭＳ 明朝" panose="02020609040205080304" pitchFamily="17" charset="-128"/>
                <a:ea typeface="ＭＳ 明朝" panose="02020609040205080304" pitchFamily="17" charset="-128"/>
              </a:rPr>
              <a:t>tu</a:t>
            </a:r>
          </a:p>
        </xdr:txBody>
      </xdr:sp>
      <xdr:sp macro="" textlink="">
        <xdr:nvSpPr>
          <xdr:cNvPr id="24" name="テキスト ボックス 23"/>
          <xdr:cNvSpPr txBox="1"/>
        </xdr:nvSpPr>
        <xdr:spPr>
          <a:xfrm>
            <a:off x="2116958" y="2794979"/>
            <a:ext cx="332707" cy="23492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en-US" altLang="ja-JP" sz="900">
                <a:latin typeface="ＭＳ 明朝" panose="02020609040205080304" pitchFamily="17" charset="-128"/>
                <a:ea typeface="ＭＳ 明朝" panose="02020609040205080304" pitchFamily="17" charset="-128"/>
              </a:rPr>
              <a:t>R</a:t>
            </a:r>
            <a:r>
              <a:rPr kumimoji="1" lang="en-US" altLang="ja-JP" sz="700">
                <a:latin typeface="ＭＳ 明朝" panose="02020609040205080304" pitchFamily="17" charset="-128"/>
                <a:ea typeface="ＭＳ 明朝" panose="02020609040205080304" pitchFamily="17" charset="-128"/>
              </a:rPr>
              <a:t>ty</a:t>
            </a:r>
          </a:p>
        </xdr:txBody>
      </xdr:sp>
      <xdr:sp macro="" textlink="">
        <xdr:nvSpPr>
          <xdr:cNvPr id="25" name="テキスト ボックス 24"/>
          <xdr:cNvSpPr txBox="1"/>
        </xdr:nvSpPr>
        <xdr:spPr>
          <a:xfrm>
            <a:off x="3419270" y="3386999"/>
            <a:ext cx="408755" cy="24432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en-US" altLang="ja-JP" sz="900">
                <a:latin typeface="ＭＳ 明朝" panose="02020609040205080304" pitchFamily="17" charset="-128"/>
                <a:ea typeface="ＭＳ 明朝" panose="02020609040205080304" pitchFamily="17" charset="-128"/>
              </a:rPr>
              <a:t>0.1D</a:t>
            </a:r>
            <a:endParaRPr kumimoji="1" lang="en-US" altLang="ja-JP" sz="700">
              <a:latin typeface="ＭＳ 明朝" panose="02020609040205080304" pitchFamily="17" charset="-128"/>
              <a:ea typeface="ＭＳ 明朝" panose="02020609040205080304" pitchFamily="17" charset="-128"/>
            </a:endParaRPr>
          </a:p>
        </xdr:txBody>
      </xdr:sp>
      <xdr:sp macro="" textlink="">
        <xdr:nvSpPr>
          <xdr:cNvPr id="30" name="円弧 29"/>
          <xdr:cNvSpPr/>
        </xdr:nvSpPr>
        <xdr:spPr bwMode="auto">
          <a:xfrm>
            <a:off x="1974369" y="3415190"/>
            <a:ext cx="361225" cy="366488"/>
          </a:xfrm>
          <a:prstGeom prst="arc">
            <a:avLst>
              <a:gd name="adj1" fmla="val 17847051"/>
              <a:gd name="adj2" fmla="val 0"/>
            </a:avLst>
          </a:prstGeom>
          <a:noFill/>
          <a:ln w="6350" cap="flat" cmpd="sng" algn="ctr">
            <a:solidFill>
              <a:srgbClr val="000000"/>
            </a:solidFill>
            <a:prstDash val="solid"/>
            <a:round/>
            <a:headEnd type="none" w="sm" len="sm"/>
            <a:tailEnd type="none" w="sm" len="sm"/>
          </a:ln>
          <a:effectLst/>
        </xdr:spPr>
        <xdr:txBody>
          <a:bodyPr vertOverflow="clip" horzOverflow="clip" rtlCol="0" anchor="t"/>
          <a:lstStyle/>
          <a:p>
            <a:endParaRPr lang="ja-JP" altLang="en-US"/>
          </a:p>
        </xdr:txBody>
      </xdr:sp>
      <xdr:sp macro="" textlink="">
        <xdr:nvSpPr>
          <xdr:cNvPr id="32" name="テキスト ボックス 31"/>
          <xdr:cNvSpPr txBox="1"/>
        </xdr:nvSpPr>
        <xdr:spPr>
          <a:xfrm>
            <a:off x="3352728" y="3621927"/>
            <a:ext cx="646403" cy="24432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ja-JP" altLang="en-US" sz="900">
                <a:latin typeface="ＭＳ 明朝" panose="02020609040205080304" pitchFamily="17" charset="-128"/>
                <a:ea typeface="ＭＳ 明朝" panose="02020609040205080304" pitchFamily="17" charset="-128"/>
              </a:rPr>
              <a:t>鉛直変位</a:t>
            </a:r>
            <a:endParaRPr kumimoji="1" lang="en-US" altLang="ja-JP" sz="700">
              <a:latin typeface="ＭＳ 明朝" panose="02020609040205080304" pitchFamily="17" charset="-128"/>
              <a:ea typeface="ＭＳ 明朝" panose="02020609040205080304" pitchFamily="17" charset="-128"/>
            </a:endParaRPr>
          </a:p>
        </xdr:txBody>
      </xdr:sp>
      <xdr:sp macro="" textlink="">
        <xdr:nvSpPr>
          <xdr:cNvPr id="33" name="テキスト ボックス 32"/>
          <xdr:cNvSpPr txBox="1"/>
        </xdr:nvSpPr>
        <xdr:spPr>
          <a:xfrm rot="16200000">
            <a:off x="1504186" y="2820886"/>
            <a:ext cx="883330" cy="39924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nSpc>
                <a:spcPts val="1000"/>
              </a:lnSpc>
            </a:pPr>
            <a:r>
              <a:rPr kumimoji="1" lang="ja-JP" altLang="en-US" sz="900">
                <a:latin typeface="ＭＳ 明朝" panose="02020609040205080304" pitchFamily="17" charset="-128"/>
                <a:ea typeface="ＭＳ 明朝" panose="02020609040205080304" pitchFamily="17" charset="-128"/>
              </a:rPr>
              <a:t>杭先端の鉛直</a:t>
            </a:r>
            <a:endParaRPr kumimoji="1" lang="en-US" altLang="ja-JP" sz="900">
              <a:latin typeface="ＭＳ 明朝" panose="02020609040205080304" pitchFamily="17" charset="-128"/>
              <a:ea typeface="ＭＳ 明朝" panose="02020609040205080304" pitchFamily="17" charset="-128"/>
            </a:endParaRPr>
          </a:p>
          <a:p>
            <a:pPr>
              <a:lnSpc>
                <a:spcPts val="1000"/>
              </a:lnSpc>
            </a:pPr>
            <a:r>
              <a:rPr kumimoji="1" lang="ja-JP" altLang="en-US" sz="900">
                <a:latin typeface="ＭＳ 明朝" panose="02020609040205080304" pitchFamily="17" charset="-128"/>
                <a:ea typeface="ＭＳ 明朝" panose="02020609040205080304" pitchFamily="17" charset="-128"/>
              </a:rPr>
              <a:t>地盤反力</a:t>
            </a:r>
            <a:endParaRPr kumimoji="1" lang="en-US" altLang="ja-JP" sz="700">
              <a:latin typeface="ＭＳ 明朝" panose="02020609040205080304" pitchFamily="17" charset="-128"/>
              <a:ea typeface="ＭＳ 明朝" panose="02020609040205080304" pitchFamily="17" charset="-128"/>
            </a:endParaRPr>
          </a:p>
        </xdr:txBody>
      </xdr:sp>
    </xdr:grpSp>
    <xdr:clientData/>
  </xdr:twoCellAnchor>
  <xdr:twoCellAnchor>
    <xdr:from>
      <xdr:col>7</xdr:col>
      <xdr:colOff>0</xdr:colOff>
      <xdr:row>23</xdr:row>
      <xdr:rowOff>123825</xdr:rowOff>
    </xdr:from>
    <xdr:to>
      <xdr:col>18</xdr:col>
      <xdr:colOff>142875</xdr:colOff>
      <xdr:row>31</xdr:row>
      <xdr:rowOff>57150</xdr:rowOff>
    </xdr:to>
    <xdr:grpSp>
      <xdr:nvGrpSpPr>
        <xdr:cNvPr id="73602" name="グループ化 69"/>
        <xdr:cNvGrpSpPr>
          <a:grpSpLocks/>
        </xdr:cNvGrpSpPr>
      </xdr:nvGrpSpPr>
      <xdr:grpSpPr bwMode="auto">
        <a:xfrm>
          <a:off x="1391478" y="4695825"/>
          <a:ext cx="2329484" cy="1523586"/>
          <a:chOff x="1755733" y="4600575"/>
          <a:chExt cx="2243398" cy="1437761"/>
        </a:xfrm>
      </xdr:grpSpPr>
      <xdr:cxnSp macro="">
        <xdr:nvCxnSpPr>
          <xdr:cNvPr id="73621" name="直線コネクタ 35"/>
          <xdr:cNvCxnSpPr>
            <a:cxnSpLocks noChangeShapeType="1"/>
          </xdr:cNvCxnSpPr>
        </xdr:nvCxnSpPr>
        <xdr:spPr bwMode="auto">
          <a:xfrm>
            <a:off x="2157412" y="4600576"/>
            <a:ext cx="0" cy="1200150"/>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73622" name="直線コネクタ 36"/>
          <xdr:cNvCxnSpPr>
            <a:cxnSpLocks noChangeShapeType="1"/>
          </xdr:cNvCxnSpPr>
        </xdr:nvCxnSpPr>
        <xdr:spPr bwMode="auto">
          <a:xfrm>
            <a:off x="2152650" y="5800725"/>
            <a:ext cx="1804988" cy="0"/>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73623" name="直線コネクタ 37"/>
          <xdr:cNvCxnSpPr>
            <a:cxnSpLocks noChangeShapeType="1"/>
          </xdr:cNvCxnSpPr>
        </xdr:nvCxnSpPr>
        <xdr:spPr bwMode="auto">
          <a:xfrm flipV="1">
            <a:off x="2166938" y="4900613"/>
            <a:ext cx="304800" cy="895351"/>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73624" name="直線コネクタ 38"/>
          <xdr:cNvCxnSpPr>
            <a:cxnSpLocks noChangeShapeType="1"/>
          </xdr:cNvCxnSpPr>
        </xdr:nvCxnSpPr>
        <xdr:spPr bwMode="auto">
          <a:xfrm flipV="1">
            <a:off x="2462213" y="4686300"/>
            <a:ext cx="1485900" cy="223839"/>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73625" name="直線コネクタ 39"/>
          <xdr:cNvCxnSpPr>
            <a:cxnSpLocks noChangeShapeType="1"/>
          </xdr:cNvCxnSpPr>
        </xdr:nvCxnSpPr>
        <xdr:spPr bwMode="auto">
          <a:xfrm>
            <a:off x="2157413" y="4738687"/>
            <a:ext cx="1419225" cy="0"/>
          </a:xfrm>
          <a:prstGeom prst="line">
            <a:avLst/>
          </a:prstGeom>
          <a:noFill/>
          <a:ln w="6350" algn="ctr">
            <a:solidFill>
              <a:srgbClr val="000000"/>
            </a:solidFill>
            <a:prstDash val="lgDash"/>
            <a:round/>
            <a:headEnd type="none" w="sm" len="sm"/>
            <a:tailEnd type="none" w="sm" len="sm"/>
          </a:ln>
          <a:extLst>
            <a:ext uri="{909E8E84-426E-40DD-AFC4-6F175D3DCCD1}">
              <a14:hiddenFill xmlns:a14="http://schemas.microsoft.com/office/drawing/2010/main">
                <a:noFill/>
              </a14:hiddenFill>
            </a:ext>
          </a:extLst>
        </xdr:spPr>
      </xdr:cxnSp>
      <xdr:cxnSp macro="">
        <xdr:nvCxnSpPr>
          <xdr:cNvPr id="73626" name="直線コネクタ 40"/>
          <xdr:cNvCxnSpPr>
            <a:cxnSpLocks noChangeShapeType="1"/>
          </xdr:cNvCxnSpPr>
        </xdr:nvCxnSpPr>
        <xdr:spPr bwMode="auto">
          <a:xfrm>
            <a:off x="3567113" y="4743450"/>
            <a:ext cx="0" cy="1062038"/>
          </a:xfrm>
          <a:prstGeom prst="line">
            <a:avLst/>
          </a:prstGeom>
          <a:noFill/>
          <a:ln w="6350" algn="ctr">
            <a:solidFill>
              <a:srgbClr val="000000"/>
            </a:solidFill>
            <a:prstDash val="lgDash"/>
            <a:round/>
            <a:headEnd type="none" w="sm" len="sm"/>
            <a:tailEnd type="none" w="sm" len="sm"/>
          </a:ln>
          <a:extLst>
            <a:ext uri="{909E8E84-426E-40DD-AFC4-6F175D3DCCD1}">
              <a14:hiddenFill xmlns:a14="http://schemas.microsoft.com/office/drawing/2010/main">
                <a:noFill/>
              </a14:hiddenFill>
            </a:ext>
          </a:extLst>
        </xdr:spPr>
      </xdr:cxnSp>
      <xdr:cxnSp macro="">
        <xdr:nvCxnSpPr>
          <xdr:cNvPr id="73627" name="直線コネクタ 41"/>
          <xdr:cNvCxnSpPr>
            <a:cxnSpLocks noChangeShapeType="1"/>
          </xdr:cNvCxnSpPr>
        </xdr:nvCxnSpPr>
        <xdr:spPr bwMode="auto">
          <a:xfrm>
            <a:off x="2147888" y="4905375"/>
            <a:ext cx="309562" cy="0"/>
          </a:xfrm>
          <a:prstGeom prst="line">
            <a:avLst/>
          </a:prstGeom>
          <a:noFill/>
          <a:ln w="6350" algn="ctr">
            <a:solidFill>
              <a:srgbClr val="000000"/>
            </a:solidFill>
            <a:prstDash val="lgDash"/>
            <a:round/>
            <a:headEnd type="none" w="sm" len="sm"/>
            <a:tailEnd type="none" w="sm" len="sm"/>
          </a:ln>
          <a:extLst>
            <a:ext uri="{909E8E84-426E-40DD-AFC4-6F175D3DCCD1}">
              <a14:hiddenFill xmlns:a14="http://schemas.microsoft.com/office/drawing/2010/main">
                <a:noFill/>
              </a14:hiddenFill>
            </a:ext>
          </a:extLst>
        </xdr:spPr>
      </xdr:cxnSp>
      <xdr:sp macro="" textlink="">
        <xdr:nvSpPr>
          <xdr:cNvPr id="43" name="テキスト ボックス 42"/>
          <xdr:cNvSpPr txBox="1"/>
        </xdr:nvSpPr>
        <xdr:spPr>
          <a:xfrm>
            <a:off x="2111394" y="4520203"/>
            <a:ext cx="337422" cy="25004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en-US" altLang="ja-JP" sz="900">
                <a:latin typeface="ＭＳ 明朝" panose="02020609040205080304" pitchFamily="17" charset="-128"/>
                <a:ea typeface="ＭＳ 明朝" panose="02020609040205080304" pitchFamily="17" charset="-128"/>
              </a:rPr>
              <a:t>R</a:t>
            </a:r>
            <a:r>
              <a:rPr kumimoji="1" lang="en-US" altLang="ja-JP" sz="700">
                <a:latin typeface="ＭＳ 明朝" panose="02020609040205080304" pitchFamily="17" charset="-128"/>
                <a:ea typeface="ＭＳ 明朝" panose="02020609040205080304" pitchFamily="17" charset="-128"/>
              </a:rPr>
              <a:t>fu</a:t>
            </a:r>
          </a:p>
        </xdr:txBody>
      </xdr:sp>
      <xdr:sp macro="" textlink="">
        <xdr:nvSpPr>
          <xdr:cNvPr id="44" name="テキスト ボックス 43"/>
          <xdr:cNvSpPr txBox="1"/>
        </xdr:nvSpPr>
        <xdr:spPr>
          <a:xfrm>
            <a:off x="2129633" y="4859551"/>
            <a:ext cx="328302" cy="24111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en-US" altLang="ja-JP" sz="900">
                <a:latin typeface="ＭＳ 明朝" panose="02020609040205080304" pitchFamily="17" charset="-128"/>
                <a:ea typeface="ＭＳ 明朝" panose="02020609040205080304" pitchFamily="17" charset="-128"/>
              </a:rPr>
              <a:t>R</a:t>
            </a:r>
            <a:r>
              <a:rPr kumimoji="1" lang="en-US" altLang="ja-JP" sz="700">
                <a:latin typeface="ＭＳ 明朝" panose="02020609040205080304" pitchFamily="17" charset="-128"/>
                <a:ea typeface="ＭＳ 明朝" panose="02020609040205080304" pitchFamily="17" charset="-128"/>
              </a:rPr>
              <a:t>fy</a:t>
            </a:r>
          </a:p>
        </xdr:txBody>
      </xdr:sp>
      <xdr:sp macro="" textlink="">
        <xdr:nvSpPr>
          <xdr:cNvPr id="45" name="テキスト ボックス 44"/>
          <xdr:cNvSpPr txBox="1"/>
        </xdr:nvSpPr>
        <xdr:spPr>
          <a:xfrm>
            <a:off x="3561395" y="5582896"/>
            <a:ext cx="419497" cy="25004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en-US" altLang="ja-JP" sz="900">
                <a:latin typeface="ＭＳ 明朝" panose="02020609040205080304" pitchFamily="17" charset="-128"/>
                <a:ea typeface="ＭＳ 明朝" panose="02020609040205080304" pitchFamily="17" charset="-128"/>
              </a:rPr>
              <a:t>0.1D</a:t>
            </a:r>
            <a:endParaRPr kumimoji="1" lang="en-US" altLang="ja-JP" sz="700">
              <a:latin typeface="ＭＳ 明朝" panose="02020609040205080304" pitchFamily="17" charset="-128"/>
              <a:ea typeface="ＭＳ 明朝" panose="02020609040205080304" pitchFamily="17" charset="-128"/>
            </a:endParaRPr>
          </a:p>
        </xdr:txBody>
      </xdr:sp>
      <xdr:sp macro="" textlink="">
        <xdr:nvSpPr>
          <xdr:cNvPr id="46" name="円弧 45"/>
          <xdr:cNvSpPr/>
        </xdr:nvSpPr>
        <xdr:spPr bwMode="auto">
          <a:xfrm>
            <a:off x="1974601" y="5618617"/>
            <a:ext cx="364780" cy="366138"/>
          </a:xfrm>
          <a:prstGeom prst="arc">
            <a:avLst>
              <a:gd name="adj1" fmla="val 17448854"/>
              <a:gd name="adj2" fmla="val 0"/>
            </a:avLst>
          </a:prstGeom>
          <a:noFill/>
          <a:ln w="6350" cap="flat" cmpd="sng" algn="ctr">
            <a:solidFill>
              <a:srgbClr val="000000"/>
            </a:solidFill>
            <a:prstDash val="solid"/>
            <a:round/>
            <a:headEnd type="none" w="sm" len="sm"/>
            <a:tailEnd type="none" w="sm" len="sm"/>
          </a:ln>
          <a:effectLst/>
        </xdr:spPr>
        <xdr:txBody>
          <a:bodyPr vertOverflow="clip" horzOverflow="clip" rtlCol="0" anchor="t"/>
          <a:lstStyle/>
          <a:p>
            <a:endParaRPr lang="ja-JP" altLang="en-US"/>
          </a:p>
        </xdr:txBody>
      </xdr:sp>
      <xdr:sp macro="" textlink="">
        <xdr:nvSpPr>
          <xdr:cNvPr id="47" name="テキスト ボックス 46"/>
          <xdr:cNvSpPr txBox="1"/>
        </xdr:nvSpPr>
        <xdr:spPr>
          <a:xfrm>
            <a:off x="3178376" y="5824011"/>
            <a:ext cx="921070" cy="24111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ja-JP" altLang="en-US" sz="900">
                <a:latin typeface="ＭＳ 明朝" panose="02020609040205080304" pitchFamily="17" charset="-128"/>
                <a:ea typeface="ＭＳ 明朝" panose="02020609040205080304" pitchFamily="17" charset="-128"/>
              </a:rPr>
              <a:t>鉛直変位（</a:t>
            </a:r>
            <a:r>
              <a:rPr kumimoji="1" lang="en-US" altLang="ja-JP" sz="900">
                <a:latin typeface="ＭＳ 明朝" panose="02020609040205080304" pitchFamily="17" charset="-128"/>
                <a:ea typeface="ＭＳ 明朝" panose="02020609040205080304" pitchFamily="17" charset="-128"/>
              </a:rPr>
              <a:t>m</a:t>
            </a:r>
            <a:r>
              <a:rPr kumimoji="1" lang="ja-JP" altLang="en-US" sz="900">
                <a:latin typeface="ＭＳ 明朝" panose="02020609040205080304" pitchFamily="17" charset="-128"/>
                <a:ea typeface="ＭＳ 明朝" panose="02020609040205080304" pitchFamily="17" charset="-128"/>
              </a:rPr>
              <a:t>）</a:t>
            </a:r>
            <a:endParaRPr kumimoji="1" lang="en-US" altLang="ja-JP" sz="700">
              <a:latin typeface="ＭＳ 明朝" panose="02020609040205080304" pitchFamily="17" charset="-128"/>
              <a:ea typeface="ＭＳ 明朝" panose="02020609040205080304" pitchFamily="17" charset="-128"/>
            </a:endParaRPr>
          </a:p>
        </xdr:txBody>
      </xdr:sp>
      <xdr:sp macro="" textlink="">
        <xdr:nvSpPr>
          <xdr:cNvPr id="48" name="テキスト ボックス 47"/>
          <xdr:cNvSpPr txBox="1"/>
        </xdr:nvSpPr>
        <xdr:spPr>
          <a:xfrm rot="16200000">
            <a:off x="1509758" y="5025154"/>
            <a:ext cx="884089" cy="39213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nSpc>
                <a:spcPts val="1000"/>
              </a:lnSpc>
            </a:pPr>
            <a:r>
              <a:rPr kumimoji="1" lang="ja-JP" altLang="en-US" sz="900">
                <a:latin typeface="ＭＳ 明朝" panose="02020609040205080304" pitchFamily="17" charset="-128"/>
                <a:ea typeface="ＭＳ 明朝" panose="02020609040205080304" pitchFamily="17" charset="-128"/>
              </a:rPr>
              <a:t>杭周面の鉛直</a:t>
            </a:r>
            <a:endParaRPr kumimoji="1" lang="en-US" altLang="ja-JP" sz="900">
              <a:latin typeface="ＭＳ 明朝" panose="02020609040205080304" pitchFamily="17" charset="-128"/>
              <a:ea typeface="ＭＳ 明朝" panose="02020609040205080304" pitchFamily="17" charset="-128"/>
            </a:endParaRPr>
          </a:p>
          <a:p>
            <a:pPr>
              <a:lnSpc>
                <a:spcPts val="900"/>
              </a:lnSpc>
            </a:pPr>
            <a:r>
              <a:rPr kumimoji="1" lang="ja-JP" altLang="en-US" sz="900">
                <a:latin typeface="ＭＳ 明朝" panose="02020609040205080304" pitchFamily="17" charset="-128"/>
                <a:ea typeface="ＭＳ 明朝" panose="02020609040205080304" pitchFamily="17" charset="-128"/>
              </a:rPr>
              <a:t>地盤反力</a:t>
            </a:r>
            <a:endParaRPr kumimoji="1" lang="en-US" altLang="ja-JP" sz="700">
              <a:latin typeface="ＭＳ 明朝" panose="02020609040205080304" pitchFamily="17" charset="-128"/>
              <a:ea typeface="ＭＳ 明朝" panose="02020609040205080304" pitchFamily="17" charset="-128"/>
            </a:endParaRPr>
          </a:p>
        </xdr:txBody>
      </xdr:sp>
    </xdr:grpSp>
    <xdr:clientData/>
  </xdr:twoCellAnchor>
  <xdr:twoCellAnchor>
    <xdr:from>
      <xdr:col>6</xdr:col>
      <xdr:colOff>200025</xdr:colOff>
      <xdr:row>35</xdr:row>
      <xdr:rowOff>0</xdr:rowOff>
    </xdr:from>
    <xdr:to>
      <xdr:col>18</xdr:col>
      <xdr:colOff>161925</xdr:colOff>
      <xdr:row>42</xdr:row>
      <xdr:rowOff>47625</xdr:rowOff>
    </xdr:to>
    <xdr:grpSp>
      <xdr:nvGrpSpPr>
        <xdr:cNvPr id="73603" name="グループ化 74"/>
        <xdr:cNvGrpSpPr>
          <a:grpSpLocks/>
        </xdr:cNvGrpSpPr>
      </xdr:nvGrpSpPr>
      <xdr:grpSpPr bwMode="auto">
        <a:xfrm>
          <a:off x="1392721" y="6957391"/>
          <a:ext cx="2347291" cy="1439104"/>
          <a:chOff x="1755733" y="6800850"/>
          <a:chExt cx="2243398" cy="1437761"/>
        </a:xfrm>
      </xdr:grpSpPr>
      <xdr:cxnSp macro="">
        <xdr:nvCxnSpPr>
          <xdr:cNvPr id="73613" name="直線コネクタ 49"/>
          <xdr:cNvCxnSpPr>
            <a:cxnSpLocks noChangeShapeType="1"/>
          </xdr:cNvCxnSpPr>
        </xdr:nvCxnSpPr>
        <xdr:spPr bwMode="auto">
          <a:xfrm>
            <a:off x="2157412" y="6800851"/>
            <a:ext cx="0" cy="1200150"/>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73614" name="直線コネクタ 50"/>
          <xdr:cNvCxnSpPr>
            <a:cxnSpLocks noChangeShapeType="1"/>
          </xdr:cNvCxnSpPr>
        </xdr:nvCxnSpPr>
        <xdr:spPr bwMode="auto">
          <a:xfrm>
            <a:off x="2152650" y="8001000"/>
            <a:ext cx="1804988" cy="0"/>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73615" name="直線コネクタ 51"/>
          <xdr:cNvCxnSpPr>
            <a:cxnSpLocks noChangeShapeType="1"/>
          </xdr:cNvCxnSpPr>
        </xdr:nvCxnSpPr>
        <xdr:spPr bwMode="auto">
          <a:xfrm flipV="1">
            <a:off x="2166938" y="7200900"/>
            <a:ext cx="395287" cy="795339"/>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73616" name="直線コネクタ 53"/>
          <xdr:cNvCxnSpPr>
            <a:cxnSpLocks noChangeShapeType="1"/>
          </xdr:cNvCxnSpPr>
        </xdr:nvCxnSpPr>
        <xdr:spPr bwMode="auto">
          <a:xfrm>
            <a:off x="2157413" y="7200900"/>
            <a:ext cx="381000" cy="0"/>
          </a:xfrm>
          <a:prstGeom prst="line">
            <a:avLst/>
          </a:prstGeom>
          <a:noFill/>
          <a:ln w="6350" algn="ctr">
            <a:solidFill>
              <a:srgbClr val="000000"/>
            </a:solidFill>
            <a:prstDash val="lgDash"/>
            <a:round/>
            <a:headEnd type="none" w="sm" len="sm"/>
            <a:tailEnd type="none" w="sm" len="sm"/>
          </a:ln>
          <a:extLst>
            <a:ext uri="{909E8E84-426E-40DD-AFC4-6F175D3DCCD1}">
              <a14:hiddenFill xmlns:a14="http://schemas.microsoft.com/office/drawing/2010/main">
                <a:noFill/>
              </a14:hiddenFill>
            </a:ext>
          </a:extLst>
        </xdr:spPr>
      </xdr:cxnSp>
      <xdr:sp macro="" textlink="">
        <xdr:nvSpPr>
          <xdr:cNvPr id="57" name="テキスト ボックス 56"/>
          <xdr:cNvSpPr txBox="1"/>
        </xdr:nvSpPr>
        <xdr:spPr>
          <a:xfrm>
            <a:off x="2913616" y="6990029"/>
            <a:ext cx="334701" cy="2364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en-US" altLang="ja-JP" sz="900">
                <a:latin typeface="ＭＳ 明朝" panose="02020609040205080304" pitchFamily="17" charset="-128"/>
                <a:ea typeface="ＭＳ 明朝" panose="02020609040205080304" pitchFamily="17" charset="-128"/>
              </a:rPr>
              <a:t>P</a:t>
            </a:r>
            <a:r>
              <a:rPr kumimoji="1" lang="en-US" altLang="ja-JP" sz="700">
                <a:latin typeface="ＭＳ 明朝" panose="02020609040205080304" pitchFamily="17" charset="-128"/>
                <a:ea typeface="ＭＳ 明朝" panose="02020609040205080304" pitchFamily="17" charset="-128"/>
              </a:rPr>
              <a:t>e</a:t>
            </a:r>
          </a:p>
        </xdr:txBody>
      </xdr:sp>
      <xdr:sp macro="" textlink="">
        <xdr:nvSpPr>
          <xdr:cNvPr id="60" name="円弧 59"/>
          <xdr:cNvSpPr/>
        </xdr:nvSpPr>
        <xdr:spPr bwMode="auto">
          <a:xfrm>
            <a:off x="1972836" y="7822417"/>
            <a:ext cx="361838" cy="368899"/>
          </a:xfrm>
          <a:prstGeom prst="arc">
            <a:avLst>
              <a:gd name="adj1" fmla="val 17847051"/>
              <a:gd name="adj2" fmla="val 0"/>
            </a:avLst>
          </a:prstGeom>
          <a:noFill/>
          <a:ln w="6350" cap="flat" cmpd="sng" algn="ctr">
            <a:solidFill>
              <a:srgbClr val="000000"/>
            </a:solidFill>
            <a:prstDash val="solid"/>
            <a:round/>
            <a:headEnd type="none" w="sm" len="sm"/>
            <a:tailEnd type="none" w="sm" len="sm"/>
          </a:ln>
          <a:effectLst/>
        </xdr:spPr>
        <xdr:txBody>
          <a:bodyPr vertOverflow="clip" horzOverflow="clip" rtlCol="0" anchor="t"/>
          <a:lstStyle/>
          <a:p>
            <a:endParaRPr lang="ja-JP" altLang="en-US"/>
          </a:p>
        </xdr:txBody>
      </xdr:sp>
      <xdr:sp macro="" textlink="">
        <xdr:nvSpPr>
          <xdr:cNvPr id="61" name="テキスト ボックス 60"/>
          <xdr:cNvSpPr txBox="1"/>
        </xdr:nvSpPr>
        <xdr:spPr>
          <a:xfrm>
            <a:off x="3184995" y="8021055"/>
            <a:ext cx="922688" cy="22701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ja-JP" altLang="en-US" sz="900">
                <a:latin typeface="ＭＳ 明朝" panose="02020609040205080304" pitchFamily="17" charset="-128"/>
                <a:ea typeface="ＭＳ 明朝" panose="02020609040205080304" pitchFamily="17" charset="-128"/>
              </a:rPr>
              <a:t>水平変位（</a:t>
            </a:r>
            <a:r>
              <a:rPr kumimoji="1" lang="en-US" altLang="ja-JP" sz="900">
                <a:latin typeface="ＭＳ 明朝" panose="02020609040205080304" pitchFamily="17" charset="-128"/>
                <a:ea typeface="ＭＳ 明朝" panose="02020609040205080304" pitchFamily="17" charset="-128"/>
              </a:rPr>
              <a:t>m</a:t>
            </a:r>
            <a:r>
              <a:rPr kumimoji="1" lang="ja-JP" altLang="en-US" sz="900">
                <a:latin typeface="ＭＳ 明朝" panose="02020609040205080304" pitchFamily="17" charset="-128"/>
                <a:ea typeface="ＭＳ 明朝" panose="02020609040205080304" pitchFamily="17" charset="-128"/>
              </a:rPr>
              <a:t>）</a:t>
            </a:r>
            <a:endParaRPr kumimoji="1" lang="en-US" altLang="ja-JP" sz="700">
              <a:latin typeface="ＭＳ 明朝" panose="02020609040205080304" pitchFamily="17" charset="-128"/>
              <a:ea typeface="ＭＳ 明朝" panose="02020609040205080304" pitchFamily="17" charset="-128"/>
            </a:endParaRPr>
          </a:p>
        </xdr:txBody>
      </xdr:sp>
      <xdr:sp macro="" textlink="">
        <xdr:nvSpPr>
          <xdr:cNvPr id="62" name="テキスト ボックス 61"/>
          <xdr:cNvSpPr txBox="1"/>
        </xdr:nvSpPr>
        <xdr:spPr>
          <a:xfrm rot="16200000">
            <a:off x="1505856" y="7230860"/>
            <a:ext cx="879683" cy="39802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nSpc>
                <a:spcPts val="1100"/>
              </a:lnSpc>
            </a:pPr>
            <a:r>
              <a:rPr kumimoji="1" lang="ja-JP" altLang="en-US" sz="900">
                <a:latin typeface="ＭＳ 明朝" panose="02020609040205080304" pitchFamily="17" charset="-128"/>
                <a:ea typeface="ＭＳ 明朝" panose="02020609040205080304" pitchFamily="17" charset="-128"/>
              </a:rPr>
              <a:t>杭周面の水平</a:t>
            </a:r>
            <a:endParaRPr kumimoji="1" lang="en-US" altLang="ja-JP" sz="900">
              <a:latin typeface="ＭＳ 明朝" panose="02020609040205080304" pitchFamily="17" charset="-128"/>
              <a:ea typeface="ＭＳ 明朝" panose="02020609040205080304" pitchFamily="17" charset="-128"/>
            </a:endParaRPr>
          </a:p>
          <a:p>
            <a:pPr>
              <a:lnSpc>
                <a:spcPts val="1000"/>
              </a:lnSpc>
            </a:pPr>
            <a:r>
              <a:rPr kumimoji="1" lang="ja-JP" altLang="en-US" sz="900">
                <a:latin typeface="ＭＳ 明朝" panose="02020609040205080304" pitchFamily="17" charset="-128"/>
                <a:ea typeface="ＭＳ 明朝" panose="02020609040205080304" pitchFamily="17" charset="-128"/>
              </a:rPr>
              <a:t>地盤反力</a:t>
            </a:r>
            <a:endParaRPr kumimoji="1" lang="en-US" altLang="ja-JP" sz="700">
              <a:latin typeface="ＭＳ 明朝" panose="02020609040205080304" pitchFamily="17" charset="-128"/>
              <a:ea typeface="ＭＳ 明朝" panose="02020609040205080304" pitchFamily="17" charset="-128"/>
            </a:endParaRPr>
          </a:p>
        </xdr:txBody>
      </xdr:sp>
    </xdr:grpSp>
    <xdr:clientData/>
  </xdr:twoCellAnchor>
  <xdr:twoCellAnchor>
    <xdr:from>
      <xdr:col>11</xdr:col>
      <xdr:colOff>9525</xdr:colOff>
      <xdr:row>37</xdr:row>
      <xdr:rowOff>9525</xdr:rowOff>
    </xdr:from>
    <xdr:to>
      <xdr:col>18</xdr:col>
      <xdr:colOff>0</xdr:colOff>
      <xdr:row>37</xdr:row>
      <xdr:rowOff>9525</xdr:rowOff>
    </xdr:to>
    <xdr:cxnSp macro="">
      <xdr:nvCxnSpPr>
        <xdr:cNvPr id="73604" name="直線コネクタ 72"/>
        <xdr:cNvCxnSpPr>
          <a:cxnSpLocks noChangeShapeType="1"/>
        </xdr:cNvCxnSpPr>
      </xdr:nvCxnSpPr>
      <xdr:spPr bwMode="auto">
        <a:xfrm>
          <a:off x="2562225" y="7210425"/>
          <a:ext cx="1390650" cy="0"/>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lientData/>
  </xdr:twoCellAnchor>
  <xdr:oneCellAnchor>
    <xdr:from>
      <xdr:col>27</xdr:col>
      <xdr:colOff>85725</xdr:colOff>
      <xdr:row>72</xdr:row>
      <xdr:rowOff>180975</xdr:rowOff>
    </xdr:from>
    <xdr:ext cx="254942" cy="264560"/>
    <xdr:sp macro="" textlink="">
      <xdr:nvSpPr>
        <xdr:cNvPr id="76" name="テキスト ボックス 75"/>
        <xdr:cNvSpPr txBox="1"/>
      </xdr:nvSpPr>
      <xdr:spPr>
        <a:xfrm>
          <a:off x="5864225" y="22099058"/>
          <a:ext cx="254942"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en-US" altLang="ja-JP" sz="1100"/>
            <a:t>*</a:t>
          </a:r>
          <a:endParaRPr kumimoji="1" lang="ja-JP" altLang="en-US" sz="1100"/>
        </a:p>
      </xdr:txBody>
    </xdr:sp>
    <xdr:clientData/>
  </xdr:oneCellAnchor>
  <xdr:twoCellAnchor>
    <xdr:from>
      <xdr:col>16</xdr:col>
      <xdr:colOff>9525</xdr:colOff>
      <xdr:row>170</xdr:row>
      <xdr:rowOff>0</xdr:rowOff>
    </xdr:from>
    <xdr:to>
      <xdr:col>21</xdr:col>
      <xdr:colOff>0</xdr:colOff>
      <xdr:row>170</xdr:row>
      <xdr:rowOff>0</xdr:rowOff>
    </xdr:to>
    <xdr:cxnSp macro="">
      <xdr:nvCxnSpPr>
        <xdr:cNvPr id="73606" name="直線コネクタ 2"/>
        <xdr:cNvCxnSpPr>
          <a:cxnSpLocks noChangeShapeType="1"/>
        </xdr:cNvCxnSpPr>
      </xdr:nvCxnSpPr>
      <xdr:spPr bwMode="auto">
        <a:xfrm>
          <a:off x="3562350" y="50006250"/>
          <a:ext cx="990600" cy="0"/>
        </a:xfrm>
        <a:prstGeom prst="line">
          <a:avLst/>
        </a:prstGeom>
        <a:noFill/>
        <a:ln w="6350"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lientData/>
  </xdr:twoCellAnchor>
  <xdr:twoCellAnchor>
    <xdr:from>
      <xdr:col>9</xdr:col>
      <xdr:colOff>123825</xdr:colOff>
      <xdr:row>413</xdr:row>
      <xdr:rowOff>9525</xdr:rowOff>
    </xdr:from>
    <xdr:to>
      <xdr:col>10</xdr:col>
      <xdr:colOff>28575</xdr:colOff>
      <xdr:row>413</xdr:row>
      <xdr:rowOff>180975</xdr:rowOff>
    </xdr:to>
    <xdr:sp macro="" textlink="">
      <xdr:nvSpPr>
        <xdr:cNvPr id="73607" name="フリーフォーム 7"/>
        <xdr:cNvSpPr>
          <a:spLocks/>
        </xdr:cNvSpPr>
      </xdr:nvSpPr>
      <xdr:spPr bwMode="auto">
        <a:xfrm>
          <a:off x="2276475" y="68018025"/>
          <a:ext cx="104775" cy="171450"/>
        </a:xfrm>
        <a:custGeom>
          <a:avLst/>
          <a:gdLst>
            <a:gd name="T0" fmla="*/ 0 w 142875"/>
            <a:gd name="T1" fmla="*/ 18609 h 230981"/>
            <a:gd name="T2" fmla="*/ 3579 w 142875"/>
            <a:gd name="T3" fmla="*/ 14931 h 230981"/>
            <a:gd name="T4" fmla="*/ 5367 w 142875"/>
            <a:gd name="T5" fmla="*/ 20989 h 230981"/>
            <a:gd name="T6" fmla="*/ 11928 w 142875"/>
            <a:gd name="T7" fmla="*/ 0 h 230981"/>
            <a:gd name="T8" fmla="*/ 0 60000 65536"/>
            <a:gd name="T9" fmla="*/ 0 60000 65536"/>
            <a:gd name="T10" fmla="*/ 0 60000 65536"/>
            <a:gd name="T11" fmla="*/ 0 60000 65536"/>
          </a:gdLst>
          <a:ahLst/>
          <a:cxnLst>
            <a:cxn ang="T8">
              <a:pos x="T0" y="T1"/>
            </a:cxn>
            <a:cxn ang="T9">
              <a:pos x="T2" y="T3"/>
            </a:cxn>
            <a:cxn ang="T10">
              <a:pos x="T4" y="T5"/>
            </a:cxn>
            <a:cxn ang="T11">
              <a:pos x="T6" y="T7"/>
            </a:cxn>
          </a:cxnLst>
          <a:rect l="0" t="0" r="r" b="b"/>
          <a:pathLst>
            <a:path w="142875" h="230981">
              <a:moveTo>
                <a:pt x="0" y="204787"/>
              </a:moveTo>
              <a:lnTo>
                <a:pt x="42862" y="164306"/>
              </a:lnTo>
              <a:lnTo>
                <a:pt x="64293" y="230981"/>
              </a:lnTo>
              <a:lnTo>
                <a:pt x="142875" y="0"/>
              </a:lnTo>
            </a:path>
          </a:pathLst>
        </a:custGeom>
        <a:noFill/>
        <a:ln w="6350" cap="flat" cmpd="sng" algn="ctr">
          <a:solidFill>
            <a:srgbClr val="000000"/>
          </a:solidFill>
          <a:prstDash val="solid"/>
          <a:round/>
          <a:headEnd type="none" w="sm" len="sm"/>
          <a:tailEnd type="none" w="sm" len="sm"/>
        </a:ln>
        <a:extLst>
          <a:ext uri="{909E8E84-426E-40DD-AFC4-6F175D3DCCD1}">
            <a14:hiddenFill xmlns:a14="http://schemas.microsoft.com/office/drawing/2010/main">
              <a:solidFill>
                <a:srgbClr val="FFFFFF"/>
              </a:solidFill>
            </a14:hiddenFill>
          </a:ext>
        </a:extLst>
      </xdr:spPr>
    </xdr:sp>
    <xdr:clientData/>
  </xdr:twoCellAnchor>
  <xdr:twoCellAnchor>
    <xdr:from>
      <xdr:col>10</xdr:col>
      <xdr:colOff>28575</xdr:colOff>
      <xdr:row>413</xdr:row>
      <xdr:rowOff>9525</xdr:rowOff>
    </xdr:from>
    <xdr:to>
      <xdr:col>17</xdr:col>
      <xdr:colOff>9525</xdr:colOff>
      <xdr:row>413</xdr:row>
      <xdr:rowOff>9525</xdr:rowOff>
    </xdr:to>
    <xdr:cxnSp macro="">
      <xdr:nvCxnSpPr>
        <xdr:cNvPr id="73608" name="直線コネクタ 9"/>
        <xdr:cNvCxnSpPr>
          <a:cxnSpLocks noChangeShapeType="1"/>
        </xdr:cNvCxnSpPr>
      </xdr:nvCxnSpPr>
      <xdr:spPr bwMode="auto">
        <a:xfrm>
          <a:off x="2381250" y="68018025"/>
          <a:ext cx="1381125" cy="0"/>
        </a:xfrm>
        <a:prstGeom prst="line">
          <a:avLst/>
        </a:prstGeom>
        <a:noFill/>
        <a:ln w="6350"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lientData/>
  </xdr:twoCellAnchor>
  <xdr:twoCellAnchor>
    <xdr:from>
      <xdr:col>22</xdr:col>
      <xdr:colOff>28575</xdr:colOff>
      <xdr:row>1288</xdr:row>
      <xdr:rowOff>57150</xdr:rowOff>
    </xdr:from>
    <xdr:to>
      <xdr:col>22</xdr:col>
      <xdr:colOff>114300</xdr:colOff>
      <xdr:row>1288</xdr:row>
      <xdr:rowOff>57150</xdr:rowOff>
    </xdr:to>
    <xdr:cxnSp macro="">
      <xdr:nvCxnSpPr>
        <xdr:cNvPr id="73610" name="直線コネクタ 3"/>
        <xdr:cNvCxnSpPr>
          <a:cxnSpLocks noChangeShapeType="1"/>
        </xdr:cNvCxnSpPr>
      </xdr:nvCxnSpPr>
      <xdr:spPr bwMode="auto">
        <a:xfrm flipV="1">
          <a:off x="4981575" y="122272425"/>
          <a:ext cx="85725" cy="0"/>
        </a:xfrm>
        <a:prstGeom prst="line">
          <a:avLst/>
        </a:prstGeom>
        <a:noFill/>
        <a:ln w="6350"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lientData/>
  </xdr:twoCellAnchor>
  <xdr:twoCellAnchor>
    <xdr:from>
      <xdr:col>24</xdr:col>
      <xdr:colOff>85725</xdr:colOff>
      <xdr:row>1289</xdr:row>
      <xdr:rowOff>47625</xdr:rowOff>
    </xdr:from>
    <xdr:to>
      <xdr:col>24</xdr:col>
      <xdr:colOff>171450</xdr:colOff>
      <xdr:row>1289</xdr:row>
      <xdr:rowOff>47625</xdr:rowOff>
    </xdr:to>
    <xdr:cxnSp macro="">
      <xdr:nvCxnSpPr>
        <xdr:cNvPr id="73611" name="直線コネクタ 53"/>
        <xdr:cNvCxnSpPr>
          <a:cxnSpLocks noChangeShapeType="1"/>
        </xdr:cNvCxnSpPr>
      </xdr:nvCxnSpPr>
      <xdr:spPr bwMode="auto">
        <a:xfrm flipV="1">
          <a:off x="5438775" y="122462925"/>
          <a:ext cx="85725" cy="0"/>
        </a:xfrm>
        <a:prstGeom prst="line">
          <a:avLst/>
        </a:prstGeom>
        <a:noFill/>
        <a:ln w="6350"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lientData/>
  </xdr:twoCellAnchor>
  <xdr:twoCellAnchor>
    <xdr:from>
      <xdr:col>10</xdr:col>
      <xdr:colOff>57150</xdr:colOff>
      <xdr:row>1293</xdr:row>
      <xdr:rowOff>57150</xdr:rowOff>
    </xdr:from>
    <xdr:to>
      <xdr:col>10</xdr:col>
      <xdr:colOff>142875</xdr:colOff>
      <xdr:row>1293</xdr:row>
      <xdr:rowOff>57150</xdr:rowOff>
    </xdr:to>
    <xdr:cxnSp macro="">
      <xdr:nvCxnSpPr>
        <xdr:cNvPr id="73612" name="直線コネクタ 54"/>
        <xdr:cNvCxnSpPr>
          <a:cxnSpLocks noChangeShapeType="1"/>
        </xdr:cNvCxnSpPr>
      </xdr:nvCxnSpPr>
      <xdr:spPr bwMode="auto">
        <a:xfrm flipV="1">
          <a:off x="2409825" y="123072525"/>
          <a:ext cx="85725" cy="0"/>
        </a:xfrm>
        <a:prstGeom prst="line">
          <a:avLst/>
        </a:prstGeom>
        <a:noFill/>
        <a:ln w="6350"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lientData/>
  </xdr:twoCellAnchor>
  <xdr:twoCellAnchor>
    <xdr:from>
      <xdr:col>12</xdr:col>
      <xdr:colOff>161924</xdr:colOff>
      <xdr:row>1841</xdr:row>
      <xdr:rowOff>38101</xdr:rowOff>
    </xdr:from>
    <xdr:to>
      <xdr:col>24</xdr:col>
      <xdr:colOff>47625</xdr:colOff>
      <xdr:row>1849</xdr:row>
      <xdr:rowOff>85726</xdr:rowOff>
    </xdr:to>
    <xdr:grpSp>
      <xdr:nvGrpSpPr>
        <xdr:cNvPr id="49" name="グループ化 69"/>
        <xdr:cNvGrpSpPr>
          <a:grpSpLocks/>
        </xdr:cNvGrpSpPr>
      </xdr:nvGrpSpPr>
      <xdr:grpSpPr bwMode="auto">
        <a:xfrm>
          <a:off x="2547315" y="368647318"/>
          <a:ext cx="2271093" cy="1637886"/>
          <a:chOff x="1910764" y="4520203"/>
          <a:chExt cx="2188682" cy="1544923"/>
        </a:xfrm>
      </xdr:grpSpPr>
      <xdr:cxnSp macro="">
        <xdr:nvCxnSpPr>
          <xdr:cNvPr id="50" name="直線コネクタ 35"/>
          <xdr:cNvCxnSpPr>
            <a:cxnSpLocks noChangeShapeType="1"/>
          </xdr:cNvCxnSpPr>
        </xdr:nvCxnSpPr>
        <xdr:spPr bwMode="auto">
          <a:xfrm>
            <a:off x="2157412" y="4600576"/>
            <a:ext cx="0" cy="1200150"/>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51" name="直線コネクタ 36"/>
          <xdr:cNvCxnSpPr>
            <a:cxnSpLocks noChangeShapeType="1"/>
          </xdr:cNvCxnSpPr>
        </xdr:nvCxnSpPr>
        <xdr:spPr bwMode="auto">
          <a:xfrm>
            <a:off x="2152650" y="5800725"/>
            <a:ext cx="1804988" cy="0"/>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52" name="直線コネクタ 37"/>
          <xdr:cNvCxnSpPr>
            <a:cxnSpLocks noChangeShapeType="1"/>
          </xdr:cNvCxnSpPr>
        </xdr:nvCxnSpPr>
        <xdr:spPr bwMode="auto">
          <a:xfrm flipV="1">
            <a:off x="2166938" y="4900613"/>
            <a:ext cx="304800" cy="895351"/>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53" name="直線コネクタ 38"/>
          <xdr:cNvCxnSpPr>
            <a:cxnSpLocks noChangeShapeType="1"/>
          </xdr:cNvCxnSpPr>
        </xdr:nvCxnSpPr>
        <xdr:spPr bwMode="auto">
          <a:xfrm flipV="1">
            <a:off x="2462213" y="4686300"/>
            <a:ext cx="1485900" cy="223839"/>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54" name="直線コネクタ 39"/>
          <xdr:cNvCxnSpPr>
            <a:cxnSpLocks noChangeShapeType="1"/>
          </xdr:cNvCxnSpPr>
        </xdr:nvCxnSpPr>
        <xdr:spPr bwMode="auto">
          <a:xfrm>
            <a:off x="2157413" y="4738687"/>
            <a:ext cx="1419225" cy="0"/>
          </a:xfrm>
          <a:prstGeom prst="line">
            <a:avLst/>
          </a:prstGeom>
          <a:noFill/>
          <a:ln w="6350" algn="ctr">
            <a:solidFill>
              <a:srgbClr val="000000"/>
            </a:solidFill>
            <a:prstDash val="lgDash"/>
            <a:round/>
            <a:headEnd type="none" w="sm" len="sm"/>
            <a:tailEnd type="none" w="sm" len="sm"/>
          </a:ln>
          <a:extLst>
            <a:ext uri="{909E8E84-426E-40DD-AFC4-6F175D3DCCD1}">
              <a14:hiddenFill xmlns:a14="http://schemas.microsoft.com/office/drawing/2010/main">
                <a:noFill/>
              </a14:hiddenFill>
            </a:ext>
          </a:extLst>
        </xdr:spPr>
      </xdr:cxnSp>
      <xdr:cxnSp macro="">
        <xdr:nvCxnSpPr>
          <xdr:cNvPr id="55" name="直線コネクタ 40"/>
          <xdr:cNvCxnSpPr>
            <a:cxnSpLocks noChangeShapeType="1"/>
          </xdr:cNvCxnSpPr>
        </xdr:nvCxnSpPr>
        <xdr:spPr bwMode="auto">
          <a:xfrm>
            <a:off x="3567113" y="4743450"/>
            <a:ext cx="0" cy="1062038"/>
          </a:xfrm>
          <a:prstGeom prst="line">
            <a:avLst/>
          </a:prstGeom>
          <a:noFill/>
          <a:ln w="6350" algn="ctr">
            <a:solidFill>
              <a:srgbClr val="000000"/>
            </a:solidFill>
            <a:prstDash val="lgDash"/>
            <a:round/>
            <a:headEnd type="none" w="sm" len="sm"/>
            <a:tailEnd type="none" w="sm" len="sm"/>
          </a:ln>
          <a:extLst>
            <a:ext uri="{909E8E84-426E-40DD-AFC4-6F175D3DCCD1}">
              <a14:hiddenFill xmlns:a14="http://schemas.microsoft.com/office/drawing/2010/main">
                <a:noFill/>
              </a14:hiddenFill>
            </a:ext>
          </a:extLst>
        </xdr:spPr>
      </xdr:cxnSp>
      <xdr:cxnSp macro="">
        <xdr:nvCxnSpPr>
          <xdr:cNvPr id="56" name="直線コネクタ 41"/>
          <xdr:cNvCxnSpPr>
            <a:cxnSpLocks noChangeShapeType="1"/>
          </xdr:cNvCxnSpPr>
        </xdr:nvCxnSpPr>
        <xdr:spPr bwMode="auto">
          <a:xfrm>
            <a:off x="2147888" y="4905375"/>
            <a:ext cx="309562" cy="0"/>
          </a:xfrm>
          <a:prstGeom prst="line">
            <a:avLst/>
          </a:prstGeom>
          <a:noFill/>
          <a:ln w="6350" algn="ctr">
            <a:solidFill>
              <a:srgbClr val="000000"/>
            </a:solidFill>
            <a:prstDash val="lgDash"/>
            <a:round/>
            <a:headEnd type="none" w="sm" len="sm"/>
            <a:tailEnd type="none" w="sm" len="sm"/>
          </a:ln>
          <a:extLst>
            <a:ext uri="{909E8E84-426E-40DD-AFC4-6F175D3DCCD1}">
              <a14:hiddenFill xmlns:a14="http://schemas.microsoft.com/office/drawing/2010/main">
                <a:noFill/>
              </a14:hiddenFill>
            </a:ext>
          </a:extLst>
        </xdr:spPr>
      </xdr:cxnSp>
      <xdr:sp macro="" textlink="">
        <xdr:nvSpPr>
          <xdr:cNvPr id="58" name="テキスト ボックス 57"/>
          <xdr:cNvSpPr txBox="1"/>
        </xdr:nvSpPr>
        <xdr:spPr>
          <a:xfrm>
            <a:off x="2111394" y="4520203"/>
            <a:ext cx="337422" cy="25004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en-US" altLang="ja-JP" sz="900">
                <a:latin typeface="ＭＳ 明朝" panose="02020609040205080304" pitchFamily="17" charset="-128"/>
                <a:ea typeface="ＭＳ 明朝" panose="02020609040205080304" pitchFamily="17" charset="-128"/>
              </a:rPr>
              <a:t>R</a:t>
            </a:r>
            <a:r>
              <a:rPr kumimoji="1" lang="en-US" altLang="ja-JP" sz="700">
                <a:latin typeface="ＭＳ 明朝" panose="02020609040205080304" pitchFamily="17" charset="-128"/>
                <a:ea typeface="ＭＳ 明朝" panose="02020609040205080304" pitchFamily="17" charset="-128"/>
              </a:rPr>
              <a:t>fu</a:t>
            </a:r>
          </a:p>
        </xdr:txBody>
      </xdr:sp>
      <xdr:sp macro="" textlink="">
        <xdr:nvSpPr>
          <xdr:cNvPr id="59" name="テキスト ボックス 58"/>
          <xdr:cNvSpPr txBox="1"/>
        </xdr:nvSpPr>
        <xdr:spPr>
          <a:xfrm>
            <a:off x="2129633" y="4859551"/>
            <a:ext cx="328302" cy="24111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en-US" altLang="ja-JP" sz="900">
                <a:latin typeface="ＭＳ 明朝" panose="02020609040205080304" pitchFamily="17" charset="-128"/>
                <a:ea typeface="ＭＳ 明朝" panose="02020609040205080304" pitchFamily="17" charset="-128"/>
              </a:rPr>
              <a:t>R</a:t>
            </a:r>
            <a:r>
              <a:rPr kumimoji="1" lang="en-US" altLang="ja-JP" sz="700">
                <a:latin typeface="ＭＳ 明朝" panose="02020609040205080304" pitchFamily="17" charset="-128"/>
                <a:ea typeface="ＭＳ 明朝" panose="02020609040205080304" pitchFamily="17" charset="-128"/>
              </a:rPr>
              <a:t>fy</a:t>
            </a:r>
          </a:p>
        </xdr:txBody>
      </xdr:sp>
      <xdr:sp macro="" textlink="">
        <xdr:nvSpPr>
          <xdr:cNvPr id="63" name="テキスト ボックス 62"/>
          <xdr:cNvSpPr txBox="1"/>
        </xdr:nvSpPr>
        <xdr:spPr>
          <a:xfrm>
            <a:off x="3561395" y="5582896"/>
            <a:ext cx="419497" cy="25004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en-US" altLang="ja-JP" sz="900">
                <a:latin typeface="ＭＳ 明朝" panose="02020609040205080304" pitchFamily="17" charset="-128"/>
                <a:ea typeface="ＭＳ 明朝" panose="02020609040205080304" pitchFamily="17" charset="-128"/>
              </a:rPr>
              <a:t>0.1D</a:t>
            </a:r>
            <a:endParaRPr kumimoji="1" lang="en-US" altLang="ja-JP" sz="700">
              <a:latin typeface="ＭＳ 明朝" panose="02020609040205080304" pitchFamily="17" charset="-128"/>
              <a:ea typeface="ＭＳ 明朝" panose="02020609040205080304" pitchFamily="17" charset="-128"/>
            </a:endParaRPr>
          </a:p>
        </xdr:txBody>
      </xdr:sp>
      <xdr:sp macro="" textlink="">
        <xdr:nvSpPr>
          <xdr:cNvPr id="64" name="円弧 63"/>
          <xdr:cNvSpPr/>
        </xdr:nvSpPr>
        <xdr:spPr bwMode="auto">
          <a:xfrm>
            <a:off x="1974601" y="5618617"/>
            <a:ext cx="364780" cy="366138"/>
          </a:xfrm>
          <a:prstGeom prst="arc">
            <a:avLst>
              <a:gd name="adj1" fmla="val 17448854"/>
              <a:gd name="adj2" fmla="val 0"/>
            </a:avLst>
          </a:prstGeom>
          <a:noFill/>
          <a:ln w="6350" cap="flat" cmpd="sng" algn="ctr">
            <a:solidFill>
              <a:srgbClr val="000000"/>
            </a:solidFill>
            <a:prstDash val="solid"/>
            <a:round/>
            <a:headEnd type="none" w="sm" len="sm"/>
            <a:tailEnd type="none" w="sm" len="sm"/>
          </a:ln>
          <a:effectLst/>
        </xdr:spPr>
        <xdr:txBody>
          <a:bodyPr vertOverflow="clip" horzOverflow="clip" rtlCol="0" anchor="t"/>
          <a:lstStyle/>
          <a:p>
            <a:endParaRPr lang="ja-JP" altLang="en-US"/>
          </a:p>
        </xdr:txBody>
      </xdr:sp>
      <xdr:sp macro="" textlink="">
        <xdr:nvSpPr>
          <xdr:cNvPr id="65" name="テキスト ボックス 64"/>
          <xdr:cNvSpPr txBox="1"/>
        </xdr:nvSpPr>
        <xdr:spPr>
          <a:xfrm>
            <a:off x="3178376" y="5824011"/>
            <a:ext cx="921070" cy="24111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ja-JP" altLang="en-US" sz="900">
                <a:latin typeface="ＭＳ 明朝" panose="02020609040205080304" pitchFamily="17" charset="-128"/>
                <a:ea typeface="ＭＳ 明朝" panose="02020609040205080304" pitchFamily="17" charset="-128"/>
              </a:rPr>
              <a:t>鉛直変位（</a:t>
            </a:r>
            <a:r>
              <a:rPr kumimoji="1" lang="en-US" altLang="ja-JP" sz="900">
                <a:latin typeface="ＭＳ 明朝" panose="02020609040205080304" pitchFamily="17" charset="-128"/>
                <a:ea typeface="ＭＳ 明朝" panose="02020609040205080304" pitchFamily="17" charset="-128"/>
              </a:rPr>
              <a:t>m</a:t>
            </a:r>
            <a:r>
              <a:rPr kumimoji="1" lang="ja-JP" altLang="en-US" sz="900">
                <a:latin typeface="ＭＳ 明朝" panose="02020609040205080304" pitchFamily="17" charset="-128"/>
                <a:ea typeface="ＭＳ 明朝" panose="02020609040205080304" pitchFamily="17" charset="-128"/>
              </a:rPr>
              <a:t>）</a:t>
            </a:r>
            <a:endParaRPr kumimoji="1" lang="en-US" altLang="ja-JP" sz="700">
              <a:latin typeface="ＭＳ 明朝" panose="02020609040205080304" pitchFamily="17" charset="-128"/>
              <a:ea typeface="ＭＳ 明朝" panose="02020609040205080304" pitchFamily="17" charset="-128"/>
            </a:endParaRPr>
          </a:p>
        </xdr:txBody>
      </xdr:sp>
      <xdr:sp macro="" textlink="">
        <xdr:nvSpPr>
          <xdr:cNvPr id="66" name="テキスト ボックス 65"/>
          <xdr:cNvSpPr txBox="1"/>
        </xdr:nvSpPr>
        <xdr:spPr>
          <a:xfrm rot="16200000">
            <a:off x="1587273" y="5102669"/>
            <a:ext cx="884089" cy="23710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nSpc>
                <a:spcPts val="1000"/>
              </a:lnSpc>
            </a:pPr>
            <a:r>
              <a:rPr kumimoji="1" lang="ja-JP" altLang="en-US" sz="900">
                <a:latin typeface="ＭＳ 明朝" panose="02020609040205080304" pitchFamily="17" charset="-128"/>
                <a:ea typeface="ＭＳ 明朝" panose="02020609040205080304" pitchFamily="17" charset="-128"/>
              </a:rPr>
              <a:t>鉛直地盤反力</a:t>
            </a:r>
            <a:endParaRPr kumimoji="1" lang="en-US" altLang="ja-JP" sz="700">
              <a:latin typeface="ＭＳ 明朝" panose="02020609040205080304" pitchFamily="17" charset="-128"/>
              <a:ea typeface="ＭＳ 明朝" panose="02020609040205080304" pitchFamily="17" charset="-128"/>
            </a:endParaRPr>
          </a:p>
        </xdr:txBody>
      </xdr:sp>
    </xdr:grpSp>
    <xdr:clientData/>
  </xdr:twoCellAnchor>
</xdr:wsDr>
</file>

<file path=xl/drawings/drawing5.xml><?xml version="1.0" encoding="utf-8"?>
<xdr:wsDr xmlns:xdr="http://schemas.openxmlformats.org/drawingml/2006/spreadsheetDrawing" xmlns:a="http://schemas.openxmlformats.org/drawingml/2006/main">
  <xdr:twoCellAnchor>
    <xdr:from>
      <xdr:col>7</xdr:col>
      <xdr:colOff>0</xdr:colOff>
      <xdr:row>13</xdr:row>
      <xdr:rowOff>0</xdr:rowOff>
    </xdr:from>
    <xdr:to>
      <xdr:col>18</xdr:col>
      <xdr:colOff>47625</xdr:colOff>
      <xdr:row>20</xdr:row>
      <xdr:rowOff>57150</xdr:rowOff>
    </xdr:to>
    <xdr:grpSp>
      <xdr:nvGrpSpPr>
        <xdr:cNvPr id="2" name="グループ化 68"/>
        <xdr:cNvGrpSpPr>
          <a:grpSpLocks/>
        </xdr:cNvGrpSpPr>
      </xdr:nvGrpSpPr>
      <xdr:grpSpPr bwMode="auto">
        <a:xfrm>
          <a:off x="1391478" y="2584174"/>
          <a:ext cx="2234234" cy="1448628"/>
          <a:chOff x="1755733" y="2400300"/>
          <a:chExt cx="2243398" cy="1437761"/>
        </a:xfrm>
      </xdr:grpSpPr>
      <xdr:cxnSp macro="">
        <xdr:nvCxnSpPr>
          <xdr:cNvPr id="3" name="直線コネクタ 3"/>
          <xdr:cNvCxnSpPr>
            <a:cxnSpLocks noChangeShapeType="1"/>
          </xdr:cNvCxnSpPr>
        </xdr:nvCxnSpPr>
        <xdr:spPr bwMode="auto">
          <a:xfrm>
            <a:off x="2157412" y="2400301"/>
            <a:ext cx="0" cy="1200150"/>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4" name="直線コネクタ 5"/>
          <xdr:cNvCxnSpPr>
            <a:cxnSpLocks noChangeShapeType="1"/>
          </xdr:cNvCxnSpPr>
        </xdr:nvCxnSpPr>
        <xdr:spPr bwMode="auto">
          <a:xfrm>
            <a:off x="2152650" y="3600450"/>
            <a:ext cx="1804988" cy="0"/>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5" name="直線コネクタ 7"/>
          <xdr:cNvCxnSpPr>
            <a:cxnSpLocks noChangeShapeType="1"/>
          </xdr:cNvCxnSpPr>
        </xdr:nvCxnSpPr>
        <xdr:spPr bwMode="auto">
          <a:xfrm flipV="1">
            <a:off x="2166938" y="3000375"/>
            <a:ext cx="290512" cy="595313"/>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6" name="直線コネクタ 9"/>
          <xdr:cNvCxnSpPr>
            <a:cxnSpLocks noChangeShapeType="1"/>
          </xdr:cNvCxnSpPr>
        </xdr:nvCxnSpPr>
        <xdr:spPr bwMode="auto">
          <a:xfrm flipV="1">
            <a:off x="2447925" y="2400300"/>
            <a:ext cx="1514475" cy="604838"/>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7" name="直線コネクタ 12"/>
          <xdr:cNvCxnSpPr>
            <a:cxnSpLocks noChangeShapeType="1"/>
          </xdr:cNvCxnSpPr>
        </xdr:nvCxnSpPr>
        <xdr:spPr bwMode="auto">
          <a:xfrm>
            <a:off x="2157413" y="2600325"/>
            <a:ext cx="1309687" cy="0"/>
          </a:xfrm>
          <a:prstGeom prst="line">
            <a:avLst/>
          </a:prstGeom>
          <a:noFill/>
          <a:ln w="6350" algn="ctr">
            <a:solidFill>
              <a:srgbClr val="000000"/>
            </a:solidFill>
            <a:prstDash val="lgDash"/>
            <a:round/>
            <a:headEnd type="none" w="sm" len="sm"/>
            <a:tailEnd type="none" w="sm" len="sm"/>
          </a:ln>
          <a:extLst>
            <a:ext uri="{909E8E84-426E-40DD-AFC4-6F175D3DCCD1}">
              <a14:hiddenFill xmlns:a14="http://schemas.microsoft.com/office/drawing/2010/main">
                <a:noFill/>
              </a14:hiddenFill>
            </a:ext>
          </a:extLst>
        </xdr:spPr>
      </xdr:cxnSp>
      <xdr:cxnSp macro="">
        <xdr:nvCxnSpPr>
          <xdr:cNvPr id="8" name="直線コネクタ 17"/>
          <xdr:cNvCxnSpPr>
            <a:cxnSpLocks noChangeShapeType="1"/>
          </xdr:cNvCxnSpPr>
        </xdr:nvCxnSpPr>
        <xdr:spPr bwMode="auto">
          <a:xfrm>
            <a:off x="3457575" y="2605088"/>
            <a:ext cx="0" cy="1000125"/>
          </a:xfrm>
          <a:prstGeom prst="line">
            <a:avLst/>
          </a:prstGeom>
          <a:noFill/>
          <a:ln w="6350" algn="ctr">
            <a:solidFill>
              <a:srgbClr val="000000"/>
            </a:solidFill>
            <a:prstDash val="lgDash"/>
            <a:round/>
            <a:headEnd type="none" w="sm" len="sm"/>
            <a:tailEnd type="none" w="sm" len="sm"/>
          </a:ln>
          <a:extLst>
            <a:ext uri="{909E8E84-426E-40DD-AFC4-6F175D3DCCD1}">
              <a14:hiddenFill xmlns:a14="http://schemas.microsoft.com/office/drawing/2010/main">
                <a:noFill/>
              </a14:hiddenFill>
            </a:ext>
          </a:extLst>
        </xdr:spPr>
      </xdr:cxnSp>
      <xdr:cxnSp macro="">
        <xdr:nvCxnSpPr>
          <xdr:cNvPr id="9" name="直線コネクタ 20"/>
          <xdr:cNvCxnSpPr>
            <a:cxnSpLocks noChangeShapeType="1"/>
          </xdr:cNvCxnSpPr>
        </xdr:nvCxnSpPr>
        <xdr:spPr bwMode="auto">
          <a:xfrm>
            <a:off x="2147888" y="2995613"/>
            <a:ext cx="309562" cy="0"/>
          </a:xfrm>
          <a:prstGeom prst="line">
            <a:avLst/>
          </a:prstGeom>
          <a:noFill/>
          <a:ln w="6350" algn="ctr">
            <a:solidFill>
              <a:srgbClr val="000000"/>
            </a:solidFill>
            <a:prstDash val="lgDash"/>
            <a:round/>
            <a:headEnd type="none" w="sm" len="sm"/>
            <a:tailEnd type="none" w="sm" len="sm"/>
          </a:ln>
          <a:extLst>
            <a:ext uri="{909E8E84-426E-40DD-AFC4-6F175D3DCCD1}">
              <a14:hiddenFill xmlns:a14="http://schemas.microsoft.com/office/drawing/2010/main">
                <a:noFill/>
              </a14:hiddenFill>
            </a:ext>
          </a:extLst>
        </xdr:spPr>
      </xdr:cxnSp>
      <xdr:sp macro="" textlink="">
        <xdr:nvSpPr>
          <xdr:cNvPr id="10" name="テキスト ボックス 9"/>
          <xdr:cNvSpPr txBox="1"/>
        </xdr:nvSpPr>
        <xdr:spPr>
          <a:xfrm>
            <a:off x="2116958" y="2409697"/>
            <a:ext cx="332707" cy="23492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en-US" altLang="ja-JP" sz="900">
                <a:latin typeface="ＭＳ 明朝" panose="02020609040205080304" pitchFamily="17" charset="-128"/>
                <a:ea typeface="ＭＳ 明朝" panose="02020609040205080304" pitchFamily="17" charset="-128"/>
              </a:rPr>
              <a:t>R</a:t>
            </a:r>
            <a:r>
              <a:rPr kumimoji="1" lang="en-US" altLang="ja-JP" sz="700">
                <a:latin typeface="ＭＳ 明朝" panose="02020609040205080304" pitchFamily="17" charset="-128"/>
                <a:ea typeface="ＭＳ 明朝" panose="02020609040205080304" pitchFamily="17" charset="-128"/>
              </a:rPr>
              <a:t>tu</a:t>
            </a:r>
          </a:p>
        </xdr:txBody>
      </xdr:sp>
      <xdr:sp macro="" textlink="">
        <xdr:nvSpPr>
          <xdr:cNvPr id="11" name="テキスト ボックス 10"/>
          <xdr:cNvSpPr txBox="1"/>
        </xdr:nvSpPr>
        <xdr:spPr>
          <a:xfrm>
            <a:off x="2116958" y="2794979"/>
            <a:ext cx="332707" cy="23492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en-US" altLang="ja-JP" sz="900">
                <a:latin typeface="ＭＳ 明朝" panose="02020609040205080304" pitchFamily="17" charset="-128"/>
                <a:ea typeface="ＭＳ 明朝" panose="02020609040205080304" pitchFamily="17" charset="-128"/>
              </a:rPr>
              <a:t>R</a:t>
            </a:r>
            <a:r>
              <a:rPr kumimoji="1" lang="en-US" altLang="ja-JP" sz="700">
                <a:latin typeface="ＭＳ 明朝" panose="02020609040205080304" pitchFamily="17" charset="-128"/>
                <a:ea typeface="ＭＳ 明朝" panose="02020609040205080304" pitchFamily="17" charset="-128"/>
              </a:rPr>
              <a:t>ty</a:t>
            </a:r>
          </a:p>
        </xdr:txBody>
      </xdr:sp>
      <xdr:sp macro="" textlink="">
        <xdr:nvSpPr>
          <xdr:cNvPr id="12" name="テキスト ボックス 11"/>
          <xdr:cNvSpPr txBox="1"/>
        </xdr:nvSpPr>
        <xdr:spPr>
          <a:xfrm>
            <a:off x="3419270" y="3386999"/>
            <a:ext cx="408755" cy="24432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en-US" altLang="ja-JP" sz="900">
                <a:latin typeface="ＭＳ 明朝" panose="02020609040205080304" pitchFamily="17" charset="-128"/>
                <a:ea typeface="ＭＳ 明朝" panose="02020609040205080304" pitchFamily="17" charset="-128"/>
              </a:rPr>
              <a:t>0.1D</a:t>
            </a:r>
            <a:endParaRPr kumimoji="1" lang="en-US" altLang="ja-JP" sz="700">
              <a:latin typeface="ＭＳ 明朝" panose="02020609040205080304" pitchFamily="17" charset="-128"/>
              <a:ea typeface="ＭＳ 明朝" panose="02020609040205080304" pitchFamily="17" charset="-128"/>
            </a:endParaRPr>
          </a:p>
        </xdr:txBody>
      </xdr:sp>
      <xdr:sp macro="" textlink="">
        <xdr:nvSpPr>
          <xdr:cNvPr id="13" name="円弧 12"/>
          <xdr:cNvSpPr/>
        </xdr:nvSpPr>
        <xdr:spPr bwMode="auto">
          <a:xfrm>
            <a:off x="1974369" y="3415190"/>
            <a:ext cx="361225" cy="366488"/>
          </a:xfrm>
          <a:prstGeom prst="arc">
            <a:avLst>
              <a:gd name="adj1" fmla="val 17847051"/>
              <a:gd name="adj2" fmla="val 0"/>
            </a:avLst>
          </a:prstGeom>
          <a:noFill/>
          <a:ln w="6350" cap="flat" cmpd="sng" algn="ctr">
            <a:solidFill>
              <a:srgbClr val="000000"/>
            </a:solidFill>
            <a:prstDash val="solid"/>
            <a:round/>
            <a:headEnd type="none" w="sm" len="sm"/>
            <a:tailEnd type="none" w="sm" len="sm"/>
          </a:ln>
          <a:effectLst/>
        </xdr:spPr>
        <xdr:txBody>
          <a:bodyPr vertOverflow="clip" horzOverflow="clip" rtlCol="0" anchor="t"/>
          <a:lstStyle/>
          <a:p>
            <a:endParaRPr lang="ja-JP" altLang="en-US"/>
          </a:p>
        </xdr:txBody>
      </xdr:sp>
      <xdr:sp macro="" textlink="">
        <xdr:nvSpPr>
          <xdr:cNvPr id="14" name="テキスト ボックス 13"/>
          <xdr:cNvSpPr txBox="1"/>
        </xdr:nvSpPr>
        <xdr:spPr>
          <a:xfrm>
            <a:off x="3352728" y="3621927"/>
            <a:ext cx="646403" cy="24432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ja-JP" altLang="en-US" sz="900">
                <a:latin typeface="ＭＳ 明朝" panose="02020609040205080304" pitchFamily="17" charset="-128"/>
                <a:ea typeface="ＭＳ 明朝" panose="02020609040205080304" pitchFamily="17" charset="-128"/>
              </a:rPr>
              <a:t>鉛直変位</a:t>
            </a:r>
            <a:endParaRPr kumimoji="1" lang="en-US" altLang="ja-JP" sz="700">
              <a:latin typeface="ＭＳ 明朝" panose="02020609040205080304" pitchFamily="17" charset="-128"/>
              <a:ea typeface="ＭＳ 明朝" panose="02020609040205080304" pitchFamily="17" charset="-128"/>
            </a:endParaRPr>
          </a:p>
        </xdr:txBody>
      </xdr:sp>
      <xdr:sp macro="" textlink="">
        <xdr:nvSpPr>
          <xdr:cNvPr id="15" name="テキスト ボックス 14"/>
          <xdr:cNvSpPr txBox="1"/>
        </xdr:nvSpPr>
        <xdr:spPr>
          <a:xfrm rot="16200000">
            <a:off x="1504186" y="2820886"/>
            <a:ext cx="883330" cy="39924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nSpc>
                <a:spcPts val="1000"/>
              </a:lnSpc>
            </a:pPr>
            <a:r>
              <a:rPr kumimoji="1" lang="ja-JP" altLang="en-US" sz="900">
                <a:latin typeface="ＭＳ 明朝" panose="02020609040205080304" pitchFamily="17" charset="-128"/>
                <a:ea typeface="ＭＳ 明朝" panose="02020609040205080304" pitchFamily="17" charset="-128"/>
              </a:rPr>
              <a:t>杭先端の鉛直</a:t>
            </a:r>
            <a:endParaRPr kumimoji="1" lang="en-US" altLang="ja-JP" sz="900">
              <a:latin typeface="ＭＳ 明朝" panose="02020609040205080304" pitchFamily="17" charset="-128"/>
              <a:ea typeface="ＭＳ 明朝" panose="02020609040205080304" pitchFamily="17" charset="-128"/>
            </a:endParaRPr>
          </a:p>
          <a:p>
            <a:pPr>
              <a:lnSpc>
                <a:spcPts val="1000"/>
              </a:lnSpc>
            </a:pPr>
            <a:r>
              <a:rPr kumimoji="1" lang="ja-JP" altLang="en-US" sz="900">
                <a:latin typeface="ＭＳ 明朝" panose="02020609040205080304" pitchFamily="17" charset="-128"/>
                <a:ea typeface="ＭＳ 明朝" panose="02020609040205080304" pitchFamily="17" charset="-128"/>
              </a:rPr>
              <a:t>地盤反力</a:t>
            </a:r>
            <a:endParaRPr kumimoji="1" lang="en-US" altLang="ja-JP" sz="700">
              <a:latin typeface="ＭＳ 明朝" panose="02020609040205080304" pitchFamily="17" charset="-128"/>
              <a:ea typeface="ＭＳ 明朝" panose="02020609040205080304" pitchFamily="17" charset="-128"/>
            </a:endParaRPr>
          </a:p>
        </xdr:txBody>
      </xdr:sp>
    </xdr:grpSp>
    <xdr:clientData/>
  </xdr:twoCellAnchor>
  <xdr:twoCellAnchor>
    <xdr:from>
      <xdr:col>7</xdr:col>
      <xdr:colOff>0</xdr:colOff>
      <xdr:row>23</xdr:row>
      <xdr:rowOff>123825</xdr:rowOff>
    </xdr:from>
    <xdr:to>
      <xdr:col>18</xdr:col>
      <xdr:colOff>142875</xdr:colOff>
      <xdr:row>31</xdr:row>
      <xdr:rowOff>57150</xdr:rowOff>
    </xdr:to>
    <xdr:grpSp>
      <xdr:nvGrpSpPr>
        <xdr:cNvPr id="16" name="グループ化 69"/>
        <xdr:cNvGrpSpPr>
          <a:grpSpLocks/>
        </xdr:cNvGrpSpPr>
      </xdr:nvGrpSpPr>
      <xdr:grpSpPr bwMode="auto">
        <a:xfrm>
          <a:off x="1391478" y="4695825"/>
          <a:ext cx="2329484" cy="1523586"/>
          <a:chOff x="1755733" y="4600575"/>
          <a:chExt cx="2243398" cy="1437761"/>
        </a:xfrm>
      </xdr:grpSpPr>
      <xdr:cxnSp macro="">
        <xdr:nvCxnSpPr>
          <xdr:cNvPr id="17" name="直線コネクタ 35"/>
          <xdr:cNvCxnSpPr>
            <a:cxnSpLocks noChangeShapeType="1"/>
          </xdr:cNvCxnSpPr>
        </xdr:nvCxnSpPr>
        <xdr:spPr bwMode="auto">
          <a:xfrm>
            <a:off x="2157412" y="4600576"/>
            <a:ext cx="0" cy="1200150"/>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18" name="直線コネクタ 36"/>
          <xdr:cNvCxnSpPr>
            <a:cxnSpLocks noChangeShapeType="1"/>
          </xdr:cNvCxnSpPr>
        </xdr:nvCxnSpPr>
        <xdr:spPr bwMode="auto">
          <a:xfrm>
            <a:off x="2152650" y="5800725"/>
            <a:ext cx="1804988" cy="0"/>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19" name="直線コネクタ 37"/>
          <xdr:cNvCxnSpPr>
            <a:cxnSpLocks noChangeShapeType="1"/>
          </xdr:cNvCxnSpPr>
        </xdr:nvCxnSpPr>
        <xdr:spPr bwMode="auto">
          <a:xfrm flipV="1">
            <a:off x="2166938" y="4900613"/>
            <a:ext cx="304800" cy="895351"/>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20" name="直線コネクタ 38"/>
          <xdr:cNvCxnSpPr>
            <a:cxnSpLocks noChangeShapeType="1"/>
          </xdr:cNvCxnSpPr>
        </xdr:nvCxnSpPr>
        <xdr:spPr bwMode="auto">
          <a:xfrm flipV="1">
            <a:off x="2462213" y="4686300"/>
            <a:ext cx="1485900" cy="223839"/>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21" name="直線コネクタ 39"/>
          <xdr:cNvCxnSpPr>
            <a:cxnSpLocks noChangeShapeType="1"/>
          </xdr:cNvCxnSpPr>
        </xdr:nvCxnSpPr>
        <xdr:spPr bwMode="auto">
          <a:xfrm>
            <a:off x="2157413" y="4738687"/>
            <a:ext cx="1419225" cy="0"/>
          </a:xfrm>
          <a:prstGeom prst="line">
            <a:avLst/>
          </a:prstGeom>
          <a:noFill/>
          <a:ln w="6350" algn="ctr">
            <a:solidFill>
              <a:srgbClr val="000000"/>
            </a:solidFill>
            <a:prstDash val="lgDash"/>
            <a:round/>
            <a:headEnd type="none" w="sm" len="sm"/>
            <a:tailEnd type="none" w="sm" len="sm"/>
          </a:ln>
          <a:extLst>
            <a:ext uri="{909E8E84-426E-40DD-AFC4-6F175D3DCCD1}">
              <a14:hiddenFill xmlns:a14="http://schemas.microsoft.com/office/drawing/2010/main">
                <a:noFill/>
              </a14:hiddenFill>
            </a:ext>
          </a:extLst>
        </xdr:spPr>
      </xdr:cxnSp>
      <xdr:cxnSp macro="">
        <xdr:nvCxnSpPr>
          <xdr:cNvPr id="22" name="直線コネクタ 40"/>
          <xdr:cNvCxnSpPr>
            <a:cxnSpLocks noChangeShapeType="1"/>
          </xdr:cNvCxnSpPr>
        </xdr:nvCxnSpPr>
        <xdr:spPr bwMode="auto">
          <a:xfrm>
            <a:off x="3567113" y="4743450"/>
            <a:ext cx="0" cy="1062038"/>
          </a:xfrm>
          <a:prstGeom prst="line">
            <a:avLst/>
          </a:prstGeom>
          <a:noFill/>
          <a:ln w="6350" algn="ctr">
            <a:solidFill>
              <a:srgbClr val="000000"/>
            </a:solidFill>
            <a:prstDash val="lgDash"/>
            <a:round/>
            <a:headEnd type="none" w="sm" len="sm"/>
            <a:tailEnd type="none" w="sm" len="sm"/>
          </a:ln>
          <a:extLst>
            <a:ext uri="{909E8E84-426E-40DD-AFC4-6F175D3DCCD1}">
              <a14:hiddenFill xmlns:a14="http://schemas.microsoft.com/office/drawing/2010/main">
                <a:noFill/>
              </a14:hiddenFill>
            </a:ext>
          </a:extLst>
        </xdr:spPr>
      </xdr:cxnSp>
      <xdr:cxnSp macro="">
        <xdr:nvCxnSpPr>
          <xdr:cNvPr id="23" name="直線コネクタ 41"/>
          <xdr:cNvCxnSpPr>
            <a:cxnSpLocks noChangeShapeType="1"/>
          </xdr:cNvCxnSpPr>
        </xdr:nvCxnSpPr>
        <xdr:spPr bwMode="auto">
          <a:xfrm>
            <a:off x="2147888" y="4905375"/>
            <a:ext cx="309562" cy="0"/>
          </a:xfrm>
          <a:prstGeom prst="line">
            <a:avLst/>
          </a:prstGeom>
          <a:noFill/>
          <a:ln w="6350" algn="ctr">
            <a:solidFill>
              <a:srgbClr val="000000"/>
            </a:solidFill>
            <a:prstDash val="lgDash"/>
            <a:round/>
            <a:headEnd type="none" w="sm" len="sm"/>
            <a:tailEnd type="none" w="sm" len="sm"/>
          </a:ln>
          <a:extLst>
            <a:ext uri="{909E8E84-426E-40DD-AFC4-6F175D3DCCD1}">
              <a14:hiddenFill xmlns:a14="http://schemas.microsoft.com/office/drawing/2010/main">
                <a:noFill/>
              </a14:hiddenFill>
            </a:ext>
          </a:extLst>
        </xdr:spPr>
      </xdr:cxnSp>
      <xdr:sp macro="" textlink="">
        <xdr:nvSpPr>
          <xdr:cNvPr id="24" name="テキスト ボックス 23"/>
          <xdr:cNvSpPr txBox="1"/>
        </xdr:nvSpPr>
        <xdr:spPr>
          <a:xfrm>
            <a:off x="2111394" y="4520203"/>
            <a:ext cx="337422" cy="25004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en-US" altLang="ja-JP" sz="900">
                <a:latin typeface="ＭＳ 明朝" panose="02020609040205080304" pitchFamily="17" charset="-128"/>
                <a:ea typeface="ＭＳ 明朝" panose="02020609040205080304" pitchFamily="17" charset="-128"/>
              </a:rPr>
              <a:t>R</a:t>
            </a:r>
            <a:r>
              <a:rPr kumimoji="1" lang="en-US" altLang="ja-JP" sz="700">
                <a:latin typeface="ＭＳ 明朝" panose="02020609040205080304" pitchFamily="17" charset="-128"/>
                <a:ea typeface="ＭＳ 明朝" panose="02020609040205080304" pitchFamily="17" charset="-128"/>
              </a:rPr>
              <a:t>fu</a:t>
            </a:r>
          </a:p>
        </xdr:txBody>
      </xdr:sp>
      <xdr:sp macro="" textlink="">
        <xdr:nvSpPr>
          <xdr:cNvPr id="25" name="テキスト ボックス 24"/>
          <xdr:cNvSpPr txBox="1"/>
        </xdr:nvSpPr>
        <xdr:spPr>
          <a:xfrm>
            <a:off x="2129633" y="4859551"/>
            <a:ext cx="328302" cy="24111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en-US" altLang="ja-JP" sz="900">
                <a:latin typeface="ＭＳ 明朝" panose="02020609040205080304" pitchFamily="17" charset="-128"/>
                <a:ea typeface="ＭＳ 明朝" panose="02020609040205080304" pitchFamily="17" charset="-128"/>
              </a:rPr>
              <a:t>R</a:t>
            </a:r>
            <a:r>
              <a:rPr kumimoji="1" lang="en-US" altLang="ja-JP" sz="700">
                <a:latin typeface="ＭＳ 明朝" panose="02020609040205080304" pitchFamily="17" charset="-128"/>
                <a:ea typeface="ＭＳ 明朝" panose="02020609040205080304" pitchFamily="17" charset="-128"/>
              </a:rPr>
              <a:t>fy</a:t>
            </a:r>
          </a:p>
        </xdr:txBody>
      </xdr:sp>
      <xdr:sp macro="" textlink="">
        <xdr:nvSpPr>
          <xdr:cNvPr id="26" name="テキスト ボックス 25"/>
          <xdr:cNvSpPr txBox="1"/>
        </xdr:nvSpPr>
        <xdr:spPr>
          <a:xfrm>
            <a:off x="3561395" y="5582896"/>
            <a:ext cx="419497" cy="25004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en-US" altLang="ja-JP" sz="900">
                <a:latin typeface="ＭＳ 明朝" panose="02020609040205080304" pitchFamily="17" charset="-128"/>
                <a:ea typeface="ＭＳ 明朝" panose="02020609040205080304" pitchFamily="17" charset="-128"/>
              </a:rPr>
              <a:t>0.1D</a:t>
            </a:r>
            <a:endParaRPr kumimoji="1" lang="en-US" altLang="ja-JP" sz="700">
              <a:latin typeface="ＭＳ 明朝" panose="02020609040205080304" pitchFamily="17" charset="-128"/>
              <a:ea typeface="ＭＳ 明朝" panose="02020609040205080304" pitchFamily="17" charset="-128"/>
            </a:endParaRPr>
          </a:p>
        </xdr:txBody>
      </xdr:sp>
      <xdr:sp macro="" textlink="">
        <xdr:nvSpPr>
          <xdr:cNvPr id="27" name="円弧 26"/>
          <xdr:cNvSpPr/>
        </xdr:nvSpPr>
        <xdr:spPr bwMode="auto">
          <a:xfrm>
            <a:off x="1974601" y="5618617"/>
            <a:ext cx="364780" cy="366138"/>
          </a:xfrm>
          <a:prstGeom prst="arc">
            <a:avLst>
              <a:gd name="adj1" fmla="val 17448854"/>
              <a:gd name="adj2" fmla="val 0"/>
            </a:avLst>
          </a:prstGeom>
          <a:noFill/>
          <a:ln w="6350" cap="flat" cmpd="sng" algn="ctr">
            <a:solidFill>
              <a:srgbClr val="000000"/>
            </a:solidFill>
            <a:prstDash val="solid"/>
            <a:round/>
            <a:headEnd type="none" w="sm" len="sm"/>
            <a:tailEnd type="none" w="sm" len="sm"/>
          </a:ln>
          <a:effectLst/>
        </xdr:spPr>
        <xdr:txBody>
          <a:bodyPr vertOverflow="clip" horzOverflow="clip" rtlCol="0" anchor="t"/>
          <a:lstStyle/>
          <a:p>
            <a:endParaRPr lang="ja-JP" altLang="en-US"/>
          </a:p>
        </xdr:txBody>
      </xdr:sp>
      <xdr:sp macro="" textlink="">
        <xdr:nvSpPr>
          <xdr:cNvPr id="28" name="テキスト ボックス 27"/>
          <xdr:cNvSpPr txBox="1"/>
        </xdr:nvSpPr>
        <xdr:spPr>
          <a:xfrm>
            <a:off x="3178376" y="5824011"/>
            <a:ext cx="921070" cy="24111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ja-JP" altLang="en-US" sz="900">
                <a:latin typeface="ＭＳ 明朝" panose="02020609040205080304" pitchFamily="17" charset="-128"/>
                <a:ea typeface="ＭＳ 明朝" panose="02020609040205080304" pitchFamily="17" charset="-128"/>
              </a:rPr>
              <a:t>鉛直変位（</a:t>
            </a:r>
            <a:r>
              <a:rPr kumimoji="1" lang="en-US" altLang="ja-JP" sz="900">
                <a:latin typeface="ＭＳ 明朝" panose="02020609040205080304" pitchFamily="17" charset="-128"/>
                <a:ea typeface="ＭＳ 明朝" panose="02020609040205080304" pitchFamily="17" charset="-128"/>
              </a:rPr>
              <a:t>m</a:t>
            </a:r>
            <a:r>
              <a:rPr kumimoji="1" lang="ja-JP" altLang="en-US" sz="900">
                <a:latin typeface="ＭＳ 明朝" panose="02020609040205080304" pitchFamily="17" charset="-128"/>
                <a:ea typeface="ＭＳ 明朝" panose="02020609040205080304" pitchFamily="17" charset="-128"/>
              </a:rPr>
              <a:t>）</a:t>
            </a:r>
            <a:endParaRPr kumimoji="1" lang="en-US" altLang="ja-JP" sz="700">
              <a:latin typeface="ＭＳ 明朝" panose="02020609040205080304" pitchFamily="17" charset="-128"/>
              <a:ea typeface="ＭＳ 明朝" panose="02020609040205080304" pitchFamily="17" charset="-128"/>
            </a:endParaRPr>
          </a:p>
        </xdr:txBody>
      </xdr:sp>
      <xdr:sp macro="" textlink="">
        <xdr:nvSpPr>
          <xdr:cNvPr id="29" name="テキスト ボックス 28"/>
          <xdr:cNvSpPr txBox="1"/>
        </xdr:nvSpPr>
        <xdr:spPr>
          <a:xfrm rot="16200000">
            <a:off x="1509758" y="5025154"/>
            <a:ext cx="884089" cy="39213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nSpc>
                <a:spcPts val="1000"/>
              </a:lnSpc>
            </a:pPr>
            <a:r>
              <a:rPr kumimoji="1" lang="ja-JP" altLang="en-US" sz="900">
                <a:latin typeface="ＭＳ 明朝" panose="02020609040205080304" pitchFamily="17" charset="-128"/>
                <a:ea typeface="ＭＳ 明朝" panose="02020609040205080304" pitchFamily="17" charset="-128"/>
              </a:rPr>
              <a:t>杭周面の鉛直</a:t>
            </a:r>
            <a:endParaRPr kumimoji="1" lang="en-US" altLang="ja-JP" sz="900">
              <a:latin typeface="ＭＳ 明朝" panose="02020609040205080304" pitchFamily="17" charset="-128"/>
              <a:ea typeface="ＭＳ 明朝" panose="02020609040205080304" pitchFamily="17" charset="-128"/>
            </a:endParaRPr>
          </a:p>
          <a:p>
            <a:pPr>
              <a:lnSpc>
                <a:spcPts val="900"/>
              </a:lnSpc>
            </a:pPr>
            <a:r>
              <a:rPr kumimoji="1" lang="ja-JP" altLang="en-US" sz="900">
                <a:latin typeface="ＭＳ 明朝" panose="02020609040205080304" pitchFamily="17" charset="-128"/>
                <a:ea typeface="ＭＳ 明朝" panose="02020609040205080304" pitchFamily="17" charset="-128"/>
              </a:rPr>
              <a:t>地盤反力</a:t>
            </a:r>
            <a:endParaRPr kumimoji="1" lang="en-US" altLang="ja-JP" sz="700">
              <a:latin typeface="ＭＳ 明朝" panose="02020609040205080304" pitchFamily="17" charset="-128"/>
              <a:ea typeface="ＭＳ 明朝" panose="02020609040205080304" pitchFamily="17" charset="-128"/>
            </a:endParaRPr>
          </a:p>
        </xdr:txBody>
      </xdr:sp>
    </xdr:grpSp>
    <xdr:clientData/>
  </xdr:twoCellAnchor>
  <xdr:twoCellAnchor>
    <xdr:from>
      <xdr:col>7</xdr:col>
      <xdr:colOff>0</xdr:colOff>
      <xdr:row>35</xdr:row>
      <xdr:rowOff>0</xdr:rowOff>
    </xdr:from>
    <xdr:to>
      <xdr:col>18</xdr:col>
      <xdr:colOff>161925</xdr:colOff>
      <xdr:row>42</xdr:row>
      <xdr:rowOff>47625</xdr:rowOff>
    </xdr:to>
    <xdr:grpSp>
      <xdr:nvGrpSpPr>
        <xdr:cNvPr id="30" name="グループ化 74"/>
        <xdr:cNvGrpSpPr>
          <a:grpSpLocks/>
        </xdr:cNvGrpSpPr>
      </xdr:nvGrpSpPr>
      <xdr:grpSpPr bwMode="auto">
        <a:xfrm>
          <a:off x="1391478" y="6957391"/>
          <a:ext cx="2348534" cy="1439104"/>
          <a:chOff x="1755733" y="6800850"/>
          <a:chExt cx="2243398" cy="1437761"/>
        </a:xfrm>
      </xdr:grpSpPr>
      <xdr:cxnSp macro="">
        <xdr:nvCxnSpPr>
          <xdr:cNvPr id="31" name="直線コネクタ 49"/>
          <xdr:cNvCxnSpPr>
            <a:cxnSpLocks noChangeShapeType="1"/>
          </xdr:cNvCxnSpPr>
        </xdr:nvCxnSpPr>
        <xdr:spPr bwMode="auto">
          <a:xfrm>
            <a:off x="2157412" y="6800851"/>
            <a:ext cx="0" cy="1200150"/>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32" name="直線コネクタ 50"/>
          <xdr:cNvCxnSpPr>
            <a:cxnSpLocks noChangeShapeType="1"/>
          </xdr:cNvCxnSpPr>
        </xdr:nvCxnSpPr>
        <xdr:spPr bwMode="auto">
          <a:xfrm>
            <a:off x="2152650" y="8001000"/>
            <a:ext cx="1804988" cy="0"/>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33" name="直線コネクタ 51"/>
          <xdr:cNvCxnSpPr>
            <a:cxnSpLocks noChangeShapeType="1"/>
          </xdr:cNvCxnSpPr>
        </xdr:nvCxnSpPr>
        <xdr:spPr bwMode="auto">
          <a:xfrm flipV="1">
            <a:off x="2166938" y="7200900"/>
            <a:ext cx="395287" cy="795339"/>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34" name="直線コネクタ 53"/>
          <xdr:cNvCxnSpPr>
            <a:cxnSpLocks noChangeShapeType="1"/>
          </xdr:cNvCxnSpPr>
        </xdr:nvCxnSpPr>
        <xdr:spPr bwMode="auto">
          <a:xfrm>
            <a:off x="2157413" y="7200900"/>
            <a:ext cx="381000" cy="0"/>
          </a:xfrm>
          <a:prstGeom prst="line">
            <a:avLst/>
          </a:prstGeom>
          <a:noFill/>
          <a:ln w="6350" algn="ctr">
            <a:solidFill>
              <a:srgbClr val="000000"/>
            </a:solidFill>
            <a:prstDash val="lgDash"/>
            <a:round/>
            <a:headEnd type="none" w="sm" len="sm"/>
            <a:tailEnd type="none" w="sm" len="sm"/>
          </a:ln>
          <a:extLst>
            <a:ext uri="{909E8E84-426E-40DD-AFC4-6F175D3DCCD1}">
              <a14:hiddenFill xmlns:a14="http://schemas.microsoft.com/office/drawing/2010/main">
                <a:noFill/>
              </a14:hiddenFill>
            </a:ext>
          </a:extLst>
        </xdr:spPr>
      </xdr:cxnSp>
      <xdr:sp macro="" textlink="">
        <xdr:nvSpPr>
          <xdr:cNvPr id="35" name="テキスト ボックス 34"/>
          <xdr:cNvSpPr txBox="1"/>
        </xdr:nvSpPr>
        <xdr:spPr>
          <a:xfrm>
            <a:off x="2913616" y="6990029"/>
            <a:ext cx="334701" cy="2364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en-US" altLang="ja-JP" sz="900">
                <a:latin typeface="ＭＳ 明朝" panose="02020609040205080304" pitchFamily="17" charset="-128"/>
                <a:ea typeface="ＭＳ 明朝" panose="02020609040205080304" pitchFamily="17" charset="-128"/>
              </a:rPr>
              <a:t>P</a:t>
            </a:r>
            <a:r>
              <a:rPr kumimoji="1" lang="en-US" altLang="ja-JP" sz="700">
                <a:latin typeface="ＭＳ 明朝" panose="02020609040205080304" pitchFamily="17" charset="-128"/>
                <a:ea typeface="ＭＳ 明朝" panose="02020609040205080304" pitchFamily="17" charset="-128"/>
              </a:rPr>
              <a:t>e</a:t>
            </a:r>
          </a:p>
        </xdr:txBody>
      </xdr:sp>
      <xdr:sp macro="" textlink="">
        <xdr:nvSpPr>
          <xdr:cNvPr id="36" name="円弧 35"/>
          <xdr:cNvSpPr/>
        </xdr:nvSpPr>
        <xdr:spPr bwMode="auto">
          <a:xfrm>
            <a:off x="1972836" y="7822417"/>
            <a:ext cx="361838" cy="368899"/>
          </a:xfrm>
          <a:prstGeom prst="arc">
            <a:avLst>
              <a:gd name="adj1" fmla="val 17847051"/>
              <a:gd name="adj2" fmla="val 0"/>
            </a:avLst>
          </a:prstGeom>
          <a:noFill/>
          <a:ln w="6350" cap="flat" cmpd="sng" algn="ctr">
            <a:solidFill>
              <a:srgbClr val="000000"/>
            </a:solidFill>
            <a:prstDash val="solid"/>
            <a:round/>
            <a:headEnd type="none" w="sm" len="sm"/>
            <a:tailEnd type="none" w="sm" len="sm"/>
          </a:ln>
          <a:effectLst/>
        </xdr:spPr>
        <xdr:txBody>
          <a:bodyPr vertOverflow="clip" horzOverflow="clip" rtlCol="0" anchor="t"/>
          <a:lstStyle/>
          <a:p>
            <a:endParaRPr lang="ja-JP" altLang="en-US"/>
          </a:p>
        </xdr:txBody>
      </xdr:sp>
      <xdr:sp macro="" textlink="">
        <xdr:nvSpPr>
          <xdr:cNvPr id="37" name="テキスト ボックス 36"/>
          <xdr:cNvSpPr txBox="1"/>
        </xdr:nvSpPr>
        <xdr:spPr>
          <a:xfrm>
            <a:off x="3184995" y="8021055"/>
            <a:ext cx="922688" cy="22701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ja-JP" altLang="en-US" sz="900">
                <a:latin typeface="ＭＳ 明朝" panose="02020609040205080304" pitchFamily="17" charset="-128"/>
                <a:ea typeface="ＭＳ 明朝" panose="02020609040205080304" pitchFamily="17" charset="-128"/>
              </a:rPr>
              <a:t>水平変位（</a:t>
            </a:r>
            <a:r>
              <a:rPr kumimoji="1" lang="en-US" altLang="ja-JP" sz="900">
                <a:latin typeface="ＭＳ 明朝" panose="02020609040205080304" pitchFamily="17" charset="-128"/>
                <a:ea typeface="ＭＳ 明朝" panose="02020609040205080304" pitchFamily="17" charset="-128"/>
              </a:rPr>
              <a:t>m</a:t>
            </a:r>
            <a:r>
              <a:rPr kumimoji="1" lang="ja-JP" altLang="en-US" sz="900">
                <a:latin typeface="ＭＳ 明朝" panose="02020609040205080304" pitchFamily="17" charset="-128"/>
                <a:ea typeface="ＭＳ 明朝" panose="02020609040205080304" pitchFamily="17" charset="-128"/>
              </a:rPr>
              <a:t>）</a:t>
            </a:r>
            <a:endParaRPr kumimoji="1" lang="en-US" altLang="ja-JP" sz="700">
              <a:latin typeface="ＭＳ 明朝" panose="02020609040205080304" pitchFamily="17" charset="-128"/>
              <a:ea typeface="ＭＳ 明朝" panose="02020609040205080304" pitchFamily="17" charset="-128"/>
            </a:endParaRPr>
          </a:p>
        </xdr:txBody>
      </xdr:sp>
      <xdr:sp macro="" textlink="">
        <xdr:nvSpPr>
          <xdr:cNvPr id="38" name="テキスト ボックス 37"/>
          <xdr:cNvSpPr txBox="1"/>
        </xdr:nvSpPr>
        <xdr:spPr>
          <a:xfrm rot="16200000">
            <a:off x="1505856" y="7230860"/>
            <a:ext cx="879683" cy="39802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nSpc>
                <a:spcPts val="1100"/>
              </a:lnSpc>
            </a:pPr>
            <a:r>
              <a:rPr kumimoji="1" lang="ja-JP" altLang="en-US" sz="900">
                <a:latin typeface="ＭＳ 明朝" panose="02020609040205080304" pitchFamily="17" charset="-128"/>
                <a:ea typeface="ＭＳ 明朝" panose="02020609040205080304" pitchFamily="17" charset="-128"/>
              </a:rPr>
              <a:t>杭周面の水平</a:t>
            </a:r>
            <a:endParaRPr kumimoji="1" lang="en-US" altLang="ja-JP" sz="900">
              <a:latin typeface="ＭＳ 明朝" panose="02020609040205080304" pitchFamily="17" charset="-128"/>
              <a:ea typeface="ＭＳ 明朝" panose="02020609040205080304" pitchFamily="17" charset="-128"/>
            </a:endParaRPr>
          </a:p>
          <a:p>
            <a:pPr>
              <a:lnSpc>
                <a:spcPts val="1000"/>
              </a:lnSpc>
            </a:pPr>
            <a:r>
              <a:rPr kumimoji="1" lang="ja-JP" altLang="en-US" sz="900">
                <a:latin typeface="ＭＳ 明朝" panose="02020609040205080304" pitchFamily="17" charset="-128"/>
                <a:ea typeface="ＭＳ 明朝" panose="02020609040205080304" pitchFamily="17" charset="-128"/>
              </a:rPr>
              <a:t>地盤反力</a:t>
            </a:r>
            <a:endParaRPr kumimoji="1" lang="en-US" altLang="ja-JP" sz="700">
              <a:latin typeface="ＭＳ 明朝" panose="02020609040205080304" pitchFamily="17" charset="-128"/>
              <a:ea typeface="ＭＳ 明朝" panose="02020609040205080304" pitchFamily="17" charset="-128"/>
            </a:endParaRPr>
          </a:p>
        </xdr:txBody>
      </xdr:sp>
    </xdr:grpSp>
    <xdr:clientData/>
  </xdr:twoCellAnchor>
  <xdr:twoCellAnchor>
    <xdr:from>
      <xdr:col>11</xdr:col>
      <xdr:colOff>9525</xdr:colOff>
      <xdr:row>37</xdr:row>
      <xdr:rowOff>9525</xdr:rowOff>
    </xdr:from>
    <xdr:to>
      <xdr:col>18</xdr:col>
      <xdr:colOff>0</xdr:colOff>
      <xdr:row>37</xdr:row>
      <xdr:rowOff>9525</xdr:rowOff>
    </xdr:to>
    <xdr:cxnSp macro="">
      <xdr:nvCxnSpPr>
        <xdr:cNvPr id="39" name="直線コネクタ 72"/>
        <xdr:cNvCxnSpPr>
          <a:cxnSpLocks noChangeShapeType="1"/>
        </xdr:cNvCxnSpPr>
      </xdr:nvCxnSpPr>
      <xdr:spPr bwMode="auto">
        <a:xfrm>
          <a:off x="2209800" y="7410450"/>
          <a:ext cx="1390650" cy="0"/>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lientData/>
  </xdr:twoCellAnchor>
  <xdr:oneCellAnchor>
    <xdr:from>
      <xdr:col>27</xdr:col>
      <xdr:colOff>85725</xdr:colOff>
      <xdr:row>72</xdr:row>
      <xdr:rowOff>180975</xdr:rowOff>
    </xdr:from>
    <xdr:ext cx="254942" cy="264560"/>
    <xdr:sp macro="" textlink="">
      <xdr:nvSpPr>
        <xdr:cNvPr id="40" name="テキスト ボックス 39"/>
        <xdr:cNvSpPr txBox="1"/>
      </xdr:nvSpPr>
      <xdr:spPr>
        <a:xfrm>
          <a:off x="5486400" y="14582775"/>
          <a:ext cx="254942"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en-US" altLang="ja-JP" sz="1100"/>
            <a:t>*</a:t>
          </a:r>
          <a:endParaRPr kumimoji="1" lang="ja-JP" altLang="en-US" sz="1100"/>
        </a:p>
      </xdr:txBody>
    </xdr:sp>
    <xdr:clientData/>
  </xdr:oneCellAnchor>
  <xdr:twoCellAnchor>
    <xdr:from>
      <xdr:col>16</xdr:col>
      <xdr:colOff>9525</xdr:colOff>
      <xdr:row>170</xdr:row>
      <xdr:rowOff>0</xdr:rowOff>
    </xdr:from>
    <xdr:to>
      <xdr:col>21</xdr:col>
      <xdr:colOff>0</xdr:colOff>
      <xdr:row>170</xdr:row>
      <xdr:rowOff>0</xdr:rowOff>
    </xdr:to>
    <xdr:cxnSp macro="">
      <xdr:nvCxnSpPr>
        <xdr:cNvPr id="41" name="直線コネクタ 2"/>
        <xdr:cNvCxnSpPr>
          <a:cxnSpLocks noChangeShapeType="1"/>
        </xdr:cNvCxnSpPr>
      </xdr:nvCxnSpPr>
      <xdr:spPr bwMode="auto">
        <a:xfrm>
          <a:off x="3209925" y="32004000"/>
          <a:ext cx="990600" cy="0"/>
        </a:xfrm>
        <a:prstGeom prst="line">
          <a:avLst/>
        </a:prstGeom>
        <a:noFill/>
        <a:ln w="6350"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lientData/>
  </xdr:twoCellAnchor>
  <xdr:twoCellAnchor>
    <xdr:from>
      <xdr:col>9</xdr:col>
      <xdr:colOff>123825</xdr:colOff>
      <xdr:row>413</xdr:row>
      <xdr:rowOff>9525</xdr:rowOff>
    </xdr:from>
    <xdr:to>
      <xdr:col>10</xdr:col>
      <xdr:colOff>28575</xdr:colOff>
      <xdr:row>413</xdr:row>
      <xdr:rowOff>180975</xdr:rowOff>
    </xdr:to>
    <xdr:sp macro="" textlink="">
      <xdr:nvSpPr>
        <xdr:cNvPr id="42" name="フリーフォーム 7"/>
        <xdr:cNvSpPr>
          <a:spLocks/>
        </xdr:cNvSpPr>
      </xdr:nvSpPr>
      <xdr:spPr bwMode="auto">
        <a:xfrm>
          <a:off x="1924050" y="73618725"/>
          <a:ext cx="104775" cy="171450"/>
        </a:xfrm>
        <a:custGeom>
          <a:avLst/>
          <a:gdLst>
            <a:gd name="T0" fmla="*/ 0 w 142875"/>
            <a:gd name="T1" fmla="*/ 18609 h 230981"/>
            <a:gd name="T2" fmla="*/ 3579 w 142875"/>
            <a:gd name="T3" fmla="*/ 14931 h 230981"/>
            <a:gd name="T4" fmla="*/ 5367 w 142875"/>
            <a:gd name="T5" fmla="*/ 20989 h 230981"/>
            <a:gd name="T6" fmla="*/ 11928 w 142875"/>
            <a:gd name="T7" fmla="*/ 0 h 230981"/>
            <a:gd name="T8" fmla="*/ 0 60000 65536"/>
            <a:gd name="T9" fmla="*/ 0 60000 65536"/>
            <a:gd name="T10" fmla="*/ 0 60000 65536"/>
            <a:gd name="T11" fmla="*/ 0 60000 65536"/>
          </a:gdLst>
          <a:ahLst/>
          <a:cxnLst>
            <a:cxn ang="T8">
              <a:pos x="T0" y="T1"/>
            </a:cxn>
            <a:cxn ang="T9">
              <a:pos x="T2" y="T3"/>
            </a:cxn>
            <a:cxn ang="T10">
              <a:pos x="T4" y="T5"/>
            </a:cxn>
            <a:cxn ang="T11">
              <a:pos x="T6" y="T7"/>
            </a:cxn>
          </a:cxnLst>
          <a:rect l="0" t="0" r="r" b="b"/>
          <a:pathLst>
            <a:path w="142875" h="230981">
              <a:moveTo>
                <a:pt x="0" y="204787"/>
              </a:moveTo>
              <a:lnTo>
                <a:pt x="42862" y="164306"/>
              </a:lnTo>
              <a:lnTo>
                <a:pt x="64293" y="230981"/>
              </a:lnTo>
              <a:lnTo>
                <a:pt x="142875" y="0"/>
              </a:lnTo>
            </a:path>
          </a:pathLst>
        </a:custGeom>
        <a:noFill/>
        <a:ln w="6350" cap="flat" cmpd="sng" algn="ctr">
          <a:solidFill>
            <a:srgbClr val="000000"/>
          </a:solidFill>
          <a:prstDash val="solid"/>
          <a:round/>
          <a:headEnd type="none" w="sm" len="sm"/>
          <a:tailEnd type="none" w="sm" len="sm"/>
        </a:ln>
        <a:extLst>
          <a:ext uri="{909E8E84-426E-40DD-AFC4-6F175D3DCCD1}">
            <a14:hiddenFill xmlns:a14="http://schemas.microsoft.com/office/drawing/2010/main">
              <a:solidFill>
                <a:srgbClr val="FFFFFF"/>
              </a:solidFill>
            </a14:hiddenFill>
          </a:ext>
        </a:extLst>
      </xdr:spPr>
    </xdr:sp>
    <xdr:clientData/>
  </xdr:twoCellAnchor>
  <xdr:twoCellAnchor>
    <xdr:from>
      <xdr:col>10</xdr:col>
      <xdr:colOff>28575</xdr:colOff>
      <xdr:row>413</xdr:row>
      <xdr:rowOff>9525</xdr:rowOff>
    </xdr:from>
    <xdr:to>
      <xdr:col>17</xdr:col>
      <xdr:colOff>9525</xdr:colOff>
      <xdr:row>413</xdr:row>
      <xdr:rowOff>9525</xdr:rowOff>
    </xdr:to>
    <xdr:cxnSp macro="">
      <xdr:nvCxnSpPr>
        <xdr:cNvPr id="43" name="直線コネクタ 9"/>
        <xdr:cNvCxnSpPr>
          <a:cxnSpLocks noChangeShapeType="1"/>
        </xdr:cNvCxnSpPr>
      </xdr:nvCxnSpPr>
      <xdr:spPr bwMode="auto">
        <a:xfrm>
          <a:off x="2028825" y="73618725"/>
          <a:ext cx="1381125" cy="0"/>
        </a:xfrm>
        <a:prstGeom prst="line">
          <a:avLst/>
        </a:prstGeom>
        <a:noFill/>
        <a:ln w="6350"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lientData/>
  </xdr:twoCellAnchor>
  <xdr:twoCellAnchor>
    <xdr:from>
      <xdr:col>22</xdr:col>
      <xdr:colOff>28575</xdr:colOff>
      <xdr:row>1284</xdr:row>
      <xdr:rowOff>57150</xdr:rowOff>
    </xdr:from>
    <xdr:to>
      <xdr:col>22</xdr:col>
      <xdr:colOff>114300</xdr:colOff>
      <xdr:row>1284</xdr:row>
      <xdr:rowOff>57150</xdr:rowOff>
    </xdr:to>
    <xdr:cxnSp macro="">
      <xdr:nvCxnSpPr>
        <xdr:cNvPr id="44" name="直線コネクタ 3"/>
        <xdr:cNvCxnSpPr>
          <a:cxnSpLocks noChangeShapeType="1"/>
        </xdr:cNvCxnSpPr>
      </xdr:nvCxnSpPr>
      <xdr:spPr bwMode="auto">
        <a:xfrm flipV="1">
          <a:off x="4429125" y="220075125"/>
          <a:ext cx="85725" cy="0"/>
        </a:xfrm>
        <a:prstGeom prst="line">
          <a:avLst/>
        </a:prstGeom>
        <a:noFill/>
        <a:ln w="6350"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lientData/>
  </xdr:twoCellAnchor>
  <xdr:twoCellAnchor>
    <xdr:from>
      <xdr:col>24</xdr:col>
      <xdr:colOff>85725</xdr:colOff>
      <xdr:row>1285</xdr:row>
      <xdr:rowOff>47625</xdr:rowOff>
    </xdr:from>
    <xdr:to>
      <xdr:col>24</xdr:col>
      <xdr:colOff>171450</xdr:colOff>
      <xdr:row>1285</xdr:row>
      <xdr:rowOff>47625</xdr:rowOff>
    </xdr:to>
    <xdr:cxnSp macro="">
      <xdr:nvCxnSpPr>
        <xdr:cNvPr id="45" name="直線コネクタ 53"/>
        <xdr:cNvCxnSpPr>
          <a:cxnSpLocks noChangeShapeType="1"/>
        </xdr:cNvCxnSpPr>
      </xdr:nvCxnSpPr>
      <xdr:spPr bwMode="auto">
        <a:xfrm flipV="1">
          <a:off x="4886325" y="220265625"/>
          <a:ext cx="85725" cy="0"/>
        </a:xfrm>
        <a:prstGeom prst="line">
          <a:avLst/>
        </a:prstGeom>
        <a:noFill/>
        <a:ln w="6350"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lientData/>
  </xdr:twoCellAnchor>
  <xdr:twoCellAnchor>
    <xdr:from>
      <xdr:col>10</xdr:col>
      <xdr:colOff>57150</xdr:colOff>
      <xdr:row>1289</xdr:row>
      <xdr:rowOff>57150</xdr:rowOff>
    </xdr:from>
    <xdr:to>
      <xdr:col>10</xdr:col>
      <xdr:colOff>142875</xdr:colOff>
      <xdr:row>1289</xdr:row>
      <xdr:rowOff>57150</xdr:rowOff>
    </xdr:to>
    <xdr:cxnSp macro="">
      <xdr:nvCxnSpPr>
        <xdr:cNvPr id="46" name="直線コネクタ 54"/>
        <xdr:cNvCxnSpPr>
          <a:cxnSpLocks noChangeShapeType="1"/>
        </xdr:cNvCxnSpPr>
      </xdr:nvCxnSpPr>
      <xdr:spPr bwMode="auto">
        <a:xfrm flipV="1">
          <a:off x="2057400" y="221075250"/>
          <a:ext cx="85725" cy="0"/>
        </a:xfrm>
        <a:prstGeom prst="line">
          <a:avLst/>
        </a:prstGeom>
        <a:noFill/>
        <a:ln w="6350"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lientData/>
  </xdr:twoCellAnchor>
  <xdr:twoCellAnchor>
    <xdr:from>
      <xdr:col>12</xdr:col>
      <xdr:colOff>161924</xdr:colOff>
      <xdr:row>1837</xdr:row>
      <xdr:rowOff>38101</xdr:rowOff>
    </xdr:from>
    <xdr:to>
      <xdr:col>24</xdr:col>
      <xdr:colOff>47625</xdr:colOff>
      <xdr:row>1845</xdr:row>
      <xdr:rowOff>85726</xdr:rowOff>
    </xdr:to>
    <xdr:grpSp>
      <xdr:nvGrpSpPr>
        <xdr:cNvPr id="47" name="グループ化 69"/>
        <xdr:cNvGrpSpPr>
          <a:grpSpLocks/>
        </xdr:cNvGrpSpPr>
      </xdr:nvGrpSpPr>
      <xdr:grpSpPr bwMode="auto">
        <a:xfrm>
          <a:off x="2547315" y="290923318"/>
          <a:ext cx="2271093" cy="1637886"/>
          <a:chOff x="1910764" y="4520203"/>
          <a:chExt cx="2188682" cy="1544923"/>
        </a:xfrm>
      </xdr:grpSpPr>
      <xdr:cxnSp macro="">
        <xdr:nvCxnSpPr>
          <xdr:cNvPr id="48" name="直線コネクタ 35"/>
          <xdr:cNvCxnSpPr>
            <a:cxnSpLocks noChangeShapeType="1"/>
          </xdr:cNvCxnSpPr>
        </xdr:nvCxnSpPr>
        <xdr:spPr bwMode="auto">
          <a:xfrm>
            <a:off x="2157412" y="4600576"/>
            <a:ext cx="0" cy="1200150"/>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49" name="直線コネクタ 36"/>
          <xdr:cNvCxnSpPr>
            <a:cxnSpLocks noChangeShapeType="1"/>
          </xdr:cNvCxnSpPr>
        </xdr:nvCxnSpPr>
        <xdr:spPr bwMode="auto">
          <a:xfrm>
            <a:off x="2152650" y="5800725"/>
            <a:ext cx="1804988" cy="0"/>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50" name="直線コネクタ 37"/>
          <xdr:cNvCxnSpPr>
            <a:cxnSpLocks noChangeShapeType="1"/>
          </xdr:cNvCxnSpPr>
        </xdr:nvCxnSpPr>
        <xdr:spPr bwMode="auto">
          <a:xfrm flipV="1">
            <a:off x="2166938" y="4900613"/>
            <a:ext cx="304800" cy="895351"/>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51" name="直線コネクタ 38"/>
          <xdr:cNvCxnSpPr>
            <a:cxnSpLocks noChangeShapeType="1"/>
          </xdr:cNvCxnSpPr>
        </xdr:nvCxnSpPr>
        <xdr:spPr bwMode="auto">
          <a:xfrm flipV="1">
            <a:off x="2462213" y="4686300"/>
            <a:ext cx="1485900" cy="223839"/>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52" name="直線コネクタ 39"/>
          <xdr:cNvCxnSpPr>
            <a:cxnSpLocks noChangeShapeType="1"/>
          </xdr:cNvCxnSpPr>
        </xdr:nvCxnSpPr>
        <xdr:spPr bwMode="auto">
          <a:xfrm>
            <a:off x="2157413" y="4738687"/>
            <a:ext cx="1419225" cy="0"/>
          </a:xfrm>
          <a:prstGeom prst="line">
            <a:avLst/>
          </a:prstGeom>
          <a:noFill/>
          <a:ln w="6350" algn="ctr">
            <a:solidFill>
              <a:srgbClr val="000000"/>
            </a:solidFill>
            <a:prstDash val="lgDash"/>
            <a:round/>
            <a:headEnd type="none" w="sm" len="sm"/>
            <a:tailEnd type="none" w="sm" len="sm"/>
          </a:ln>
          <a:extLst>
            <a:ext uri="{909E8E84-426E-40DD-AFC4-6F175D3DCCD1}">
              <a14:hiddenFill xmlns:a14="http://schemas.microsoft.com/office/drawing/2010/main">
                <a:noFill/>
              </a14:hiddenFill>
            </a:ext>
          </a:extLst>
        </xdr:spPr>
      </xdr:cxnSp>
      <xdr:cxnSp macro="">
        <xdr:nvCxnSpPr>
          <xdr:cNvPr id="53" name="直線コネクタ 40"/>
          <xdr:cNvCxnSpPr>
            <a:cxnSpLocks noChangeShapeType="1"/>
          </xdr:cNvCxnSpPr>
        </xdr:nvCxnSpPr>
        <xdr:spPr bwMode="auto">
          <a:xfrm>
            <a:off x="3567113" y="4743450"/>
            <a:ext cx="0" cy="1062038"/>
          </a:xfrm>
          <a:prstGeom prst="line">
            <a:avLst/>
          </a:prstGeom>
          <a:noFill/>
          <a:ln w="6350" algn="ctr">
            <a:solidFill>
              <a:srgbClr val="000000"/>
            </a:solidFill>
            <a:prstDash val="lgDash"/>
            <a:round/>
            <a:headEnd type="none" w="sm" len="sm"/>
            <a:tailEnd type="none" w="sm" len="sm"/>
          </a:ln>
          <a:extLst>
            <a:ext uri="{909E8E84-426E-40DD-AFC4-6F175D3DCCD1}">
              <a14:hiddenFill xmlns:a14="http://schemas.microsoft.com/office/drawing/2010/main">
                <a:noFill/>
              </a14:hiddenFill>
            </a:ext>
          </a:extLst>
        </xdr:spPr>
      </xdr:cxnSp>
      <xdr:cxnSp macro="">
        <xdr:nvCxnSpPr>
          <xdr:cNvPr id="54" name="直線コネクタ 41"/>
          <xdr:cNvCxnSpPr>
            <a:cxnSpLocks noChangeShapeType="1"/>
          </xdr:cNvCxnSpPr>
        </xdr:nvCxnSpPr>
        <xdr:spPr bwMode="auto">
          <a:xfrm>
            <a:off x="2147888" y="4905375"/>
            <a:ext cx="309562" cy="0"/>
          </a:xfrm>
          <a:prstGeom prst="line">
            <a:avLst/>
          </a:prstGeom>
          <a:noFill/>
          <a:ln w="6350" algn="ctr">
            <a:solidFill>
              <a:srgbClr val="000000"/>
            </a:solidFill>
            <a:prstDash val="lgDash"/>
            <a:round/>
            <a:headEnd type="none" w="sm" len="sm"/>
            <a:tailEnd type="none" w="sm" len="sm"/>
          </a:ln>
          <a:extLst>
            <a:ext uri="{909E8E84-426E-40DD-AFC4-6F175D3DCCD1}">
              <a14:hiddenFill xmlns:a14="http://schemas.microsoft.com/office/drawing/2010/main">
                <a:noFill/>
              </a14:hiddenFill>
            </a:ext>
          </a:extLst>
        </xdr:spPr>
      </xdr:cxnSp>
      <xdr:sp macro="" textlink="">
        <xdr:nvSpPr>
          <xdr:cNvPr id="55" name="テキスト ボックス 54"/>
          <xdr:cNvSpPr txBox="1"/>
        </xdr:nvSpPr>
        <xdr:spPr>
          <a:xfrm>
            <a:off x="2111394" y="4520203"/>
            <a:ext cx="337422" cy="25004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en-US" altLang="ja-JP" sz="900">
                <a:latin typeface="ＭＳ 明朝" panose="02020609040205080304" pitchFamily="17" charset="-128"/>
                <a:ea typeface="ＭＳ 明朝" panose="02020609040205080304" pitchFamily="17" charset="-128"/>
              </a:rPr>
              <a:t>R</a:t>
            </a:r>
            <a:r>
              <a:rPr kumimoji="1" lang="en-US" altLang="ja-JP" sz="700">
                <a:latin typeface="ＭＳ 明朝" panose="02020609040205080304" pitchFamily="17" charset="-128"/>
                <a:ea typeface="ＭＳ 明朝" panose="02020609040205080304" pitchFamily="17" charset="-128"/>
              </a:rPr>
              <a:t>fu</a:t>
            </a:r>
          </a:p>
        </xdr:txBody>
      </xdr:sp>
      <xdr:sp macro="" textlink="">
        <xdr:nvSpPr>
          <xdr:cNvPr id="56" name="テキスト ボックス 55"/>
          <xdr:cNvSpPr txBox="1"/>
        </xdr:nvSpPr>
        <xdr:spPr>
          <a:xfrm>
            <a:off x="2129633" y="4859551"/>
            <a:ext cx="328302" cy="24111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en-US" altLang="ja-JP" sz="900">
                <a:latin typeface="ＭＳ 明朝" panose="02020609040205080304" pitchFamily="17" charset="-128"/>
                <a:ea typeface="ＭＳ 明朝" panose="02020609040205080304" pitchFamily="17" charset="-128"/>
              </a:rPr>
              <a:t>R</a:t>
            </a:r>
            <a:r>
              <a:rPr kumimoji="1" lang="en-US" altLang="ja-JP" sz="700">
                <a:latin typeface="ＭＳ 明朝" panose="02020609040205080304" pitchFamily="17" charset="-128"/>
                <a:ea typeface="ＭＳ 明朝" panose="02020609040205080304" pitchFamily="17" charset="-128"/>
              </a:rPr>
              <a:t>fy</a:t>
            </a:r>
          </a:p>
        </xdr:txBody>
      </xdr:sp>
      <xdr:sp macro="" textlink="">
        <xdr:nvSpPr>
          <xdr:cNvPr id="57" name="テキスト ボックス 56"/>
          <xdr:cNvSpPr txBox="1"/>
        </xdr:nvSpPr>
        <xdr:spPr>
          <a:xfrm>
            <a:off x="3561395" y="5582896"/>
            <a:ext cx="419497" cy="25004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en-US" altLang="ja-JP" sz="900">
                <a:latin typeface="ＭＳ 明朝" panose="02020609040205080304" pitchFamily="17" charset="-128"/>
                <a:ea typeface="ＭＳ 明朝" panose="02020609040205080304" pitchFamily="17" charset="-128"/>
              </a:rPr>
              <a:t>0.1D</a:t>
            </a:r>
            <a:endParaRPr kumimoji="1" lang="en-US" altLang="ja-JP" sz="700">
              <a:latin typeface="ＭＳ 明朝" panose="02020609040205080304" pitchFamily="17" charset="-128"/>
              <a:ea typeface="ＭＳ 明朝" panose="02020609040205080304" pitchFamily="17" charset="-128"/>
            </a:endParaRPr>
          </a:p>
        </xdr:txBody>
      </xdr:sp>
      <xdr:sp macro="" textlink="">
        <xdr:nvSpPr>
          <xdr:cNvPr id="58" name="円弧 57"/>
          <xdr:cNvSpPr/>
        </xdr:nvSpPr>
        <xdr:spPr bwMode="auto">
          <a:xfrm>
            <a:off x="1974601" y="5618617"/>
            <a:ext cx="364780" cy="366138"/>
          </a:xfrm>
          <a:prstGeom prst="arc">
            <a:avLst>
              <a:gd name="adj1" fmla="val 17448854"/>
              <a:gd name="adj2" fmla="val 0"/>
            </a:avLst>
          </a:prstGeom>
          <a:noFill/>
          <a:ln w="6350" cap="flat" cmpd="sng" algn="ctr">
            <a:solidFill>
              <a:srgbClr val="000000"/>
            </a:solidFill>
            <a:prstDash val="solid"/>
            <a:round/>
            <a:headEnd type="none" w="sm" len="sm"/>
            <a:tailEnd type="none" w="sm" len="sm"/>
          </a:ln>
          <a:effectLst/>
        </xdr:spPr>
        <xdr:txBody>
          <a:bodyPr vertOverflow="clip" horzOverflow="clip" rtlCol="0" anchor="t"/>
          <a:lstStyle/>
          <a:p>
            <a:endParaRPr lang="ja-JP" altLang="en-US"/>
          </a:p>
        </xdr:txBody>
      </xdr:sp>
      <xdr:sp macro="" textlink="">
        <xdr:nvSpPr>
          <xdr:cNvPr id="59" name="テキスト ボックス 58"/>
          <xdr:cNvSpPr txBox="1"/>
        </xdr:nvSpPr>
        <xdr:spPr>
          <a:xfrm>
            <a:off x="3178376" y="5824011"/>
            <a:ext cx="921070" cy="24111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ja-JP" altLang="en-US" sz="900">
                <a:latin typeface="ＭＳ 明朝" panose="02020609040205080304" pitchFamily="17" charset="-128"/>
                <a:ea typeface="ＭＳ 明朝" panose="02020609040205080304" pitchFamily="17" charset="-128"/>
              </a:rPr>
              <a:t>鉛直変位（</a:t>
            </a:r>
            <a:r>
              <a:rPr kumimoji="1" lang="en-US" altLang="ja-JP" sz="900">
                <a:latin typeface="ＭＳ 明朝" panose="02020609040205080304" pitchFamily="17" charset="-128"/>
                <a:ea typeface="ＭＳ 明朝" panose="02020609040205080304" pitchFamily="17" charset="-128"/>
              </a:rPr>
              <a:t>m</a:t>
            </a:r>
            <a:r>
              <a:rPr kumimoji="1" lang="ja-JP" altLang="en-US" sz="900">
                <a:latin typeface="ＭＳ 明朝" panose="02020609040205080304" pitchFamily="17" charset="-128"/>
                <a:ea typeface="ＭＳ 明朝" panose="02020609040205080304" pitchFamily="17" charset="-128"/>
              </a:rPr>
              <a:t>）</a:t>
            </a:r>
            <a:endParaRPr kumimoji="1" lang="en-US" altLang="ja-JP" sz="700">
              <a:latin typeface="ＭＳ 明朝" panose="02020609040205080304" pitchFamily="17" charset="-128"/>
              <a:ea typeface="ＭＳ 明朝" panose="02020609040205080304" pitchFamily="17" charset="-128"/>
            </a:endParaRPr>
          </a:p>
        </xdr:txBody>
      </xdr:sp>
      <xdr:sp macro="" textlink="">
        <xdr:nvSpPr>
          <xdr:cNvPr id="60" name="テキスト ボックス 59"/>
          <xdr:cNvSpPr txBox="1"/>
        </xdr:nvSpPr>
        <xdr:spPr>
          <a:xfrm rot="16200000">
            <a:off x="1587273" y="5102669"/>
            <a:ext cx="884089" cy="23710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nSpc>
                <a:spcPts val="1000"/>
              </a:lnSpc>
            </a:pPr>
            <a:r>
              <a:rPr kumimoji="1" lang="ja-JP" altLang="en-US" sz="900">
                <a:latin typeface="ＭＳ 明朝" panose="02020609040205080304" pitchFamily="17" charset="-128"/>
                <a:ea typeface="ＭＳ 明朝" panose="02020609040205080304" pitchFamily="17" charset="-128"/>
              </a:rPr>
              <a:t>鉛直地盤反力</a:t>
            </a:r>
            <a:endParaRPr kumimoji="1" lang="en-US" altLang="ja-JP" sz="700">
              <a:latin typeface="ＭＳ 明朝" panose="02020609040205080304" pitchFamily="17" charset="-128"/>
              <a:ea typeface="ＭＳ 明朝" panose="02020609040205080304" pitchFamily="17" charset="-128"/>
            </a:endParaRPr>
          </a:p>
        </xdr:txBody>
      </xdr:sp>
    </xdr:grp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Njc-d057\D\Documents%20and%20Settings\&#30959;&#35997;&#12288;&#28165;\My%20Documents\excldata\&#36899;&#25658;&#65420;&#65383;&#65394;&#65433;.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E:\&#12521;&#12540;&#12513;&#12531;&#35336;&#31639;-0.xls"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E:\&#12539;&#12524;&#65293;&#12523;&#12454;&#12455;&#12452;&#65381;&#12463;&#12523;&#12475;&#12452;&#12480;&#12540;&#12474;\&#33337;&#23567;&#23627;&#39365;&#39640;&#26550;&#20445;&#23432;&#29992;&#26012;&#36335;\&#35336;&#31639;&#26360;\&#12521;&#12540;&#12513;&#12531;&#35336;&#31639;-0.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連携ﾌｧｲﾙ"/>
      <sheetName val="躯体の設計"/>
    </sheetNames>
    <sheetDataSet>
      <sheetData sheetId="0" refreshError="1"/>
      <sheetData sheetId="1"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ｽｲﾍｲ"/>
      <sheetName val="ﾗｰﾒﾝIN"/>
      <sheetName val="ｸｲｷｿ"/>
      <sheetName val="ｸｲｷｿ-2"/>
      <sheetName val="ｽﾗﾌﾞR"/>
      <sheetName val="ﾈｼﾞﾘM"/>
      <sheetName val="ｼﾞｮｳﾌﾞS"/>
      <sheetName val="ｼﾝﾄﾞT"/>
      <sheetName val="ねじりモーメント"/>
      <sheetName val="水平分担"/>
      <sheetName val="TAISHIN1"/>
      <sheetName val="ｹﾀｳｹ"/>
      <sheetName val="ﾊｼﾗ-U2"/>
      <sheetName val="ﾊﾘ-U"/>
      <sheetName val="ﾃﾞｨｰﾌﾟB"/>
      <sheetName val="ｽｲﾍｲPUD"/>
      <sheetName val="R37-ｹｯｶ1"/>
      <sheetName val="R37-ｹｯｶ2"/>
      <sheetName val="表紙・目次 "/>
      <sheetName val="設計条件-1"/>
      <sheetName val="設計条件-2"/>
      <sheetName val="荷重計算"/>
      <sheetName val="電算シート"/>
      <sheetName val="曲げモーメントの検討"/>
      <sheetName val="せん断の検討"/>
      <sheetName val="安全性の照査"/>
      <sheetName val="トーニチC"/>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ﾗｰﾒﾝIN"/>
      <sheetName val="ｸｲｷｿ"/>
      <sheetName val="ｸｲｷｿ-2"/>
      <sheetName val="ｽﾗﾌﾞR"/>
      <sheetName val="ねじりモーメント"/>
      <sheetName val="ﾈｼﾞﾘM"/>
      <sheetName val="ｼﾞｮｳﾌﾞS"/>
      <sheetName val="ｼﾝﾄﾞT"/>
      <sheetName val="水平分担"/>
      <sheetName val="ｽｲﾍｲ"/>
      <sheetName val="TAISHIN1"/>
      <sheetName val="ｹﾀｳｹ"/>
      <sheetName val="ﾊｼﾗ-U2"/>
      <sheetName val="ﾊﾘ-U"/>
      <sheetName val="ﾃﾞｨｰﾌﾟB"/>
      <sheetName val="ｽｲﾍｲPUD"/>
      <sheetName val="R37-ｹｯｶ1"/>
      <sheetName val="R37-ｹｯｶ2"/>
      <sheetName val="表紙・目次 "/>
      <sheetName val="設計条件-1"/>
      <sheetName val="設計条件-2"/>
      <sheetName val="荷重計算"/>
      <sheetName val="電算シート"/>
      <sheetName val="曲げモーメントの検討"/>
      <sheetName val="せん断の検討"/>
      <sheetName val="安全性の照査"/>
      <sheetName val="トーニチC"/>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Set>
  </externalBook>
</externalLink>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3175" cap="flat" cmpd="sng" algn="ctr">
          <a:solidFill>
            <a:srgbClr val="000000"/>
          </a:solidFill>
          <a:prstDash val="solid"/>
          <a:round/>
          <a:headEnd type="arrow" w="sm" len="sm"/>
          <a:tailEnd type="arrow" w="sm" len="sm"/>
        </a:ln>
        <a:effectLst/>
      </a:spPr>
      <a:bodyPr vertOverflow="clip" wrap="square" lIns="18288" tIns="0" rIns="0" bIns="0" upright="1"/>
      <a:lstStyle/>
    </a:spDef>
    <a:lnDef>
      <a:spPr bwMode="auto">
        <a:solidFill>
          <a:srgbClr val="FFFFFF"/>
        </a:solidFill>
        <a:ln w="6350" cap="flat" cmpd="sng" algn="ctr">
          <a:solidFill>
            <a:srgbClr val="000000"/>
          </a:solidFill>
          <a:prstDash val="solid"/>
          <a:round/>
          <a:headEnd type="none" w="sm" len="sm"/>
          <a:tailEnd type="none" w="sm" len="sm"/>
        </a:ln>
        <a:effectLst/>
      </a:spPr>
      <a:bodyPr/>
      <a:lstStyle/>
    </a:ln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image" Target="../media/image2.emf"/><Relationship Id="rId3" Type="http://schemas.openxmlformats.org/officeDocument/2006/relationships/drawing" Target="../drawings/drawing1.xml"/><Relationship Id="rId7" Type="http://schemas.openxmlformats.org/officeDocument/2006/relationships/control" Target="../activeX/activeX2.xml"/><Relationship Id="rId2" Type="http://schemas.openxmlformats.org/officeDocument/2006/relationships/printerSettings" Target="../printerSettings/printerSettings1.bin"/><Relationship Id="rId1" Type="http://schemas.openxmlformats.org/officeDocument/2006/relationships/hyperlink" Target="https://support.office.com/ja-jp/article/Office-%E3%83%89%E3%82%AD%E3%83%A5%E3%83%A1%E3%83%B3%E3%83%88%E3%81%AE%E3%83%9E%E3%82%AF%E3%83%AD%E3%82%92%E6%9C%89%E5%8A%B9%E3%81%BE%E3%81%9F%E3%81%AF%E7%84%A1%E5%8A%B9%E3%81%AB%E3%81%99%E3%82%8B-7b4fdd2e-" TargetMode="External"/><Relationship Id="rId6" Type="http://schemas.openxmlformats.org/officeDocument/2006/relationships/image" Target="../media/image1.emf"/><Relationship Id="rId5" Type="http://schemas.openxmlformats.org/officeDocument/2006/relationships/control" Target="../activeX/activeX1.xml"/><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trlProp" Target="../ctrlProps/ctrlProp2.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openxmlformats.org/officeDocument/2006/relationships/comments" Target="../comments1.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5.bin"/><Relationship Id="rId4" Type="http://schemas.openxmlformats.org/officeDocument/2006/relationships/comments" Target="../comments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InputSheet"/>
  <dimension ref="A1:AO100"/>
  <sheetViews>
    <sheetView topLeftCell="A64" zoomScale="85" zoomScaleNormal="85" workbookViewId="0">
      <selection activeCell="B101" sqref="B101"/>
    </sheetView>
  </sheetViews>
  <sheetFormatPr defaultColWidth="12.375" defaultRowHeight="14.25" customHeight="1" x14ac:dyDescent="0.15"/>
  <cols>
    <col min="1" max="1" width="3.5" style="8" customWidth="1"/>
    <col min="2" max="5" width="12.375" style="9" customWidth="1"/>
    <col min="6" max="6" width="12.375" style="8" customWidth="1"/>
    <col min="7" max="12" width="12.375" style="9" customWidth="1"/>
    <col min="13" max="13" width="12.375" style="8" customWidth="1"/>
    <col min="14" max="18" width="12.375" style="9" customWidth="1"/>
    <col min="19" max="19" width="12.375" style="8" customWidth="1"/>
    <col min="20" max="16384" width="12.375" style="9"/>
  </cols>
  <sheetData>
    <row r="1" spans="1:19" s="4" customFormat="1" ht="15.75" customHeight="1" x14ac:dyDescent="0.2">
      <c r="A1" s="2" t="s">
        <v>374</v>
      </c>
      <c r="B1" s="3"/>
      <c r="C1" s="3"/>
      <c r="D1" s="3"/>
      <c r="E1" s="3"/>
      <c r="F1" s="3"/>
      <c r="G1" s="3"/>
      <c r="H1" s="3"/>
      <c r="I1" s="3"/>
      <c r="J1" s="3"/>
    </row>
    <row r="3" spans="1:19" s="5" customFormat="1" ht="14.25" customHeight="1" x14ac:dyDescent="0.15">
      <c r="B3" s="6" t="s">
        <v>348</v>
      </c>
      <c r="K3" s="7"/>
    </row>
    <row r="4" spans="1:19" s="5" customFormat="1" ht="7.5" customHeight="1" x14ac:dyDescent="0.15"/>
    <row r="5" spans="1:19" s="5" customFormat="1" ht="14.25" customHeight="1" x14ac:dyDescent="0.15">
      <c r="B5" s="5" t="s">
        <v>372</v>
      </c>
    </row>
    <row r="6" spans="1:19" s="5" customFormat="1" ht="14.25" customHeight="1" x14ac:dyDescent="0.15">
      <c r="B6" s="5" t="s">
        <v>373</v>
      </c>
    </row>
    <row r="7" spans="1:19" s="5" customFormat="1" ht="14.25" customHeight="1" x14ac:dyDescent="0.15"/>
    <row r="8" spans="1:19" ht="14.25" customHeight="1" x14ac:dyDescent="0.15">
      <c r="B8" s="9" t="s">
        <v>349</v>
      </c>
    </row>
    <row r="9" spans="1:19" ht="14.25" customHeight="1" x14ac:dyDescent="0.15">
      <c r="B9" s="10" t="s">
        <v>350</v>
      </c>
    </row>
    <row r="11" spans="1:19" ht="14.25" customHeight="1" x14ac:dyDescent="0.15">
      <c r="B11" s="9" t="s">
        <v>351</v>
      </c>
    </row>
    <row r="13" spans="1:19" s="13" customFormat="1" ht="14.25" customHeight="1" x14ac:dyDescent="0.15">
      <c r="A13" s="11"/>
      <c r="B13" s="12" t="s">
        <v>352</v>
      </c>
      <c r="F13" s="11"/>
      <c r="M13" s="11"/>
      <c r="S13" s="11"/>
    </row>
    <row r="14" spans="1:19" s="13" customFormat="1" ht="14.25" customHeight="1" x14ac:dyDescent="0.15">
      <c r="A14" s="11"/>
      <c r="B14" s="219" t="s">
        <v>627</v>
      </c>
      <c r="C14" s="219"/>
      <c r="D14" s="219"/>
      <c r="E14" s="219"/>
      <c r="F14" s="219"/>
      <c r="G14" s="219"/>
      <c r="H14" s="219"/>
      <c r="I14" s="219"/>
      <c r="J14" s="219"/>
      <c r="M14" s="11"/>
      <c r="S14" s="11"/>
    </row>
    <row r="15" spans="1:19" s="13" customFormat="1" ht="14.25" customHeight="1" x14ac:dyDescent="0.15">
      <c r="A15" s="11"/>
      <c r="B15" s="12"/>
      <c r="F15" s="11"/>
      <c r="M15" s="11"/>
      <c r="S15" s="11"/>
    </row>
    <row r="16" spans="1:19" s="13" customFormat="1" ht="14.25" customHeight="1" x14ac:dyDescent="0.15">
      <c r="A16" s="11"/>
      <c r="B16" s="219" t="s">
        <v>628</v>
      </c>
      <c r="C16" s="219"/>
      <c r="D16" s="219"/>
      <c r="E16" s="219"/>
      <c r="F16" s="219"/>
      <c r="G16" s="219"/>
      <c r="H16" s="219"/>
      <c r="I16" s="219"/>
      <c r="J16" s="219"/>
      <c r="M16" s="11"/>
      <c r="S16" s="11"/>
    </row>
    <row r="18" spans="2:11" ht="14.25" customHeight="1" x14ac:dyDescent="0.15">
      <c r="B18" s="9" t="s">
        <v>353</v>
      </c>
    </row>
    <row r="19" spans="2:11" ht="14.25" customHeight="1" x14ac:dyDescent="0.15">
      <c r="B19" s="14" t="s">
        <v>354</v>
      </c>
    </row>
    <row r="20" spans="2:11" ht="14.25" customHeight="1" x14ac:dyDescent="0.15">
      <c r="B20" s="14" t="s">
        <v>355</v>
      </c>
    </row>
    <row r="23" spans="2:11" s="5" customFormat="1" ht="14.25" customHeight="1" x14ac:dyDescent="0.15">
      <c r="B23" s="6" t="s">
        <v>356</v>
      </c>
      <c r="K23" s="7"/>
    </row>
    <row r="24" spans="2:11" s="5" customFormat="1" ht="7.5" customHeight="1" x14ac:dyDescent="0.15"/>
    <row r="25" spans="2:11" ht="14.25" customHeight="1" x14ac:dyDescent="0.15">
      <c r="B25" s="9" t="s">
        <v>357</v>
      </c>
    </row>
    <row r="26" spans="2:11" ht="14.25" customHeight="1" x14ac:dyDescent="0.15">
      <c r="B26" s="9" t="s">
        <v>358</v>
      </c>
    </row>
    <row r="27" spans="2:11" ht="14.25" customHeight="1" x14ac:dyDescent="0.15">
      <c r="B27" s="9" t="s">
        <v>359</v>
      </c>
    </row>
    <row r="28" spans="2:11" ht="14.25" customHeight="1" x14ac:dyDescent="0.15">
      <c r="B28" s="9" t="s">
        <v>360</v>
      </c>
    </row>
    <row r="29" spans="2:11" ht="14.25" customHeight="1" x14ac:dyDescent="0.15">
      <c r="B29" s="9" t="s">
        <v>361</v>
      </c>
    </row>
    <row r="32" spans="2:11" s="5" customFormat="1" ht="14.25" customHeight="1" x14ac:dyDescent="0.15">
      <c r="B32" s="6" t="s">
        <v>362</v>
      </c>
      <c r="K32" s="7"/>
    </row>
    <row r="33" spans="2:21" s="5" customFormat="1" ht="7.5" customHeight="1" x14ac:dyDescent="0.15"/>
    <row r="34" spans="2:21" ht="14.25" customHeight="1" x14ac:dyDescent="0.15">
      <c r="B34" s="5" t="s">
        <v>378</v>
      </c>
    </row>
    <row r="35" spans="2:21" ht="14.25" customHeight="1" x14ac:dyDescent="0.15">
      <c r="B35" s="9" t="s">
        <v>363</v>
      </c>
    </row>
    <row r="37" spans="2:21" ht="14.25" customHeight="1" x14ac:dyDescent="0.15">
      <c r="U37"/>
    </row>
    <row r="42" spans="2:21" ht="14.25" customHeight="1" x14ac:dyDescent="0.15">
      <c r="N42"/>
    </row>
    <row r="43" spans="2:21" ht="14.25" customHeight="1" x14ac:dyDescent="0.15">
      <c r="N43" s="9" t="s">
        <v>364</v>
      </c>
    </row>
    <row r="44" spans="2:21" ht="14.25" customHeight="1" x14ac:dyDescent="0.15">
      <c r="K44"/>
    </row>
    <row r="46" spans="2:21" ht="14.25" customHeight="1" x14ac:dyDescent="0.15">
      <c r="L46"/>
      <c r="T46"/>
    </row>
    <row r="48" spans="2:21" ht="14.25" customHeight="1" x14ac:dyDescent="0.15">
      <c r="G48"/>
      <c r="L48"/>
    </row>
    <row r="49" spans="1:41" ht="14.25" customHeight="1" x14ac:dyDescent="0.15">
      <c r="K49"/>
    </row>
    <row r="54" spans="1:41" s="8" customFormat="1" ht="14.25" customHeight="1" x14ac:dyDescent="0.15">
      <c r="A54" s="15"/>
      <c r="B54" s="15"/>
      <c r="C54" s="15"/>
      <c r="D54" s="15"/>
      <c r="E54" s="15"/>
      <c r="F54" s="15"/>
      <c r="G54" s="15"/>
      <c r="H54" s="15"/>
      <c r="I54" s="15"/>
      <c r="J54" s="15"/>
      <c r="K54" s="15"/>
      <c r="L54" s="15"/>
      <c r="M54" s="15"/>
      <c r="N54" s="15"/>
      <c r="O54" s="15"/>
      <c r="P54" s="15"/>
      <c r="Q54" s="15"/>
      <c r="R54" s="15"/>
      <c r="S54" s="15"/>
      <c r="T54" s="15"/>
      <c r="U54" s="15"/>
      <c r="V54" s="15"/>
      <c r="W54" s="15"/>
      <c r="X54" s="15"/>
      <c r="Y54" s="15"/>
      <c r="Z54" s="15"/>
      <c r="AA54" s="15"/>
      <c r="AB54" s="15"/>
      <c r="AC54" s="15"/>
      <c r="AD54" s="15"/>
      <c r="AE54" s="15"/>
      <c r="AF54" s="15"/>
      <c r="AG54" s="15"/>
      <c r="AH54" s="15"/>
      <c r="AI54" s="15"/>
      <c r="AJ54" s="15"/>
      <c r="AK54" s="15"/>
      <c r="AL54" s="15"/>
      <c r="AM54" s="15"/>
      <c r="AN54" s="15"/>
      <c r="AO54" s="15"/>
    </row>
    <row r="60" spans="1:41" ht="14.25" customHeight="1" x14ac:dyDescent="0.15">
      <c r="N60"/>
    </row>
    <row r="92" spans="2:11" s="5" customFormat="1" ht="14.25" customHeight="1" x14ac:dyDescent="0.15">
      <c r="B92" s="6" t="s">
        <v>365</v>
      </c>
      <c r="K92" s="7"/>
    </row>
    <row r="93" spans="2:11" s="5" customFormat="1" ht="7.5" customHeight="1" x14ac:dyDescent="0.15"/>
    <row r="94" spans="2:11" ht="14.25" customHeight="1" x14ac:dyDescent="0.25">
      <c r="B94" s="16" t="s">
        <v>366</v>
      </c>
    </row>
    <row r="95" spans="2:11" ht="14.25" customHeight="1" x14ac:dyDescent="0.25">
      <c r="B95" s="16" t="s">
        <v>367</v>
      </c>
    </row>
    <row r="96" spans="2:11" ht="14.25" customHeight="1" x14ac:dyDescent="0.25">
      <c r="B96" s="16" t="s">
        <v>368</v>
      </c>
    </row>
    <row r="97" spans="2:2" ht="14.25" customHeight="1" x14ac:dyDescent="0.25">
      <c r="B97" s="16" t="s">
        <v>369</v>
      </c>
    </row>
    <row r="98" spans="2:2" ht="14.25" customHeight="1" x14ac:dyDescent="0.15">
      <c r="B98" s="17" t="s">
        <v>370</v>
      </c>
    </row>
    <row r="99" spans="2:2" ht="14.25" customHeight="1" x14ac:dyDescent="0.15">
      <c r="B99" s="18" t="s">
        <v>371</v>
      </c>
    </row>
    <row r="100" spans="2:2" ht="14.25" customHeight="1" x14ac:dyDescent="0.15">
      <c r="B100" s="19" t="s">
        <v>629</v>
      </c>
    </row>
  </sheetData>
  <mergeCells count="2">
    <mergeCell ref="B14:J14"/>
    <mergeCell ref="B16:J16"/>
  </mergeCells>
  <phoneticPr fontId="2"/>
  <hyperlinks>
    <hyperlink ref="B9" r:id="rId1"/>
  </hyperlinks>
  <pageMargins left="0.75" right="0.75" top="1" bottom="1" header="0.51200000000000001" footer="0.51200000000000001"/>
  <pageSetup paperSize="9" orientation="portrait" r:id="rId2"/>
  <headerFooter alignWithMargins="0"/>
  <drawing r:id="rId3"/>
  <legacyDrawing r:id="rId4"/>
  <controls>
    <mc:AlternateContent xmlns:mc="http://schemas.openxmlformats.org/markup-compatibility/2006">
      <mc:Choice Requires="x14">
        <control shapeId="1026" r:id="rId5" name="TextBox2">
          <controlPr defaultSize="0" autoLine="0" autoPict="0" r:id="rId6">
            <anchor moveWithCells="1">
              <from>
                <xdr:col>7</xdr:col>
                <xdr:colOff>47625</xdr:colOff>
                <xdr:row>56</xdr:row>
                <xdr:rowOff>9525</xdr:rowOff>
              </from>
              <to>
                <xdr:col>11</xdr:col>
                <xdr:colOff>647700</xdr:colOff>
                <xdr:row>89</xdr:row>
                <xdr:rowOff>171450</xdr:rowOff>
              </to>
            </anchor>
          </controlPr>
        </control>
      </mc:Choice>
      <mc:Fallback>
        <control shapeId="1026" r:id="rId5" name="TextBox2"/>
      </mc:Fallback>
    </mc:AlternateContent>
    <mc:AlternateContent xmlns:mc="http://schemas.openxmlformats.org/markup-compatibility/2006">
      <mc:Choice Requires="x14">
        <control shapeId="1025" r:id="rId7" name="TextBox1">
          <controlPr defaultSize="0" autoLine="0" autoPict="0" r:id="rId8">
            <anchor moveWithCells="1">
              <from>
                <xdr:col>1</xdr:col>
                <xdr:colOff>704850</xdr:colOff>
                <xdr:row>56</xdr:row>
                <xdr:rowOff>9525</xdr:rowOff>
              </from>
              <to>
                <xdr:col>6</xdr:col>
                <xdr:colOff>104775</xdr:colOff>
                <xdr:row>89</xdr:row>
                <xdr:rowOff>171450</xdr:rowOff>
              </to>
            </anchor>
          </controlPr>
        </control>
      </mc:Choice>
      <mc:Fallback>
        <control shapeId="1025" r:id="rId7" name="TextBox1"/>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入力Sheet1"/>
  <dimension ref="A1:AF1207"/>
  <sheetViews>
    <sheetView tabSelected="1" zoomScaleNormal="100" zoomScaleSheetLayoutView="85" workbookViewId="0">
      <selection activeCell="U24" sqref="U24"/>
    </sheetView>
  </sheetViews>
  <sheetFormatPr defaultColWidth="9.375" defaultRowHeight="15.75" customHeight="1" x14ac:dyDescent="0.15"/>
  <cols>
    <col min="1" max="1" width="9.375" style="126"/>
    <col min="2" max="2" width="5" style="126" bestFit="1" customWidth="1"/>
    <col min="3" max="3" width="8.5" style="127" bestFit="1" customWidth="1"/>
    <col min="4" max="4" width="8.5" style="126" bestFit="1" customWidth="1"/>
    <col min="5" max="5" width="5" style="126" bestFit="1" customWidth="1"/>
    <col min="6" max="9" width="6.125" style="126" customWidth="1"/>
    <col min="10" max="10" width="12.25" style="126" bestFit="1" customWidth="1"/>
    <col min="11" max="11" width="11.5" style="126" customWidth="1"/>
    <col min="12" max="13" width="8.5" style="126" bestFit="1" customWidth="1"/>
    <col min="14" max="14" width="9.375" style="126"/>
    <col min="15" max="15" width="5.25" style="126" bestFit="1" customWidth="1"/>
    <col min="16" max="16" width="5.5" style="126" customWidth="1"/>
    <col min="17" max="16384" width="9.375" style="126"/>
  </cols>
  <sheetData>
    <row r="1" spans="1:13" ht="15.75" customHeight="1" x14ac:dyDescent="0.15">
      <c r="A1" s="20" t="s">
        <v>561</v>
      </c>
    </row>
    <row r="2" spans="1:13" ht="15.75" customHeight="1" x14ac:dyDescent="0.15">
      <c r="B2" s="224" t="s">
        <v>8</v>
      </c>
      <c r="C2" s="226" t="s">
        <v>9</v>
      </c>
      <c r="D2" s="226" t="s">
        <v>10</v>
      </c>
      <c r="E2" s="226" t="s">
        <v>11</v>
      </c>
      <c r="F2" s="227" t="s">
        <v>12</v>
      </c>
      <c r="G2" s="227"/>
      <c r="H2" s="228" t="s">
        <v>13</v>
      </c>
      <c r="I2" s="228"/>
      <c r="J2" s="98" t="s">
        <v>398</v>
      </c>
      <c r="K2" s="98" t="s">
        <v>0</v>
      </c>
      <c r="L2" s="229" t="s">
        <v>380</v>
      </c>
      <c r="M2" s="230"/>
    </row>
    <row r="3" spans="1:13" ht="15.75" customHeight="1" x14ac:dyDescent="0.15">
      <c r="B3" s="225"/>
      <c r="C3" s="226"/>
      <c r="D3" s="226"/>
      <c r="E3" s="226"/>
      <c r="F3" s="97" t="s">
        <v>14</v>
      </c>
      <c r="G3" s="97" t="s">
        <v>15</v>
      </c>
      <c r="H3" s="226" t="s">
        <v>16</v>
      </c>
      <c r="I3" s="226"/>
      <c r="J3" s="96" t="s">
        <v>608</v>
      </c>
      <c r="K3" s="96" t="s">
        <v>609</v>
      </c>
      <c r="L3" s="96" t="s">
        <v>381</v>
      </c>
      <c r="M3" s="96" t="s">
        <v>382</v>
      </c>
    </row>
    <row r="4" spans="1:13" ht="15.75" customHeight="1" x14ac:dyDescent="0.15">
      <c r="B4" s="134">
        <v>1</v>
      </c>
      <c r="C4" s="128">
        <v>2.68</v>
      </c>
      <c r="D4" s="159" t="s">
        <v>452</v>
      </c>
      <c r="E4" s="159">
        <v>0</v>
      </c>
      <c r="F4" s="159">
        <v>16</v>
      </c>
      <c r="G4" s="159">
        <v>6</v>
      </c>
      <c r="H4" s="130"/>
      <c r="I4" s="131"/>
      <c r="J4" s="132">
        <v>14.4</v>
      </c>
      <c r="K4" s="133">
        <v>3100</v>
      </c>
      <c r="L4" s="159"/>
      <c r="M4" s="159"/>
    </row>
    <row r="5" spans="1:13" ht="15.75" customHeight="1" x14ac:dyDescent="0.15">
      <c r="B5" s="134">
        <v>2</v>
      </c>
      <c r="C5" s="128">
        <v>1.75</v>
      </c>
      <c r="D5" s="162" t="s">
        <v>397</v>
      </c>
      <c r="E5" s="159">
        <v>3</v>
      </c>
      <c r="F5" s="159">
        <v>18</v>
      </c>
      <c r="G5" s="159">
        <v>9</v>
      </c>
      <c r="H5" s="130">
        <v>29</v>
      </c>
      <c r="I5" s="131"/>
      <c r="J5" s="132"/>
      <c r="K5" s="133">
        <v>3700</v>
      </c>
      <c r="L5" s="159"/>
      <c r="M5" s="159">
        <v>0.13800000000000001</v>
      </c>
    </row>
    <row r="6" spans="1:13" ht="15.75" customHeight="1" x14ac:dyDescent="0.15">
      <c r="B6" s="134">
        <v>3</v>
      </c>
      <c r="C6" s="128">
        <v>1.5</v>
      </c>
      <c r="D6" s="171" t="s">
        <v>452</v>
      </c>
      <c r="E6" s="159">
        <v>0</v>
      </c>
      <c r="F6" s="159">
        <v>16</v>
      </c>
      <c r="G6" s="159">
        <v>6</v>
      </c>
      <c r="H6" s="130"/>
      <c r="I6" s="131"/>
      <c r="J6" s="132">
        <v>14.4</v>
      </c>
      <c r="K6" s="133">
        <v>3100</v>
      </c>
      <c r="L6" s="159"/>
      <c r="M6" s="159"/>
    </row>
    <row r="7" spans="1:13" ht="15.75" customHeight="1" x14ac:dyDescent="0.15">
      <c r="B7" s="134">
        <v>4</v>
      </c>
      <c r="C7" s="128">
        <v>6.55</v>
      </c>
      <c r="D7" s="171" t="s">
        <v>452</v>
      </c>
      <c r="E7" s="159">
        <v>2</v>
      </c>
      <c r="F7" s="159">
        <v>16</v>
      </c>
      <c r="G7" s="159">
        <v>6</v>
      </c>
      <c r="H7" s="130"/>
      <c r="I7" s="131"/>
      <c r="J7" s="132">
        <v>32.4</v>
      </c>
      <c r="K7" s="133">
        <v>9500</v>
      </c>
      <c r="L7" s="159"/>
      <c r="M7" s="159"/>
    </row>
    <row r="8" spans="1:13" ht="15.75" customHeight="1" x14ac:dyDescent="0.15">
      <c r="B8" s="134">
        <v>5</v>
      </c>
      <c r="C8" s="128">
        <v>3.45</v>
      </c>
      <c r="D8" s="171" t="s">
        <v>452</v>
      </c>
      <c r="E8" s="159">
        <v>4</v>
      </c>
      <c r="F8" s="159">
        <v>16</v>
      </c>
      <c r="G8" s="159">
        <v>6</v>
      </c>
      <c r="H8" s="130"/>
      <c r="I8" s="131"/>
      <c r="J8" s="132">
        <v>53.1</v>
      </c>
      <c r="K8" s="133">
        <v>9500</v>
      </c>
      <c r="L8" s="159"/>
      <c r="M8" s="159"/>
    </row>
    <row r="9" spans="1:13" ht="15.75" customHeight="1" x14ac:dyDescent="0.15">
      <c r="B9" s="134">
        <v>6</v>
      </c>
      <c r="C9" s="128">
        <v>2.35</v>
      </c>
      <c r="D9" s="171" t="s">
        <v>452</v>
      </c>
      <c r="E9" s="129">
        <v>6</v>
      </c>
      <c r="F9" s="129">
        <v>16</v>
      </c>
      <c r="G9" s="129">
        <v>6</v>
      </c>
      <c r="H9" s="130"/>
      <c r="I9" s="131"/>
      <c r="J9" s="132">
        <v>86.3</v>
      </c>
      <c r="K9" s="133">
        <v>9500</v>
      </c>
      <c r="L9" s="129"/>
      <c r="M9" s="129"/>
    </row>
    <row r="10" spans="1:13" ht="15.75" customHeight="1" x14ac:dyDescent="0.15">
      <c r="B10" s="134">
        <v>7</v>
      </c>
      <c r="C10" s="128">
        <v>8.6</v>
      </c>
      <c r="D10" s="169" t="s">
        <v>397</v>
      </c>
      <c r="E10" s="129">
        <v>29</v>
      </c>
      <c r="F10" s="129">
        <v>18</v>
      </c>
      <c r="G10" s="129">
        <v>9</v>
      </c>
      <c r="H10" s="130">
        <v>34</v>
      </c>
      <c r="I10" s="136"/>
      <c r="J10" s="132"/>
      <c r="K10" s="133">
        <v>62500</v>
      </c>
      <c r="L10" s="129">
        <v>0.72099999999999997</v>
      </c>
      <c r="M10" s="129">
        <v>0.33300000000000002</v>
      </c>
    </row>
    <row r="11" spans="1:13" ht="15.75" customHeight="1" x14ac:dyDescent="0.15">
      <c r="B11" s="134">
        <v>8</v>
      </c>
      <c r="C11" s="128">
        <v>2.2000000000000002</v>
      </c>
      <c r="D11" s="171" t="s">
        <v>452</v>
      </c>
      <c r="E11" s="129">
        <v>10</v>
      </c>
      <c r="F11" s="129">
        <v>16</v>
      </c>
      <c r="G11" s="129">
        <v>7</v>
      </c>
      <c r="H11" s="135"/>
      <c r="I11" s="136"/>
      <c r="J11" s="132">
        <v>84.7</v>
      </c>
      <c r="K11" s="133">
        <v>29700</v>
      </c>
      <c r="L11" s="129"/>
      <c r="M11" s="129"/>
    </row>
    <row r="12" spans="1:13" ht="15.75" customHeight="1" x14ac:dyDescent="0.15">
      <c r="B12" s="134">
        <v>9</v>
      </c>
      <c r="C12" s="128">
        <v>1.5</v>
      </c>
      <c r="D12" s="171" t="s">
        <v>397</v>
      </c>
      <c r="E12" s="129">
        <v>21</v>
      </c>
      <c r="F12" s="129">
        <v>18</v>
      </c>
      <c r="G12" s="129">
        <v>9</v>
      </c>
      <c r="H12" s="130">
        <v>31</v>
      </c>
      <c r="I12" s="136"/>
      <c r="J12" s="132"/>
      <c r="K12" s="133">
        <v>48400</v>
      </c>
      <c r="L12" s="129"/>
      <c r="M12" s="129"/>
    </row>
    <row r="13" spans="1:13" ht="15.75" customHeight="1" x14ac:dyDescent="0.15">
      <c r="B13" s="134">
        <v>10</v>
      </c>
      <c r="C13" s="128">
        <v>3.85</v>
      </c>
      <c r="D13" s="171" t="s">
        <v>452</v>
      </c>
      <c r="E13" s="129">
        <v>13</v>
      </c>
      <c r="F13" s="129">
        <v>16</v>
      </c>
      <c r="G13" s="129">
        <v>7</v>
      </c>
      <c r="H13" s="135"/>
      <c r="I13" s="136"/>
      <c r="J13" s="132">
        <v>85.9</v>
      </c>
      <c r="K13" s="133">
        <v>34800</v>
      </c>
      <c r="L13" s="129"/>
      <c r="M13" s="129"/>
    </row>
    <row r="14" spans="1:13" ht="15.75" customHeight="1" x14ac:dyDescent="0.15">
      <c r="B14" s="134">
        <v>11</v>
      </c>
      <c r="C14" s="128">
        <v>2.4</v>
      </c>
      <c r="D14" s="171" t="s">
        <v>397</v>
      </c>
      <c r="E14" s="129">
        <v>28</v>
      </c>
      <c r="F14" s="129">
        <v>18</v>
      </c>
      <c r="G14" s="129">
        <v>9</v>
      </c>
      <c r="H14" s="130">
        <v>32</v>
      </c>
      <c r="I14" s="136"/>
      <c r="J14" s="132"/>
      <c r="K14" s="133">
        <v>48400</v>
      </c>
      <c r="L14" s="129"/>
      <c r="M14" s="129"/>
    </row>
    <row r="15" spans="1:13" ht="15.75" customHeight="1" x14ac:dyDescent="0.15">
      <c r="B15" s="134">
        <v>12</v>
      </c>
      <c r="C15" s="128">
        <v>4.3</v>
      </c>
      <c r="D15" s="171" t="s">
        <v>452</v>
      </c>
      <c r="E15" s="129">
        <v>7</v>
      </c>
      <c r="F15" s="129">
        <v>16</v>
      </c>
      <c r="G15" s="129">
        <v>6</v>
      </c>
      <c r="H15" s="135"/>
      <c r="I15" s="136"/>
      <c r="J15" s="132">
        <v>85.9</v>
      </c>
      <c r="K15" s="133">
        <v>32800</v>
      </c>
      <c r="L15" s="129"/>
      <c r="M15" s="129"/>
    </row>
    <row r="16" spans="1:13" ht="15.75" customHeight="1" x14ac:dyDescent="0.15">
      <c r="B16" s="134">
        <v>13</v>
      </c>
      <c r="C16" s="128">
        <v>10</v>
      </c>
      <c r="D16" s="171" t="s">
        <v>397</v>
      </c>
      <c r="E16" s="129">
        <v>32</v>
      </c>
      <c r="F16" s="129">
        <v>18</v>
      </c>
      <c r="G16" s="129">
        <v>9</v>
      </c>
      <c r="H16" s="130">
        <v>32</v>
      </c>
      <c r="I16" s="136"/>
      <c r="J16" s="132"/>
      <c r="K16" s="133">
        <v>91700</v>
      </c>
      <c r="L16" s="129"/>
      <c r="M16" s="129"/>
    </row>
    <row r="17" spans="2:16" ht="15.75" customHeight="1" x14ac:dyDescent="0.15">
      <c r="B17" s="134"/>
      <c r="C17" s="128"/>
      <c r="D17" s="129"/>
      <c r="E17" s="129"/>
      <c r="F17" s="129"/>
      <c r="G17" s="129"/>
      <c r="H17" s="135"/>
      <c r="I17" s="136"/>
      <c r="J17" s="132"/>
      <c r="K17" s="133"/>
      <c r="L17" s="129"/>
      <c r="M17" s="129"/>
    </row>
    <row r="18" spans="2:16" ht="15.75" customHeight="1" x14ac:dyDescent="0.15">
      <c r="B18" s="134"/>
      <c r="C18" s="128"/>
      <c r="D18" s="129"/>
      <c r="E18" s="129"/>
      <c r="F18" s="129"/>
      <c r="G18" s="129"/>
      <c r="H18" s="135"/>
      <c r="I18" s="136"/>
      <c r="J18" s="132"/>
      <c r="K18" s="133"/>
      <c r="L18" s="129"/>
      <c r="M18" s="129"/>
    </row>
    <row r="19" spans="2:16" ht="15.75" customHeight="1" x14ac:dyDescent="0.15">
      <c r="B19" s="220" t="s">
        <v>423</v>
      </c>
      <c r="C19" s="221"/>
      <c r="D19" s="177"/>
      <c r="E19" s="177"/>
      <c r="F19" s="177"/>
      <c r="G19" s="177"/>
      <c r="H19" s="135"/>
      <c r="I19" s="136"/>
      <c r="J19" s="132"/>
      <c r="K19" s="133"/>
    </row>
    <row r="20" spans="2:16" ht="15.75" customHeight="1" x14ac:dyDescent="0.15">
      <c r="B20" s="127"/>
      <c r="C20" s="1"/>
      <c r="D20" s="1"/>
      <c r="E20" s="1"/>
      <c r="F20" s="127"/>
      <c r="G20" s="127"/>
      <c r="H20" s="127"/>
      <c r="I20" s="127"/>
      <c r="J20" s="127"/>
      <c r="K20" s="127"/>
    </row>
    <row r="21" spans="2:16" ht="15.75" customHeight="1" x14ac:dyDescent="0.15">
      <c r="G21" s="222" t="s">
        <v>326</v>
      </c>
      <c r="H21" s="222"/>
      <c r="J21" s="137" t="s">
        <v>383</v>
      </c>
      <c r="L21" s="138" t="s">
        <v>384</v>
      </c>
      <c r="M21" s="139"/>
      <c r="N21" s="139"/>
      <c r="O21" s="139"/>
      <c r="P21" s="140"/>
    </row>
    <row r="22" spans="2:16" ht="15.75" customHeight="1" x14ac:dyDescent="0.15">
      <c r="C22" s="126"/>
      <c r="G22" s="231">
        <v>1.5</v>
      </c>
      <c r="H22" s="231"/>
      <c r="J22" s="158" t="s">
        <v>695</v>
      </c>
      <c r="L22" s="141"/>
      <c r="P22" s="142"/>
    </row>
    <row r="23" spans="2:16" ht="15.75" customHeight="1" x14ac:dyDescent="0.15">
      <c r="C23" s="126"/>
      <c r="G23" s="127"/>
      <c r="H23" s="127"/>
      <c r="L23" s="143" t="s">
        <v>386</v>
      </c>
      <c r="M23" s="144" t="s">
        <v>612</v>
      </c>
      <c r="N23" s="145">
        <v>3.75</v>
      </c>
      <c r="O23" s="144" t="s">
        <v>613</v>
      </c>
      <c r="P23" s="146">
        <v>3</v>
      </c>
    </row>
    <row r="24" spans="2:16" ht="15.75" customHeight="1" x14ac:dyDescent="0.15">
      <c r="G24" s="222" t="s">
        <v>325</v>
      </c>
      <c r="H24" s="222"/>
      <c r="J24" s="157" t="s">
        <v>425</v>
      </c>
      <c r="L24" s="143"/>
      <c r="M24" s="144" t="s">
        <v>614</v>
      </c>
      <c r="N24" s="145">
        <v>3.75</v>
      </c>
      <c r="O24" s="144" t="s">
        <v>615</v>
      </c>
      <c r="P24" s="146">
        <v>3</v>
      </c>
    </row>
    <row r="25" spans="2:16" ht="15.75" customHeight="1" x14ac:dyDescent="0.15">
      <c r="G25" s="223">
        <v>35</v>
      </c>
      <c r="H25" s="223"/>
      <c r="J25" s="132"/>
      <c r="L25" s="143"/>
      <c r="M25" s="144"/>
      <c r="N25" s="1"/>
      <c r="O25" s="144"/>
      <c r="P25" s="147"/>
    </row>
    <row r="26" spans="2:16" ht="15.75" customHeight="1" x14ac:dyDescent="0.15">
      <c r="G26" s="127"/>
      <c r="H26" s="127"/>
      <c r="L26" s="143" t="s">
        <v>385</v>
      </c>
      <c r="M26" s="144" t="s">
        <v>612</v>
      </c>
      <c r="N26" s="145">
        <v>3.75</v>
      </c>
      <c r="O26" s="144" t="s">
        <v>613</v>
      </c>
      <c r="P26" s="146">
        <v>3</v>
      </c>
    </row>
    <row r="27" spans="2:16" ht="15.75" customHeight="1" x14ac:dyDescent="0.15">
      <c r="G27" s="222" t="s">
        <v>616</v>
      </c>
      <c r="H27" s="222"/>
      <c r="J27" s="157" t="str">
        <f>IF(杭種名称="場所打ち杭","単位体積重量","単位重量")</f>
        <v>単位重量</v>
      </c>
      <c r="L27" s="143"/>
      <c r="M27" s="144" t="s">
        <v>614</v>
      </c>
      <c r="N27" s="145">
        <v>3.75</v>
      </c>
      <c r="O27" s="144" t="s">
        <v>615</v>
      </c>
      <c r="P27" s="146">
        <v>3</v>
      </c>
    </row>
    <row r="28" spans="2:16" ht="15.75" customHeight="1" x14ac:dyDescent="0.15">
      <c r="G28" s="223">
        <v>4.0999999999999996</v>
      </c>
      <c r="H28" s="223"/>
      <c r="J28" s="177">
        <v>24.631399999999999</v>
      </c>
      <c r="L28" s="148"/>
      <c r="M28" s="149"/>
      <c r="N28" s="149"/>
      <c r="O28" s="149"/>
      <c r="P28" s="150"/>
    </row>
    <row r="29" spans="2:16" ht="15.75" customHeight="1" x14ac:dyDescent="0.15">
      <c r="G29" s="127"/>
      <c r="H29" s="127"/>
    </row>
    <row r="30" spans="2:16" ht="15.75" customHeight="1" x14ac:dyDescent="0.15">
      <c r="G30" s="222" t="s">
        <v>379</v>
      </c>
      <c r="H30" s="222"/>
      <c r="J30" s="157" t="str">
        <f>IF(杭種名称="場所打ち杭","弾性係数","断面二次ﾓｰﾒﾝﾄ")</f>
        <v>断面二次ﾓｰﾒﾝﾄ</v>
      </c>
    </row>
    <row r="31" spans="2:16" ht="15.75" customHeight="1" x14ac:dyDescent="0.15">
      <c r="G31" s="223">
        <v>3.5</v>
      </c>
      <c r="H31" s="223"/>
      <c r="J31" s="129">
        <v>1.7177999999999999E-2</v>
      </c>
    </row>
    <row r="250" spans="5:10" ht="15.75" customHeight="1" x14ac:dyDescent="0.15">
      <c r="E250" s="154"/>
      <c r="F250" s="154"/>
      <c r="G250" s="154"/>
      <c r="H250" s="155"/>
      <c r="I250" s="155"/>
      <c r="J250" s="155"/>
    </row>
    <row r="251" spans="5:10" ht="15.75" customHeight="1" x14ac:dyDescent="0.15">
      <c r="E251" s="154"/>
      <c r="F251" s="154"/>
      <c r="G251" s="154"/>
      <c r="H251" s="155"/>
      <c r="I251" s="155"/>
      <c r="J251" s="155"/>
    </row>
    <row r="252" spans="5:10" ht="15.75" customHeight="1" x14ac:dyDescent="0.15">
      <c r="E252" s="154"/>
      <c r="F252" s="154"/>
      <c r="G252" s="154"/>
      <c r="H252" s="155"/>
      <c r="I252" s="155"/>
      <c r="J252" s="155"/>
    </row>
    <row r="253" spans="5:10" ht="15.75" customHeight="1" x14ac:dyDescent="0.15">
      <c r="E253" s="154"/>
      <c r="F253" s="154"/>
      <c r="G253" s="154"/>
      <c r="H253" s="155"/>
      <c r="I253" s="155"/>
      <c r="J253" s="155"/>
    </row>
    <row r="254" spans="5:10" ht="15.75" customHeight="1" x14ac:dyDescent="0.15">
      <c r="E254" s="154"/>
      <c r="F254" s="154"/>
      <c r="G254" s="154"/>
      <c r="H254" s="155"/>
      <c r="I254" s="155"/>
      <c r="J254" s="155"/>
    </row>
    <row r="255" spans="5:10" ht="15.75" customHeight="1" x14ac:dyDescent="0.15">
      <c r="E255" s="154"/>
      <c r="F255" s="154"/>
      <c r="G255" s="154"/>
      <c r="H255" s="155"/>
      <c r="I255" s="155"/>
      <c r="J255" s="155"/>
    </row>
    <row r="256" spans="5:10" ht="15.75" customHeight="1" x14ac:dyDescent="0.15">
      <c r="E256" s="154"/>
      <c r="F256" s="154"/>
      <c r="G256" s="154"/>
      <c r="H256" s="155"/>
      <c r="I256" s="155"/>
      <c r="J256" s="155"/>
    </row>
    <row r="257" spans="5:10" ht="15.75" customHeight="1" x14ac:dyDescent="0.15">
      <c r="E257" s="154"/>
      <c r="F257" s="154"/>
      <c r="G257" s="154"/>
      <c r="H257" s="155"/>
      <c r="I257" s="155"/>
      <c r="J257" s="155"/>
    </row>
    <row r="258" spans="5:10" ht="15.75" customHeight="1" x14ac:dyDescent="0.15">
      <c r="E258" s="154"/>
      <c r="F258" s="154"/>
      <c r="G258" s="154"/>
      <c r="H258" s="155"/>
      <c r="I258" s="155"/>
      <c r="J258" s="155"/>
    </row>
    <row r="259" spans="5:10" ht="15.75" customHeight="1" x14ac:dyDescent="0.15">
      <c r="E259" s="154"/>
      <c r="F259" s="154"/>
      <c r="G259" s="154"/>
      <c r="H259" s="155"/>
      <c r="I259" s="155"/>
      <c r="J259" s="155"/>
    </row>
    <row r="260" spans="5:10" ht="15.75" customHeight="1" x14ac:dyDescent="0.15">
      <c r="E260" s="154"/>
      <c r="F260" s="154"/>
      <c r="G260" s="154"/>
      <c r="H260" s="155"/>
      <c r="I260" s="155"/>
      <c r="J260" s="155"/>
    </row>
    <row r="261" spans="5:10" ht="15.75" customHeight="1" x14ac:dyDescent="0.15">
      <c r="E261" s="154"/>
      <c r="F261" s="154"/>
      <c r="G261" s="154"/>
      <c r="H261" s="155"/>
      <c r="I261" s="155"/>
      <c r="J261" s="155"/>
    </row>
    <row r="262" spans="5:10" ht="15.75" customHeight="1" x14ac:dyDescent="0.15">
      <c r="E262" s="154"/>
      <c r="F262" s="154"/>
      <c r="G262" s="154"/>
      <c r="H262" s="155"/>
      <c r="I262" s="155"/>
      <c r="J262" s="155"/>
    </row>
    <row r="263" spans="5:10" ht="15.75" customHeight="1" x14ac:dyDescent="0.15">
      <c r="E263" s="154"/>
      <c r="F263" s="154"/>
      <c r="G263" s="154"/>
      <c r="H263" s="155"/>
      <c r="I263" s="155"/>
      <c r="J263" s="155"/>
    </row>
    <row r="264" spans="5:10" ht="15.75" customHeight="1" x14ac:dyDescent="0.15">
      <c r="E264" s="154"/>
      <c r="F264" s="154"/>
      <c r="G264" s="154"/>
      <c r="H264" s="155"/>
      <c r="I264" s="155"/>
      <c r="J264" s="155"/>
    </row>
    <row r="265" spans="5:10" ht="15.75" customHeight="1" x14ac:dyDescent="0.15">
      <c r="E265" s="154"/>
      <c r="F265" s="154"/>
      <c r="G265" s="154"/>
      <c r="H265" s="155"/>
      <c r="I265" s="155"/>
      <c r="J265" s="155"/>
    </row>
    <row r="1205" spans="25:32" ht="15.75" customHeight="1" x14ac:dyDescent="0.15">
      <c r="Y1205" s="126">
        <f>S1199</f>
        <v>0</v>
      </c>
    </row>
    <row r="1206" spans="25:32" ht="15.75" customHeight="1" x14ac:dyDescent="0.15">
      <c r="Y1206" s="126">
        <f>Y1205+J1205*S1206</f>
        <v>0</v>
      </c>
      <c r="AB1206" s="126">
        <f>Y1205+J1205*S1206</f>
        <v>0</v>
      </c>
    </row>
    <row r="1207" spans="25:32" ht="15.75" customHeight="1" x14ac:dyDescent="0.15">
      <c r="AF1207" s="126">
        <f>ROUND(IF(G1207="粘性土",MIN((1+V1207/(2*杭先端径))*(Y1207+2*M1207),9*M1207),3*Y1207*AC1207),1)</f>
        <v>0</v>
      </c>
    </row>
  </sheetData>
  <mergeCells count="17">
    <mergeCell ref="L2:M2"/>
    <mergeCell ref="G21:H21"/>
    <mergeCell ref="G22:H22"/>
    <mergeCell ref="G24:H24"/>
    <mergeCell ref="G25:H25"/>
    <mergeCell ref="B19:C19"/>
    <mergeCell ref="G30:H30"/>
    <mergeCell ref="G31:H31"/>
    <mergeCell ref="G27:H27"/>
    <mergeCell ref="B2:B3"/>
    <mergeCell ref="C2:C3"/>
    <mergeCell ref="D2:D3"/>
    <mergeCell ref="H3:I3"/>
    <mergeCell ref="E2:E3"/>
    <mergeCell ref="F2:G2"/>
    <mergeCell ref="H2:I2"/>
    <mergeCell ref="G28:H28"/>
  </mergeCells>
  <phoneticPr fontId="2"/>
  <dataValidations count="3">
    <dataValidation type="list" allowBlank="1" showInputMessage="1" showErrorMessage="1" sqref="J22">
      <formula1>"場所打ち杭,鋼管ソイルセメント"</formula1>
    </dataValidation>
    <dataValidation type="list" allowBlank="1" showInputMessage="1" showErrorMessage="1" sqref="J25">
      <formula1>"自然泥水,安定液"</formula1>
    </dataValidation>
    <dataValidation type="list" allowBlank="1" showInputMessage="1" showErrorMessage="1" sqref="D4:D19">
      <formula1>"粘性土,砂質土,砂礫"</formula1>
    </dataValidation>
  </dataValidations>
  <pageMargins left="1.0629921259842521" right="0.19685039370078741" top="0.98425196850393704" bottom="0.59055118110236227" header="0.51181102362204722" footer="0.51181102362204722"/>
  <pageSetup paperSize="9" orientation="landscape"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050" r:id="rId4" name="Button 2">
              <controlPr defaultSize="0" print="0" autoFill="0" autoPict="0" macro="[0]!杭バネ算定_Click">
                <anchor moveWithCells="1" sizeWithCells="1">
                  <from>
                    <xdr:col>13</xdr:col>
                    <xdr:colOff>266700</xdr:colOff>
                    <xdr:row>15</xdr:row>
                    <xdr:rowOff>104775</xdr:rowOff>
                  </from>
                  <to>
                    <xdr:col>16</xdr:col>
                    <xdr:colOff>152400</xdr:colOff>
                    <xdr:row>18</xdr:row>
                    <xdr:rowOff>142875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入力Sheet2"/>
  <dimension ref="A1:AF1198"/>
  <sheetViews>
    <sheetView zoomScaleNormal="100" zoomScaleSheetLayoutView="85" workbookViewId="0">
      <selection activeCell="Q29" sqref="Q29"/>
    </sheetView>
  </sheetViews>
  <sheetFormatPr defaultColWidth="9.375" defaultRowHeight="15.75" customHeight="1" x14ac:dyDescent="0.15"/>
  <cols>
    <col min="1" max="1" width="9.375" style="126"/>
    <col min="2" max="2" width="5" style="126" bestFit="1" customWidth="1"/>
    <col min="3" max="3" width="8.5" style="127" bestFit="1" customWidth="1"/>
    <col min="4" max="4" width="8.5" style="126" bestFit="1" customWidth="1"/>
    <col min="5" max="5" width="5" style="126" bestFit="1" customWidth="1"/>
    <col min="6" max="9" width="6.125" style="126" customWidth="1"/>
    <col min="10" max="10" width="12.25" style="126" bestFit="1" customWidth="1"/>
    <col min="11" max="11" width="11.5" style="126" customWidth="1"/>
    <col min="12" max="13" width="8.5" style="126" bestFit="1" customWidth="1"/>
    <col min="14" max="14" width="9.375" style="126"/>
    <col min="15" max="15" width="5.25" style="126" bestFit="1" customWidth="1"/>
    <col min="16" max="16" width="5.5" style="126" customWidth="1"/>
    <col min="17" max="16384" width="9.375" style="126"/>
  </cols>
  <sheetData>
    <row r="1" spans="1:15" ht="15.75" customHeight="1" x14ac:dyDescent="0.15">
      <c r="A1" s="20" t="s">
        <v>562</v>
      </c>
    </row>
    <row r="3" spans="1:15" ht="15.75" customHeight="1" x14ac:dyDescent="0.15">
      <c r="B3" s="151" t="s">
        <v>512</v>
      </c>
      <c r="C3" s="126"/>
      <c r="E3" s="127"/>
      <c r="G3" s="151" t="s">
        <v>513</v>
      </c>
      <c r="I3" s="127"/>
      <c r="L3" s="1" t="s">
        <v>572</v>
      </c>
    </row>
    <row r="4" spans="1:15" ht="15.75" customHeight="1" x14ac:dyDescent="0.15">
      <c r="B4" s="152" t="s">
        <v>375</v>
      </c>
      <c r="C4" s="234" t="s">
        <v>376</v>
      </c>
      <c r="D4" s="234"/>
      <c r="E4" s="152" t="s">
        <v>377</v>
      </c>
      <c r="G4" s="152" t="s">
        <v>375</v>
      </c>
      <c r="H4" s="234" t="s">
        <v>376</v>
      </c>
      <c r="I4" s="234"/>
      <c r="J4" s="153" t="s">
        <v>377</v>
      </c>
      <c r="L4" s="222" t="s">
        <v>573</v>
      </c>
      <c r="M4" s="222"/>
      <c r="N4" s="222"/>
      <c r="O4" s="222"/>
    </row>
    <row r="5" spans="1:15" ht="15.75" customHeight="1" x14ac:dyDescent="0.15">
      <c r="B5" s="152">
        <v>1</v>
      </c>
      <c r="C5" s="232">
        <v>0</v>
      </c>
      <c r="D5" s="232"/>
      <c r="E5" s="160">
        <v>3</v>
      </c>
      <c r="G5" s="152">
        <v>1</v>
      </c>
      <c r="H5" s="232">
        <v>0</v>
      </c>
      <c r="I5" s="232"/>
      <c r="J5" s="160">
        <v>3</v>
      </c>
      <c r="L5" s="233">
        <v>9</v>
      </c>
      <c r="M5" s="233"/>
      <c r="N5" s="233"/>
      <c r="O5" s="233"/>
    </row>
    <row r="6" spans="1:15" ht="15.75" customHeight="1" x14ac:dyDescent="0.15">
      <c r="B6" s="152">
        <v>2</v>
      </c>
      <c r="C6" s="232">
        <v>3.75</v>
      </c>
      <c r="D6" s="232"/>
      <c r="E6" s="160">
        <v>3</v>
      </c>
      <c r="G6" s="152">
        <v>2</v>
      </c>
      <c r="H6" s="232">
        <v>3.75</v>
      </c>
      <c r="I6" s="232"/>
      <c r="J6" s="160">
        <v>3</v>
      </c>
    </row>
    <row r="7" spans="1:15" ht="15.75" customHeight="1" x14ac:dyDescent="0.15">
      <c r="B7" s="152">
        <v>3</v>
      </c>
      <c r="C7" s="232">
        <v>7.5</v>
      </c>
      <c r="D7" s="232"/>
      <c r="E7" s="160">
        <v>3</v>
      </c>
      <c r="G7" s="152">
        <v>3</v>
      </c>
      <c r="H7" s="232">
        <v>7.5</v>
      </c>
      <c r="I7" s="232"/>
      <c r="J7" s="160">
        <v>3</v>
      </c>
      <c r="L7" s="144" t="s">
        <v>574</v>
      </c>
      <c r="M7" s="1" t="s">
        <v>575</v>
      </c>
    </row>
    <row r="8" spans="1:15" ht="15.75" customHeight="1" x14ac:dyDescent="0.15">
      <c r="B8" s="152">
        <v>4</v>
      </c>
      <c r="C8" s="232"/>
      <c r="D8" s="232"/>
      <c r="E8" s="168"/>
      <c r="G8" s="152">
        <v>4</v>
      </c>
      <c r="H8" s="235"/>
      <c r="I8" s="235"/>
      <c r="J8" s="161"/>
      <c r="L8" s="144" t="s">
        <v>25</v>
      </c>
      <c r="M8" s="164">
        <f>ROUND(SQRT(L5)*'入力 (1)'!杭径,3)</f>
        <v>4.5</v>
      </c>
    </row>
    <row r="9" spans="1:15" ht="15.75" customHeight="1" x14ac:dyDescent="0.15">
      <c r="B9" s="152">
        <v>5</v>
      </c>
      <c r="C9" s="232"/>
      <c r="D9" s="232"/>
      <c r="E9" s="168"/>
      <c r="G9" s="152">
        <v>5</v>
      </c>
      <c r="H9" s="235"/>
      <c r="I9" s="235"/>
      <c r="J9" s="161"/>
    </row>
    <row r="10" spans="1:15" ht="15.75" customHeight="1" x14ac:dyDescent="0.15">
      <c r="B10" s="152">
        <v>6</v>
      </c>
      <c r="C10" s="235"/>
      <c r="D10" s="235"/>
      <c r="E10" s="161"/>
      <c r="G10" s="152">
        <v>6</v>
      </c>
      <c r="H10" s="235"/>
      <c r="I10" s="235"/>
      <c r="J10" s="161"/>
    </row>
    <row r="11" spans="1:15" ht="15.75" customHeight="1" x14ac:dyDescent="0.15">
      <c r="B11" s="152">
        <v>7</v>
      </c>
      <c r="C11" s="235"/>
      <c r="D11" s="235"/>
      <c r="E11" s="161"/>
      <c r="G11" s="152">
        <v>7</v>
      </c>
      <c r="H11" s="235"/>
      <c r="I11" s="235"/>
      <c r="J11" s="161"/>
      <c r="L11" s="222" t="s">
        <v>606</v>
      </c>
      <c r="M11" s="222"/>
    </row>
    <row r="12" spans="1:15" ht="15.75" customHeight="1" x14ac:dyDescent="0.15">
      <c r="B12" s="152">
        <v>8</v>
      </c>
      <c r="C12" s="235"/>
      <c r="D12" s="235"/>
      <c r="E12" s="161"/>
      <c r="G12" s="152">
        <v>8</v>
      </c>
      <c r="H12" s="235"/>
      <c r="I12" s="235"/>
      <c r="J12" s="161"/>
      <c r="L12" s="222" t="s">
        <v>626</v>
      </c>
      <c r="M12" s="222"/>
    </row>
    <row r="13" spans="1:15" ht="15.75" customHeight="1" x14ac:dyDescent="0.15">
      <c r="B13" s="152">
        <v>9</v>
      </c>
      <c r="C13" s="235"/>
      <c r="D13" s="235"/>
      <c r="E13" s="161"/>
      <c r="G13" s="152">
        <v>9</v>
      </c>
      <c r="H13" s="235"/>
      <c r="I13" s="235"/>
      <c r="J13" s="161"/>
    </row>
    <row r="14" spans="1:15" ht="15.75" customHeight="1" x14ac:dyDescent="0.15">
      <c r="B14" s="152">
        <v>10</v>
      </c>
      <c r="C14" s="235"/>
      <c r="D14" s="235"/>
      <c r="E14" s="161"/>
      <c r="G14" s="152">
        <v>10</v>
      </c>
      <c r="H14" s="235"/>
      <c r="I14" s="235"/>
      <c r="J14" s="161"/>
      <c r="L14" s="222" t="str">
        <f>IF('入力 (1)'!杭種名称="鋼管ソイルセメント","鋼管径(m)","")</f>
        <v>鋼管径(m)</v>
      </c>
      <c r="M14" s="222"/>
    </row>
    <row r="15" spans="1:15" ht="15.75" customHeight="1" x14ac:dyDescent="0.15">
      <c r="B15" s="152">
        <v>11</v>
      </c>
      <c r="C15" s="235"/>
      <c r="D15" s="235"/>
      <c r="E15" s="161"/>
      <c r="G15" s="152">
        <v>11</v>
      </c>
      <c r="H15" s="235"/>
      <c r="I15" s="235"/>
      <c r="J15" s="161"/>
      <c r="L15" s="236">
        <v>1.5</v>
      </c>
      <c r="M15" s="236"/>
    </row>
    <row r="16" spans="1:15" ht="15.75" customHeight="1" x14ac:dyDescent="0.15">
      <c r="B16" s="152">
        <v>12</v>
      </c>
      <c r="C16" s="235"/>
      <c r="D16" s="235"/>
      <c r="E16" s="161"/>
      <c r="G16" s="152">
        <v>12</v>
      </c>
      <c r="H16" s="235"/>
      <c r="I16" s="235"/>
      <c r="J16" s="161"/>
    </row>
    <row r="17" spans="12:13" ht="15.75" customHeight="1" x14ac:dyDescent="0.15">
      <c r="L17" s="222" t="str">
        <f>IF('入力 (1)'!杭種名称="鋼管ソイルセメント","鋼管厚(mm)","")</f>
        <v>鋼管厚(mm)</v>
      </c>
      <c r="M17" s="222"/>
    </row>
    <row r="18" spans="12:13" ht="15.75" customHeight="1" x14ac:dyDescent="0.15">
      <c r="L18" s="236">
        <v>22</v>
      </c>
      <c r="M18" s="236"/>
    </row>
    <row r="20" spans="12:13" ht="15.75" customHeight="1" x14ac:dyDescent="0.15">
      <c r="L20" s="222" t="str">
        <f>IF('入力 (1)'!杭種名称="鋼管ソイルセメント","腐食しろ(mm)","")</f>
        <v>腐食しろ(mm)</v>
      </c>
      <c r="M20" s="222"/>
    </row>
    <row r="21" spans="12:13" ht="15.75" customHeight="1" x14ac:dyDescent="0.15">
      <c r="L21" s="236">
        <v>1</v>
      </c>
      <c r="M21" s="236"/>
    </row>
    <row r="241" spans="5:10" ht="15.75" customHeight="1" x14ac:dyDescent="0.15">
      <c r="E241" s="154"/>
      <c r="F241" s="154"/>
      <c r="G241" s="154"/>
      <c r="H241" s="155"/>
      <c r="I241" s="155"/>
      <c r="J241" s="155"/>
    </row>
    <row r="242" spans="5:10" ht="15.75" customHeight="1" x14ac:dyDescent="0.15">
      <c r="E242" s="154"/>
      <c r="F242" s="154"/>
      <c r="G242" s="154"/>
      <c r="H242" s="155"/>
      <c r="I242" s="155"/>
      <c r="J242" s="155"/>
    </row>
    <row r="243" spans="5:10" ht="15.75" customHeight="1" x14ac:dyDescent="0.15">
      <c r="E243" s="154"/>
      <c r="F243" s="154"/>
      <c r="G243" s="154"/>
      <c r="H243" s="155"/>
      <c r="I243" s="155"/>
      <c r="J243" s="155"/>
    </row>
    <row r="244" spans="5:10" ht="15.75" customHeight="1" x14ac:dyDescent="0.15">
      <c r="E244" s="154"/>
      <c r="F244" s="154"/>
      <c r="G244" s="154"/>
      <c r="H244" s="155"/>
      <c r="I244" s="155"/>
      <c r="J244" s="155"/>
    </row>
    <row r="245" spans="5:10" ht="15.75" customHeight="1" x14ac:dyDescent="0.15">
      <c r="E245" s="154"/>
      <c r="F245" s="154"/>
      <c r="G245" s="154"/>
      <c r="H245" s="155"/>
      <c r="I245" s="155"/>
      <c r="J245" s="155"/>
    </row>
    <row r="246" spans="5:10" ht="15.75" customHeight="1" x14ac:dyDescent="0.15">
      <c r="E246" s="154"/>
      <c r="F246" s="154"/>
      <c r="G246" s="154"/>
      <c r="H246" s="155"/>
      <c r="I246" s="155"/>
      <c r="J246" s="155"/>
    </row>
    <row r="247" spans="5:10" ht="15.75" customHeight="1" x14ac:dyDescent="0.15">
      <c r="E247" s="154"/>
      <c r="F247" s="154"/>
      <c r="G247" s="154"/>
      <c r="H247" s="155"/>
      <c r="I247" s="155"/>
      <c r="J247" s="155"/>
    </row>
    <row r="248" spans="5:10" ht="15.75" customHeight="1" x14ac:dyDescent="0.15">
      <c r="E248" s="154"/>
      <c r="F248" s="154"/>
      <c r="G248" s="154"/>
      <c r="H248" s="155"/>
      <c r="I248" s="155"/>
      <c r="J248" s="155"/>
    </row>
    <row r="249" spans="5:10" ht="15.75" customHeight="1" x14ac:dyDescent="0.15">
      <c r="E249" s="154"/>
      <c r="F249" s="154"/>
      <c r="G249" s="154"/>
      <c r="H249" s="155"/>
      <c r="I249" s="155"/>
      <c r="J249" s="155"/>
    </row>
    <row r="250" spans="5:10" ht="15.75" customHeight="1" x14ac:dyDescent="0.15">
      <c r="E250" s="154"/>
      <c r="F250" s="154"/>
      <c r="G250" s="154"/>
      <c r="H250" s="155"/>
      <c r="I250" s="155"/>
      <c r="J250" s="155"/>
    </row>
    <row r="251" spans="5:10" ht="15.75" customHeight="1" x14ac:dyDescent="0.15">
      <c r="E251" s="154"/>
      <c r="F251" s="154"/>
      <c r="G251" s="154"/>
      <c r="H251" s="155"/>
      <c r="I251" s="155"/>
      <c r="J251" s="155"/>
    </row>
    <row r="252" spans="5:10" ht="15.75" customHeight="1" x14ac:dyDescent="0.15">
      <c r="E252" s="154"/>
      <c r="F252" s="154"/>
      <c r="G252" s="154"/>
      <c r="H252" s="155"/>
      <c r="I252" s="155"/>
      <c r="J252" s="155"/>
    </row>
    <row r="253" spans="5:10" ht="15.75" customHeight="1" x14ac:dyDescent="0.15">
      <c r="E253" s="154"/>
      <c r="F253" s="154"/>
      <c r="G253" s="154"/>
      <c r="H253" s="155"/>
      <c r="I253" s="155"/>
      <c r="J253" s="155"/>
    </row>
    <row r="254" spans="5:10" ht="15.75" customHeight="1" x14ac:dyDescent="0.15">
      <c r="E254" s="154"/>
      <c r="F254" s="154"/>
      <c r="G254" s="154"/>
      <c r="H254" s="155"/>
      <c r="I254" s="155"/>
      <c r="J254" s="155"/>
    </row>
    <row r="255" spans="5:10" ht="15.75" customHeight="1" x14ac:dyDescent="0.15">
      <c r="E255" s="154"/>
      <c r="F255" s="154"/>
      <c r="G255" s="154"/>
      <c r="H255" s="155"/>
      <c r="I255" s="155"/>
      <c r="J255" s="155"/>
    </row>
    <row r="256" spans="5:10" ht="15.75" customHeight="1" x14ac:dyDescent="0.15">
      <c r="E256" s="154"/>
      <c r="F256" s="154"/>
      <c r="G256" s="154"/>
      <c r="H256" s="155"/>
      <c r="I256" s="155"/>
      <c r="J256" s="155"/>
    </row>
    <row r="1196" spans="25:32" ht="15.75" customHeight="1" x14ac:dyDescent="0.15">
      <c r="Y1196" s="126">
        <f>S1190</f>
        <v>0</v>
      </c>
    </row>
    <row r="1197" spans="25:32" ht="15.75" customHeight="1" x14ac:dyDescent="0.15">
      <c r="Y1197" s="126">
        <f>Y1196+J1196*S1197</f>
        <v>0</v>
      </c>
      <c r="AB1197" s="126">
        <f>Y1196+J1196*S1197</f>
        <v>0</v>
      </c>
    </row>
    <row r="1198" spans="25:32" ht="15.75" customHeight="1" x14ac:dyDescent="0.15">
      <c r="AF1198" s="126">
        <f>ROUND(IF(G1198="粘性土",MIN((1+V1198/(2*杭先端径))*(Y1198+2*M1198),9*M1198),3*Y1198*AC1198),1)</f>
        <v>0</v>
      </c>
    </row>
  </sheetData>
  <mergeCells count="36">
    <mergeCell ref="L21:M21"/>
    <mergeCell ref="C13:D13"/>
    <mergeCell ref="H13:I13"/>
    <mergeCell ref="C14:D14"/>
    <mergeCell ref="H14:I14"/>
    <mergeCell ref="L14:M14"/>
    <mergeCell ref="C15:D15"/>
    <mergeCell ref="H15:I15"/>
    <mergeCell ref="L15:M15"/>
    <mergeCell ref="C16:D16"/>
    <mergeCell ref="H16:I16"/>
    <mergeCell ref="L17:M17"/>
    <mergeCell ref="L18:M18"/>
    <mergeCell ref="L20:M20"/>
    <mergeCell ref="C12:D12"/>
    <mergeCell ref="H12:I12"/>
    <mergeCell ref="L12:M12"/>
    <mergeCell ref="C7:D7"/>
    <mergeCell ref="H7:I7"/>
    <mergeCell ref="C8:D8"/>
    <mergeCell ref="H8:I8"/>
    <mergeCell ref="C9:D9"/>
    <mergeCell ref="H9:I9"/>
    <mergeCell ref="C10:D10"/>
    <mergeCell ref="H10:I10"/>
    <mergeCell ref="C11:D11"/>
    <mergeCell ref="H11:I11"/>
    <mergeCell ref="L11:M11"/>
    <mergeCell ref="L4:O4"/>
    <mergeCell ref="C5:D5"/>
    <mergeCell ref="H5:I5"/>
    <mergeCell ref="L5:O5"/>
    <mergeCell ref="C6:D6"/>
    <mergeCell ref="H6:I6"/>
    <mergeCell ref="C4:D4"/>
    <mergeCell ref="H4:I4"/>
  </mergeCells>
  <phoneticPr fontId="2"/>
  <pageMargins left="1.0629921259842521" right="0.19685039370078741" top="0.98425196850393704" bottom="0.59055118110236227" header="0.51181102362204722" footer="0.51181102362204722"/>
  <pageSetup paperSize="9" orientation="landscape"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5122" r:id="rId4" name="Button 2">
              <controlPr defaultSize="0" print="0" autoFill="0" autoPict="0" macro="[0]!sdcファイル作成_Click">
                <anchor moveWithCells="1" sizeWithCells="1">
                  <from>
                    <xdr:col>13</xdr:col>
                    <xdr:colOff>209550</xdr:colOff>
                    <xdr:row>11</xdr:row>
                    <xdr:rowOff>85725</xdr:rowOff>
                  </from>
                  <to>
                    <xdr:col>16</xdr:col>
                    <xdr:colOff>219075</xdr:colOff>
                    <xdr:row>14</xdr:row>
                    <xdr:rowOff>85725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場所打ち杭Sheet"/>
  <dimension ref="A1:CK2221"/>
  <sheetViews>
    <sheetView view="pageBreakPreview" topLeftCell="A193" zoomScale="115" zoomScaleNormal="90" zoomScaleSheetLayoutView="115" workbookViewId="0">
      <selection activeCell="X216" sqref="X216"/>
    </sheetView>
  </sheetViews>
  <sheetFormatPr defaultColWidth="2.625" defaultRowHeight="15.75" customHeight="1" x14ac:dyDescent="0.15"/>
  <cols>
    <col min="1" max="1" width="2.625" style="22" customWidth="1"/>
    <col min="2" max="2" width="2.625" style="99" customWidth="1"/>
    <col min="3" max="3" width="2.625" style="22" customWidth="1"/>
    <col min="4" max="4" width="2.625" style="23" customWidth="1"/>
    <col min="5" max="5" width="2.625" style="22" customWidth="1"/>
    <col min="6" max="6" width="2.625" style="23" customWidth="1"/>
    <col min="7" max="11" width="2.625" style="22"/>
    <col min="12" max="12" width="2.625" style="22" customWidth="1"/>
    <col min="13" max="14" width="2.625" style="22"/>
    <col min="15" max="15" width="2.625" style="22" customWidth="1"/>
    <col min="16" max="16" width="2.625" style="22"/>
    <col min="17" max="17" width="2.625" style="22" customWidth="1"/>
    <col min="18" max="27" width="2.625" style="22"/>
    <col min="28" max="28" width="3.25" style="22" bestFit="1" customWidth="1"/>
    <col min="29" max="35" width="2.625" style="22"/>
    <col min="36" max="37" width="6.875" style="22" customWidth="1"/>
    <col min="38" max="38" width="2.625" style="22" customWidth="1"/>
    <col min="39" max="40" width="2.625" style="22"/>
    <col min="41" max="43" width="2.625" style="24"/>
    <col min="44" max="44" width="1.375" style="24" customWidth="1"/>
    <col min="45" max="47" width="2.625" style="24" hidden="1" customWidth="1"/>
    <col min="48" max="54" width="2.625" style="24"/>
    <col min="55" max="56" width="2.625" style="24" customWidth="1"/>
    <col min="57" max="62" width="2.625" style="24"/>
    <col min="63" max="75" width="2.625" style="22"/>
    <col min="76" max="76" width="2.625" style="99"/>
    <col min="77" max="78" width="2.625" style="22"/>
    <col min="79" max="80" width="2.625" style="22" customWidth="1"/>
    <col min="81" max="16384" width="2.625" style="22"/>
  </cols>
  <sheetData>
    <row r="1" spans="2:35" ht="15.75" customHeight="1" thickTop="1" thickBot="1" x14ac:dyDescent="0.2">
      <c r="B1" s="99" t="s">
        <v>571</v>
      </c>
      <c r="I1" s="38" t="s">
        <v>569</v>
      </c>
      <c r="J1" s="44"/>
      <c r="Q1" s="38" t="s">
        <v>570</v>
      </c>
      <c r="R1" s="44"/>
      <c r="W1" s="23"/>
      <c r="Y1" s="186" t="s">
        <v>673</v>
      </c>
      <c r="Z1" s="205" t="str">
        <f>IF(AND(先端支持力=AE907,先端支持力&gt;0),"×","")</f>
        <v>×</v>
      </c>
      <c r="AA1" s="179"/>
      <c r="AB1" s="179"/>
      <c r="AC1" s="179"/>
      <c r="AD1" s="179"/>
      <c r="AE1" s="179"/>
      <c r="AF1" s="179"/>
      <c r="AG1" s="186" t="s">
        <v>672</v>
      </c>
      <c r="AH1" s="202" t="str">
        <f>IF(MIN(MAX(βL_線路長期),MAX(βL_線路),MAX(βL_線路液状L1),MAX(βL_線路液状L2),MAX(βL_直角長期),MAX(βL_直角),MAX(βL_直角液状L1),MAX(βL_直角液状L2))&gt;2.5,"×","")</f>
        <v>×</v>
      </c>
    </row>
    <row r="2" spans="2:35" ht="15.75" customHeight="1" thickTop="1" x14ac:dyDescent="0.15">
      <c r="D2" s="22"/>
      <c r="F2" s="22"/>
    </row>
    <row r="3" spans="2:35" ht="15.75" customHeight="1" x14ac:dyDescent="0.15">
      <c r="C3" s="21" t="s">
        <v>625</v>
      </c>
    </row>
    <row r="4" spans="2:35" ht="15.75" customHeight="1" x14ac:dyDescent="0.15">
      <c r="F4" s="23" t="s">
        <v>17</v>
      </c>
    </row>
    <row r="6" spans="2:35" ht="15.75" customHeight="1" x14ac:dyDescent="0.15">
      <c r="D6" s="21" t="s">
        <v>18</v>
      </c>
    </row>
    <row r="8" spans="2:35" ht="15.75" customHeight="1" x14ac:dyDescent="0.15">
      <c r="E8" s="23" t="s">
        <v>19</v>
      </c>
      <c r="N8" s="25" t="s">
        <v>20</v>
      </c>
    </row>
    <row r="9" spans="2:35" ht="15.75" customHeight="1" x14ac:dyDescent="0.15">
      <c r="E9" s="23"/>
      <c r="N9" s="25"/>
    </row>
    <row r="10" spans="2:35" s="23" customFormat="1" ht="15.75" customHeight="1" x14ac:dyDescent="0.15">
      <c r="G10" s="23" t="s">
        <v>160</v>
      </c>
    </row>
    <row r="11" spans="2:35" s="23" customFormat="1" ht="15.75" customHeight="1" x14ac:dyDescent="0.15">
      <c r="G11" s="23" t="s">
        <v>21</v>
      </c>
    </row>
    <row r="12" spans="2:35" s="23" customFormat="1" ht="15.75" customHeight="1" x14ac:dyDescent="0.15"/>
    <row r="13" spans="2:35" s="23" customFormat="1" ht="15.75" customHeight="1" x14ac:dyDescent="0.15"/>
    <row r="14" spans="2:35" s="23" customFormat="1" ht="15.75" customHeight="1" x14ac:dyDescent="0.15">
      <c r="U14" s="26" t="s">
        <v>164</v>
      </c>
      <c r="V14" s="26"/>
      <c r="W14" s="26"/>
      <c r="X14" s="26"/>
      <c r="Y14" s="26"/>
      <c r="Z14" s="26"/>
      <c r="AA14" s="26"/>
      <c r="AB14" s="26"/>
      <c r="AC14" s="26"/>
      <c r="AD14" s="26"/>
      <c r="AE14" s="26"/>
      <c r="AF14" s="26"/>
      <c r="AG14" s="26"/>
      <c r="AH14" s="26"/>
      <c r="AI14" s="26"/>
    </row>
    <row r="15" spans="2:35" s="23" customFormat="1" ht="15.75" customHeight="1" x14ac:dyDescent="0.15">
      <c r="U15" s="608" t="s">
        <v>22</v>
      </c>
      <c r="V15" s="608"/>
      <c r="W15" s="608"/>
      <c r="X15" s="608"/>
      <c r="Y15" s="608"/>
      <c r="Z15" s="608"/>
      <c r="AA15" s="608"/>
      <c r="AB15" s="608" t="s">
        <v>23</v>
      </c>
      <c r="AC15" s="608"/>
      <c r="AD15" s="608"/>
      <c r="AE15" s="608"/>
      <c r="AF15" s="608" t="s">
        <v>24</v>
      </c>
      <c r="AG15" s="608"/>
      <c r="AH15" s="608"/>
      <c r="AI15" s="608"/>
    </row>
    <row r="16" spans="2:35" s="23" customFormat="1" ht="15.75" customHeight="1" x14ac:dyDescent="0.15">
      <c r="U16" s="608" t="s">
        <v>387</v>
      </c>
      <c r="V16" s="608"/>
      <c r="W16" s="608"/>
      <c r="X16" s="608"/>
      <c r="Y16" s="608"/>
      <c r="Z16" s="608"/>
      <c r="AA16" s="608"/>
      <c r="AB16" s="608">
        <v>0.6</v>
      </c>
      <c r="AC16" s="608"/>
      <c r="AD16" s="608"/>
      <c r="AE16" s="608"/>
      <c r="AF16" s="608">
        <v>1.4</v>
      </c>
      <c r="AG16" s="608"/>
      <c r="AH16" s="608"/>
      <c r="AI16" s="608"/>
    </row>
    <row r="17" spans="6:35" s="23" customFormat="1" ht="15.75" customHeight="1" x14ac:dyDescent="0.15">
      <c r="Y17" s="248" t="s">
        <v>429</v>
      </c>
      <c r="Z17" s="248"/>
      <c r="AA17" s="22" t="s">
        <v>25</v>
      </c>
      <c r="AB17" s="248" t="s">
        <v>430</v>
      </c>
      <c r="AC17" s="248"/>
      <c r="AD17" s="22" t="s">
        <v>1</v>
      </c>
      <c r="AE17" s="299" t="s">
        <v>431</v>
      </c>
      <c r="AF17" s="299"/>
    </row>
    <row r="18" spans="6:35" s="23" customFormat="1" ht="15.75" customHeight="1" x14ac:dyDescent="0.15">
      <c r="Y18" s="299" t="s">
        <v>432</v>
      </c>
      <c r="Z18" s="299"/>
      <c r="AA18" s="22" t="s">
        <v>25</v>
      </c>
      <c r="AB18" s="299" t="s">
        <v>433</v>
      </c>
      <c r="AC18" s="299"/>
      <c r="AD18" s="22" t="s">
        <v>1</v>
      </c>
      <c r="AE18" s="299" t="s">
        <v>431</v>
      </c>
      <c r="AF18" s="299"/>
    </row>
    <row r="19" spans="6:35" s="23" customFormat="1" ht="15.75" customHeight="1" x14ac:dyDescent="0.15">
      <c r="K19" s="27" t="s">
        <v>434</v>
      </c>
      <c r="W19" s="299" t="s">
        <v>431</v>
      </c>
      <c r="X19" s="299"/>
      <c r="Y19" s="22" t="s">
        <v>2</v>
      </c>
      <c r="Z19" s="23" t="s">
        <v>26</v>
      </c>
    </row>
    <row r="20" spans="6:35" s="23" customFormat="1" ht="15.75" customHeight="1" x14ac:dyDescent="0.15"/>
    <row r="21" spans="6:35" s="23" customFormat="1" ht="15.75" customHeight="1" x14ac:dyDescent="0.15"/>
    <row r="22" spans="6:35" s="23" customFormat="1" ht="15.75" customHeight="1" x14ac:dyDescent="0.15">
      <c r="F22" s="356" t="s">
        <v>161</v>
      </c>
      <c r="G22" s="356"/>
      <c r="H22" s="356"/>
      <c r="I22" s="356"/>
      <c r="J22" s="356"/>
      <c r="K22" s="356"/>
      <c r="L22" s="356"/>
      <c r="M22" s="356"/>
      <c r="N22" s="356"/>
      <c r="O22" s="356"/>
      <c r="P22" s="356"/>
      <c r="Q22" s="356"/>
      <c r="R22" s="356"/>
      <c r="S22" s="356"/>
      <c r="T22" s="356"/>
      <c r="U22" s="356"/>
    </row>
    <row r="23" spans="6:35" s="23" customFormat="1" ht="15.75" customHeight="1" x14ac:dyDescent="0.15"/>
    <row r="24" spans="6:35" s="23" customFormat="1" ht="15.75" customHeight="1" x14ac:dyDescent="0.15"/>
    <row r="25" spans="6:35" s="23" customFormat="1" ht="15.75" customHeight="1" x14ac:dyDescent="0.15">
      <c r="U25" s="26" t="s">
        <v>165</v>
      </c>
      <c r="V25" s="26"/>
      <c r="W25" s="26"/>
      <c r="X25" s="26"/>
      <c r="Y25" s="26"/>
      <c r="Z25" s="26"/>
      <c r="AA25" s="26"/>
      <c r="AB25" s="26"/>
      <c r="AC25" s="26"/>
      <c r="AD25" s="26"/>
      <c r="AE25" s="26"/>
      <c r="AF25" s="26"/>
      <c r="AG25" s="26"/>
      <c r="AH25" s="26"/>
      <c r="AI25" s="26"/>
    </row>
    <row r="26" spans="6:35" s="23" customFormat="1" ht="15.75" customHeight="1" x14ac:dyDescent="0.15">
      <c r="U26" s="608" t="s">
        <v>22</v>
      </c>
      <c r="V26" s="608"/>
      <c r="W26" s="608"/>
      <c r="X26" s="608"/>
      <c r="Y26" s="608"/>
      <c r="Z26" s="608"/>
      <c r="AA26" s="608"/>
      <c r="AB26" s="608" t="s">
        <v>27</v>
      </c>
      <c r="AC26" s="608"/>
      <c r="AD26" s="608"/>
      <c r="AE26" s="608"/>
      <c r="AF26" s="608" t="s">
        <v>28</v>
      </c>
      <c r="AG26" s="608"/>
      <c r="AH26" s="608"/>
      <c r="AI26" s="608"/>
    </row>
    <row r="27" spans="6:35" s="23" customFormat="1" ht="15.75" customHeight="1" x14ac:dyDescent="0.15">
      <c r="U27" s="608" t="s">
        <v>387</v>
      </c>
      <c r="V27" s="608"/>
      <c r="W27" s="608"/>
      <c r="X27" s="608"/>
      <c r="Y27" s="608"/>
      <c r="Z27" s="608"/>
      <c r="AA27" s="608"/>
      <c r="AB27" s="608">
        <v>1.2</v>
      </c>
      <c r="AC27" s="608"/>
      <c r="AD27" s="608"/>
      <c r="AE27" s="608"/>
      <c r="AF27" s="608">
        <v>1.4</v>
      </c>
      <c r="AG27" s="608"/>
      <c r="AH27" s="608"/>
      <c r="AI27" s="608"/>
    </row>
    <row r="28" spans="6:35" s="23" customFormat="1" ht="15.75" customHeight="1" x14ac:dyDescent="0.15">
      <c r="Y28" s="248" t="s">
        <v>435</v>
      </c>
      <c r="Z28" s="248"/>
      <c r="AA28" s="22" t="s">
        <v>25</v>
      </c>
      <c r="AB28" s="248" t="s">
        <v>436</v>
      </c>
      <c r="AC28" s="248"/>
      <c r="AD28" s="22" t="s">
        <v>1</v>
      </c>
      <c r="AE28" s="299" t="s">
        <v>437</v>
      </c>
      <c r="AF28" s="299"/>
    </row>
    <row r="29" spans="6:35" s="23" customFormat="1" ht="15.75" customHeight="1" x14ac:dyDescent="0.15">
      <c r="Y29" s="299" t="s">
        <v>438</v>
      </c>
      <c r="Z29" s="299"/>
      <c r="AA29" s="22" t="s">
        <v>25</v>
      </c>
      <c r="AB29" s="299" t="s">
        <v>439</v>
      </c>
      <c r="AC29" s="299"/>
      <c r="AD29" s="22" t="s">
        <v>1</v>
      </c>
      <c r="AE29" s="299" t="s">
        <v>437</v>
      </c>
      <c r="AF29" s="299"/>
    </row>
    <row r="30" spans="6:35" s="23" customFormat="1" ht="15.75" customHeight="1" x14ac:dyDescent="0.15">
      <c r="K30" s="27" t="s">
        <v>440</v>
      </c>
      <c r="W30" s="299" t="s">
        <v>437</v>
      </c>
      <c r="X30" s="299"/>
      <c r="Y30" s="22" t="s">
        <v>2</v>
      </c>
      <c r="Z30" s="23" t="s">
        <v>29</v>
      </c>
    </row>
    <row r="31" spans="6:35" s="23" customFormat="1" ht="15.75" customHeight="1" x14ac:dyDescent="0.15"/>
    <row r="32" spans="6:35" s="23" customFormat="1" ht="15.75" customHeight="1" x14ac:dyDescent="0.15"/>
    <row r="33" spans="2:21" s="23" customFormat="1" ht="15.75" customHeight="1" x14ac:dyDescent="0.15">
      <c r="F33" s="356" t="s">
        <v>162</v>
      </c>
      <c r="G33" s="356"/>
      <c r="H33" s="356"/>
      <c r="I33" s="356"/>
      <c r="J33" s="356"/>
      <c r="K33" s="356"/>
      <c r="L33" s="356"/>
      <c r="M33" s="356"/>
      <c r="N33" s="356"/>
      <c r="O33" s="356"/>
      <c r="P33" s="356"/>
      <c r="Q33" s="356"/>
      <c r="R33" s="356"/>
      <c r="S33" s="356"/>
      <c r="T33" s="356"/>
      <c r="U33" s="356"/>
    </row>
    <row r="34" spans="2:21" s="23" customFormat="1" ht="15.75" customHeight="1" x14ac:dyDescent="0.15"/>
    <row r="35" spans="2:21" s="23" customFormat="1" ht="15.75" customHeight="1" x14ac:dyDescent="0.15"/>
    <row r="36" spans="2:21" s="23" customFormat="1" ht="15.75" customHeight="1" x14ac:dyDescent="0.15"/>
    <row r="37" spans="2:21" s="23" customFormat="1" ht="15.75" customHeight="1" x14ac:dyDescent="0.15"/>
    <row r="38" spans="2:21" s="23" customFormat="1" ht="15.75" customHeight="1" x14ac:dyDescent="0.15"/>
    <row r="39" spans="2:21" s="23" customFormat="1" ht="15.75" customHeight="1" x14ac:dyDescent="0.15"/>
    <row r="40" spans="2:21" s="23" customFormat="1" ht="15.75" customHeight="1" x14ac:dyDescent="0.15"/>
    <row r="41" spans="2:21" s="23" customFormat="1" ht="15.75" customHeight="1" x14ac:dyDescent="0.15">
      <c r="K41" s="27" t="s">
        <v>441</v>
      </c>
    </row>
    <row r="42" spans="2:21" s="23" customFormat="1" ht="15.75" customHeight="1" x14ac:dyDescent="0.15"/>
    <row r="43" spans="2:21" s="23" customFormat="1" ht="15.75" customHeight="1" x14ac:dyDescent="0.15"/>
    <row r="44" spans="2:21" s="23" customFormat="1" ht="15.75" customHeight="1" x14ac:dyDescent="0.15">
      <c r="F44" s="356" t="s">
        <v>163</v>
      </c>
      <c r="G44" s="356"/>
      <c r="H44" s="356"/>
      <c r="I44" s="356"/>
      <c r="J44" s="356"/>
      <c r="K44" s="356"/>
      <c r="L44" s="356"/>
      <c r="M44" s="356"/>
      <c r="N44" s="356"/>
      <c r="O44" s="356"/>
      <c r="P44" s="356"/>
      <c r="Q44" s="356"/>
      <c r="R44" s="356"/>
      <c r="S44" s="356"/>
      <c r="T44" s="356"/>
      <c r="U44" s="356"/>
    </row>
    <row r="45" spans="2:21" s="23" customFormat="1" ht="15.75" customHeight="1" x14ac:dyDescent="0.15"/>
    <row r="46" spans="2:21" s="23" customFormat="1" ht="15.75" customHeight="1" x14ac:dyDescent="0.15">
      <c r="B46" s="99" t="s">
        <v>571</v>
      </c>
    </row>
    <row r="47" spans="2:21" s="23" customFormat="1" ht="15.75" customHeight="1" x14ac:dyDescent="0.15"/>
    <row r="48" spans="2:21" ht="15.75" customHeight="1" x14ac:dyDescent="0.15">
      <c r="E48" s="23" t="s">
        <v>30</v>
      </c>
      <c r="N48" s="25"/>
    </row>
    <row r="49" spans="5:37" s="23" customFormat="1" ht="15.75" customHeight="1" x14ac:dyDescent="0.15"/>
    <row r="50" spans="5:37" s="23" customFormat="1" ht="15.75" customHeight="1" x14ac:dyDescent="0.15">
      <c r="G50" s="23" t="s">
        <v>166</v>
      </c>
    </row>
    <row r="51" spans="5:37" s="23" customFormat="1" ht="15.75" customHeight="1" x14ac:dyDescent="0.15">
      <c r="G51" s="23" t="s">
        <v>31</v>
      </c>
    </row>
    <row r="52" spans="5:37" s="23" customFormat="1" ht="15.75" customHeight="1" x14ac:dyDescent="0.15"/>
    <row r="53" spans="5:37" s="23" customFormat="1" ht="15.75" customHeight="1" x14ac:dyDescent="0.15">
      <c r="E53" s="28" t="s">
        <v>167</v>
      </c>
      <c r="F53" s="28"/>
      <c r="G53" s="28"/>
      <c r="H53" s="28"/>
      <c r="I53" s="28"/>
      <c r="J53" s="28"/>
      <c r="K53" s="28"/>
      <c r="L53" s="28"/>
      <c r="M53" s="28"/>
      <c r="N53" s="28"/>
      <c r="O53" s="28"/>
      <c r="P53" s="28"/>
      <c r="Q53" s="28"/>
      <c r="R53" s="28"/>
      <c r="S53" s="28"/>
      <c r="T53" s="28"/>
      <c r="U53" s="28"/>
      <c r="V53" s="28"/>
      <c r="W53" s="28"/>
      <c r="X53" s="28"/>
      <c r="Y53" s="28"/>
      <c r="Z53" s="28"/>
      <c r="AA53" s="28"/>
      <c r="AB53" s="28"/>
      <c r="AC53" s="28"/>
      <c r="AD53" s="28"/>
      <c r="AE53" s="28"/>
      <c r="AF53" s="28"/>
      <c r="AG53" s="28"/>
      <c r="AH53" s="28"/>
      <c r="AI53" s="28"/>
    </row>
    <row r="54" spans="5:37" s="23" customFormat="1" ht="15.75" customHeight="1" x14ac:dyDescent="0.15">
      <c r="E54" s="607" t="s">
        <v>45</v>
      </c>
      <c r="F54" s="608"/>
      <c r="G54" s="608"/>
      <c r="H54" s="608"/>
      <c r="I54" s="608" t="s">
        <v>36</v>
      </c>
      <c r="J54" s="608"/>
      <c r="K54" s="608"/>
      <c r="L54" s="608"/>
      <c r="M54" s="608"/>
      <c r="N54" s="608"/>
      <c r="O54" s="608"/>
      <c r="P54" s="608"/>
      <c r="Q54" s="608"/>
      <c r="R54" s="608" t="s">
        <v>37</v>
      </c>
      <c r="S54" s="608"/>
      <c r="T54" s="608"/>
      <c r="U54" s="608"/>
      <c r="V54" s="608"/>
      <c r="W54" s="608"/>
      <c r="X54" s="608"/>
      <c r="Y54" s="608"/>
      <c r="Z54" s="608"/>
      <c r="AA54" s="610" t="s">
        <v>41</v>
      </c>
      <c r="AB54" s="610"/>
      <c r="AC54" s="610"/>
      <c r="AD54" s="610"/>
      <c r="AE54" s="610"/>
      <c r="AF54" s="610"/>
      <c r="AG54" s="610"/>
      <c r="AH54" s="610"/>
      <c r="AI54" s="611"/>
      <c r="AJ54" s="29"/>
      <c r="AK54" s="29"/>
    </row>
    <row r="55" spans="5:37" s="23" customFormat="1" ht="15.75" customHeight="1" x14ac:dyDescent="0.15">
      <c r="E55" s="607"/>
      <c r="F55" s="608"/>
      <c r="G55" s="608"/>
      <c r="H55" s="608"/>
      <c r="I55" s="608"/>
      <c r="J55" s="608"/>
      <c r="K55" s="608"/>
      <c r="L55" s="608"/>
      <c r="M55" s="608"/>
      <c r="N55" s="608"/>
      <c r="O55" s="608"/>
      <c r="P55" s="608"/>
      <c r="Q55" s="608"/>
      <c r="R55" s="608"/>
      <c r="S55" s="608"/>
      <c r="T55" s="608"/>
      <c r="U55" s="608"/>
      <c r="V55" s="608"/>
      <c r="W55" s="608"/>
      <c r="X55" s="608"/>
      <c r="Y55" s="608"/>
      <c r="Z55" s="608"/>
      <c r="AA55" s="610"/>
      <c r="AB55" s="610"/>
      <c r="AC55" s="610"/>
      <c r="AD55" s="610"/>
      <c r="AE55" s="610"/>
      <c r="AF55" s="610"/>
      <c r="AG55" s="610"/>
      <c r="AH55" s="610"/>
      <c r="AI55" s="611"/>
      <c r="AJ55" s="29"/>
      <c r="AK55" s="29"/>
    </row>
    <row r="56" spans="5:37" s="23" customFormat="1" ht="15.75" customHeight="1" x14ac:dyDescent="0.15">
      <c r="E56" s="607" t="s">
        <v>32</v>
      </c>
      <c r="F56" s="608"/>
      <c r="G56" s="608"/>
      <c r="H56" s="608"/>
      <c r="I56" s="609" t="s">
        <v>34</v>
      </c>
      <c r="J56" s="609"/>
      <c r="K56" s="609"/>
      <c r="L56" s="609"/>
      <c r="M56" s="609"/>
      <c r="N56" s="609"/>
      <c r="O56" s="609"/>
      <c r="P56" s="609"/>
      <c r="Q56" s="609"/>
      <c r="R56" s="608" t="s">
        <v>35</v>
      </c>
      <c r="S56" s="608"/>
      <c r="T56" s="608"/>
      <c r="U56" s="608"/>
      <c r="V56" s="608"/>
      <c r="W56" s="608"/>
      <c r="X56" s="608"/>
      <c r="Y56" s="608"/>
      <c r="Z56" s="608"/>
      <c r="AA56" s="608" t="s">
        <v>55</v>
      </c>
      <c r="AB56" s="608"/>
      <c r="AC56" s="608"/>
      <c r="AD56" s="608"/>
      <c r="AE56" s="608"/>
      <c r="AF56" s="608"/>
      <c r="AG56" s="608"/>
      <c r="AH56" s="608"/>
      <c r="AI56" s="612"/>
    </row>
    <row r="57" spans="5:37" s="23" customFormat="1" ht="15.75" customHeight="1" x14ac:dyDescent="0.15">
      <c r="E57" s="607"/>
      <c r="F57" s="608"/>
      <c r="G57" s="608"/>
      <c r="H57" s="608"/>
      <c r="I57" s="609"/>
      <c r="J57" s="609"/>
      <c r="K57" s="609"/>
      <c r="L57" s="609"/>
      <c r="M57" s="609"/>
      <c r="N57" s="609"/>
      <c r="O57" s="609"/>
      <c r="P57" s="609"/>
      <c r="Q57" s="609"/>
      <c r="R57" s="608"/>
      <c r="S57" s="608"/>
      <c r="T57" s="608"/>
      <c r="U57" s="608"/>
      <c r="V57" s="608"/>
      <c r="W57" s="608"/>
      <c r="X57" s="608"/>
      <c r="Y57" s="608"/>
      <c r="Z57" s="608"/>
      <c r="AA57" s="608"/>
      <c r="AB57" s="608"/>
      <c r="AC57" s="608"/>
      <c r="AD57" s="608"/>
      <c r="AE57" s="608"/>
      <c r="AF57" s="608"/>
      <c r="AG57" s="608"/>
      <c r="AH57" s="608"/>
      <c r="AI57" s="612"/>
    </row>
    <row r="58" spans="5:37" s="23" customFormat="1" ht="15.75" customHeight="1" x14ac:dyDescent="0.15">
      <c r="E58" s="607" t="s">
        <v>33</v>
      </c>
      <c r="F58" s="608"/>
      <c r="G58" s="608"/>
      <c r="H58" s="608"/>
      <c r="I58" s="634" t="s">
        <v>38</v>
      </c>
      <c r="J58" s="608"/>
      <c r="K58" s="608"/>
      <c r="L58" s="608"/>
      <c r="M58" s="608"/>
      <c r="N58" s="608"/>
      <c r="O58" s="608"/>
      <c r="P58" s="608"/>
      <c r="Q58" s="608"/>
      <c r="R58" s="634" t="s">
        <v>40</v>
      </c>
      <c r="S58" s="608"/>
      <c r="T58" s="608"/>
      <c r="U58" s="608"/>
      <c r="V58" s="608"/>
      <c r="W58" s="608"/>
      <c r="X58" s="608"/>
      <c r="Y58" s="608"/>
      <c r="Z58" s="608"/>
      <c r="AA58" s="634" t="s">
        <v>43</v>
      </c>
      <c r="AB58" s="608"/>
      <c r="AC58" s="608"/>
      <c r="AD58" s="608"/>
      <c r="AE58" s="608"/>
      <c r="AF58" s="608"/>
      <c r="AG58" s="608"/>
      <c r="AH58" s="608"/>
      <c r="AI58" s="612"/>
    </row>
    <row r="59" spans="5:37" s="23" customFormat="1" ht="15.75" customHeight="1" x14ac:dyDescent="0.15">
      <c r="E59" s="607"/>
      <c r="F59" s="608"/>
      <c r="G59" s="608"/>
      <c r="H59" s="608"/>
      <c r="I59" s="608"/>
      <c r="J59" s="608"/>
      <c r="K59" s="608"/>
      <c r="L59" s="608"/>
      <c r="M59" s="608"/>
      <c r="N59" s="608"/>
      <c r="O59" s="608"/>
      <c r="P59" s="608"/>
      <c r="Q59" s="608"/>
      <c r="R59" s="608"/>
      <c r="S59" s="608"/>
      <c r="T59" s="608"/>
      <c r="U59" s="608"/>
      <c r="V59" s="608"/>
      <c r="W59" s="608"/>
      <c r="X59" s="608"/>
      <c r="Y59" s="608"/>
      <c r="Z59" s="608"/>
      <c r="AA59" s="608"/>
      <c r="AB59" s="608"/>
      <c r="AC59" s="608"/>
      <c r="AD59" s="608"/>
      <c r="AE59" s="608"/>
      <c r="AF59" s="608"/>
      <c r="AG59" s="608"/>
      <c r="AH59" s="608"/>
      <c r="AI59" s="612"/>
    </row>
    <row r="60" spans="5:37" s="23" customFormat="1" ht="15.75" customHeight="1" x14ac:dyDescent="0.15">
      <c r="E60" s="607"/>
      <c r="F60" s="608"/>
      <c r="G60" s="608"/>
      <c r="H60" s="608"/>
      <c r="I60" s="634" t="s">
        <v>39</v>
      </c>
      <c r="J60" s="608"/>
      <c r="K60" s="608"/>
      <c r="L60" s="608"/>
      <c r="M60" s="608"/>
      <c r="N60" s="608"/>
      <c r="O60" s="608"/>
      <c r="P60" s="608"/>
      <c r="Q60" s="608"/>
      <c r="R60" s="634" t="s">
        <v>42</v>
      </c>
      <c r="S60" s="608"/>
      <c r="T60" s="608"/>
      <c r="U60" s="608"/>
      <c r="V60" s="608"/>
      <c r="W60" s="608"/>
      <c r="X60" s="608"/>
      <c r="Y60" s="608"/>
      <c r="Z60" s="608"/>
      <c r="AA60" s="634" t="s">
        <v>44</v>
      </c>
      <c r="AB60" s="608"/>
      <c r="AC60" s="608"/>
      <c r="AD60" s="608"/>
      <c r="AE60" s="608"/>
      <c r="AF60" s="608"/>
      <c r="AG60" s="608"/>
      <c r="AH60" s="608"/>
      <c r="AI60" s="612"/>
    </row>
    <row r="61" spans="5:37" s="23" customFormat="1" ht="15.75" customHeight="1" x14ac:dyDescent="0.15">
      <c r="E61" s="607"/>
      <c r="F61" s="608"/>
      <c r="G61" s="608"/>
      <c r="H61" s="608"/>
      <c r="I61" s="608"/>
      <c r="J61" s="608"/>
      <c r="K61" s="608"/>
      <c r="L61" s="608"/>
      <c r="M61" s="608"/>
      <c r="N61" s="608"/>
      <c r="O61" s="608"/>
      <c r="P61" s="608"/>
      <c r="Q61" s="608"/>
      <c r="R61" s="608"/>
      <c r="S61" s="608"/>
      <c r="T61" s="608"/>
      <c r="U61" s="608"/>
      <c r="V61" s="608"/>
      <c r="W61" s="608"/>
      <c r="X61" s="608"/>
      <c r="Y61" s="608"/>
      <c r="Z61" s="608"/>
      <c r="AA61" s="608"/>
      <c r="AB61" s="608"/>
      <c r="AC61" s="608"/>
      <c r="AD61" s="608"/>
      <c r="AE61" s="608"/>
      <c r="AF61" s="608"/>
      <c r="AG61" s="608"/>
      <c r="AH61" s="608"/>
      <c r="AI61" s="612"/>
    </row>
    <row r="62" spans="5:37" s="23" customFormat="1" ht="15.75" customHeight="1" x14ac:dyDescent="0.15">
      <c r="I62" s="23" t="s">
        <v>56</v>
      </c>
    </row>
    <row r="63" spans="5:37" s="23" customFormat="1" ht="15.75" customHeight="1" x14ac:dyDescent="0.15"/>
    <row r="64" spans="5:37" s="23" customFormat="1" ht="15.75" customHeight="1" x14ac:dyDescent="0.15"/>
    <row r="65" spans="2:37" ht="15.75" customHeight="1" x14ac:dyDescent="0.15">
      <c r="D65" s="21" t="s">
        <v>46</v>
      </c>
    </row>
    <row r="67" spans="2:37" ht="15.75" customHeight="1" x14ac:dyDescent="0.15">
      <c r="E67" s="23" t="s">
        <v>47</v>
      </c>
      <c r="N67" s="25"/>
    </row>
    <row r="68" spans="2:37" s="23" customFormat="1" ht="15.75" customHeight="1" x14ac:dyDescent="0.15"/>
    <row r="69" spans="2:37" s="23" customFormat="1" ht="15.75" customHeight="1" x14ac:dyDescent="0.15">
      <c r="G69" s="23" t="s">
        <v>168</v>
      </c>
    </row>
    <row r="70" spans="2:37" s="23" customFormat="1" ht="15.75" customHeight="1" x14ac:dyDescent="0.15"/>
    <row r="71" spans="2:37" s="23" customFormat="1" ht="15.75" customHeight="1" x14ac:dyDescent="0.15">
      <c r="G71" s="28" t="s">
        <v>169</v>
      </c>
      <c r="H71" s="28"/>
      <c r="I71" s="28"/>
      <c r="J71" s="28"/>
      <c r="K71" s="28"/>
      <c r="L71" s="28"/>
      <c r="M71" s="28"/>
      <c r="N71" s="28"/>
      <c r="O71" s="28"/>
      <c r="P71" s="28"/>
      <c r="Q71" s="28"/>
      <c r="R71" s="28"/>
      <c r="S71" s="28"/>
      <c r="T71" s="28"/>
      <c r="U71" s="28"/>
      <c r="V71" s="28"/>
      <c r="W71" s="28"/>
      <c r="X71" s="28"/>
      <c r="Y71" s="28"/>
      <c r="Z71" s="28"/>
      <c r="AA71" s="28"/>
      <c r="AB71" s="28"/>
      <c r="AC71" s="28"/>
      <c r="AD71" s="28"/>
      <c r="AE71" s="28"/>
      <c r="AF71" s="28"/>
      <c r="AG71" s="28"/>
      <c r="AH71" s="28"/>
      <c r="AI71" s="30"/>
      <c r="AJ71" s="30"/>
      <c r="AK71" s="30"/>
    </row>
    <row r="72" spans="2:37" s="23" customFormat="1" ht="15.75" customHeight="1" x14ac:dyDescent="0.15">
      <c r="G72" s="607" t="s">
        <v>48</v>
      </c>
      <c r="H72" s="608"/>
      <c r="I72" s="608"/>
      <c r="J72" s="608"/>
      <c r="K72" s="608"/>
      <c r="L72" s="608"/>
      <c r="M72" s="608" t="s">
        <v>53</v>
      </c>
      <c r="N72" s="608"/>
      <c r="O72" s="608"/>
      <c r="P72" s="608"/>
      <c r="Q72" s="608"/>
      <c r="R72" s="608"/>
      <c r="S72" s="608"/>
      <c r="T72" s="608"/>
      <c r="U72" s="608" t="s">
        <v>54</v>
      </c>
      <c r="V72" s="608"/>
      <c r="W72" s="608"/>
      <c r="X72" s="608"/>
      <c r="Y72" s="608"/>
      <c r="Z72" s="608"/>
      <c r="AA72" s="608"/>
      <c r="AB72" s="608"/>
      <c r="AC72" s="608"/>
      <c r="AD72" s="608"/>
      <c r="AE72" s="608"/>
      <c r="AF72" s="608"/>
      <c r="AG72" s="608"/>
      <c r="AH72" s="612"/>
    </row>
    <row r="73" spans="2:37" s="23" customFormat="1" ht="15.75" customHeight="1" x14ac:dyDescent="0.15">
      <c r="G73" s="607" t="s">
        <v>49</v>
      </c>
      <c r="H73" s="608"/>
      <c r="I73" s="608"/>
      <c r="J73" s="608"/>
      <c r="K73" s="608"/>
      <c r="L73" s="608"/>
      <c r="M73" s="608" t="s">
        <v>51</v>
      </c>
      <c r="N73" s="608"/>
      <c r="O73" s="608"/>
      <c r="P73" s="608"/>
      <c r="Q73" s="608"/>
      <c r="R73" s="608"/>
      <c r="S73" s="608"/>
      <c r="T73" s="608"/>
      <c r="U73" s="615">
        <v>1</v>
      </c>
      <c r="V73" s="615"/>
      <c r="W73" s="615"/>
      <c r="X73" s="615"/>
      <c r="Y73" s="615"/>
      <c r="Z73" s="615"/>
      <c r="AA73" s="615"/>
      <c r="AB73" s="615"/>
      <c r="AC73" s="615"/>
      <c r="AD73" s="615"/>
      <c r="AE73" s="615"/>
      <c r="AF73" s="615"/>
      <c r="AG73" s="615"/>
      <c r="AH73" s="635"/>
    </row>
    <row r="74" spans="2:37" s="23" customFormat="1" ht="15.75" customHeight="1" x14ac:dyDescent="0.15">
      <c r="G74" s="607" t="s">
        <v>50</v>
      </c>
      <c r="H74" s="608"/>
      <c r="I74" s="608"/>
      <c r="J74" s="608"/>
      <c r="K74" s="608"/>
      <c r="L74" s="608"/>
      <c r="M74" s="608" t="s">
        <v>52</v>
      </c>
      <c r="N74" s="608"/>
      <c r="O74" s="608"/>
      <c r="P74" s="608"/>
      <c r="Q74" s="608"/>
      <c r="R74" s="608"/>
      <c r="S74" s="608"/>
      <c r="T74" s="608"/>
      <c r="U74" s="608">
        <v>0.5</v>
      </c>
      <c r="V74" s="608"/>
      <c r="W74" s="608"/>
      <c r="X74" s="608"/>
      <c r="Y74" s="608"/>
      <c r="Z74" s="608"/>
      <c r="AA74" s="608"/>
      <c r="AB74" s="608"/>
      <c r="AC74" s="608"/>
      <c r="AD74" s="608"/>
      <c r="AE74" s="608"/>
      <c r="AF74" s="608"/>
      <c r="AG74" s="608"/>
      <c r="AH74" s="612"/>
    </row>
    <row r="75" spans="2:37" s="23" customFormat="1" ht="15.75" customHeight="1" x14ac:dyDescent="0.15">
      <c r="K75" s="23" t="s">
        <v>57</v>
      </c>
    </row>
    <row r="76" spans="2:37" s="23" customFormat="1" ht="15.75" customHeight="1" x14ac:dyDescent="0.15">
      <c r="B76" s="99" t="s">
        <v>571</v>
      </c>
      <c r="I76" s="105"/>
      <c r="J76" s="105"/>
      <c r="K76" s="105"/>
      <c r="L76" s="53"/>
      <c r="M76" s="53"/>
      <c r="N76" s="53"/>
      <c r="O76" s="53"/>
      <c r="P76" s="53"/>
      <c r="Q76" s="53"/>
      <c r="R76" s="101"/>
      <c r="S76" s="101"/>
      <c r="T76" s="101"/>
      <c r="U76" s="101"/>
      <c r="V76" s="101"/>
      <c r="W76" s="101"/>
      <c r="X76" s="99"/>
      <c r="Y76" s="99"/>
      <c r="Z76" s="99"/>
      <c r="AA76" s="99"/>
      <c r="AB76" s="99"/>
      <c r="AC76" s="99"/>
    </row>
    <row r="77" spans="2:37" s="23" customFormat="1" ht="15.75" customHeight="1" x14ac:dyDescent="0.15">
      <c r="I77" s="105"/>
      <c r="J77" s="105"/>
      <c r="K77" s="105"/>
      <c r="L77" s="53"/>
      <c r="M77" s="53"/>
      <c r="N77" s="53"/>
      <c r="O77" s="53"/>
      <c r="P77" s="53"/>
      <c r="Q77" s="53"/>
      <c r="R77" s="101"/>
      <c r="S77" s="101"/>
      <c r="T77" s="101"/>
      <c r="U77" s="101"/>
      <c r="V77" s="101"/>
      <c r="W77" s="101"/>
      <c r="X77" s="99"/>
      <c r="Y77" s="99"/>
      <c r="Z77" s="99"/>
      <c r="AA77" s="99"/>
      <c r="AB77" s="99"/>
      <c r="AC77" s="99"/>
    </row>
    <row r="78" spans="2:37" ht="15.75" customHeight="1" x14ac:dyDescent="0.15">
      <c r="E78" s="23" t="s">
        <v>685</v>
      </c>
      <c r="N78" s="25"/>
    </row>
    <row r="79" spans="2:37" s="23" customFormat="1" ht="15.75" customHeight="1" x14ac:dyDescent="0.15"/>
    <row r="80" spans="2:37" s="23" customFormat="1" ht="15.75" customHeight="1" x14ac:dyDescent="0.15">
      <c r="G80" s="23" t="s">
        <v>173</v>
      </c>
    </row>
    <row r="81" spans="1:36" s="23" customFormat="1" ht="15.75" customHeight="1" x14ac:dyDescent="0.15">
      <c r="G81" s="23" t="s">
        <v>71</v>
      </c>
    </row>
    <row r="82" spans="1:36" s="23" customFormat="1" ht="15.75" customHeight="1" x14ac:dyDescent="0.15"/>
    <row r="83" spans="1:36" s="23" customFormat="1" ht="15.75" customHeight="1" x14ac:dyDescent="0.15">
      <c r="G83" s="299" t="s">
        <v>72</v>
      </c>
      <c r="H83" s="299"/>
      <c r="I83" s="22" t="s">
        <v>25</v>
      </c>
      <c r="J83" s="299">
        <v>0.2</v>
      </c>
      <c r="K83" s="299"/>
      <c r="L83" s="299" t="s">
        <v>60</v>
      </c>
      <c r="M83" s="299"/>
      <c r="N83" s="299" t="s">
        <v>61</v>
      </c>
      <c r="O83" s="299"/>
    </row>
    <row r="84" spans="1:36" s="23" customFormat="1" ht="15.75" customHeight="1" x14ac:dyDescent="0.15"/>
    <row r="85" spans="1:36" s="23" customFormat="1" ht="15.75" customHeight="1" x14ac:dyDescent="0.15">
      <c r="H85" s="23" t="s">
        <v>63</v>
      </c>
      <c r="K85" s="299" t="s">
        <v>72</v>
      </c>
      <c r="L85" s="299"/>
      <c r="M85" s="22" t="s">
        <v>2</v>
      </c>
      <c r="N85" s="23" t="s">
        <v>174</v>
      </c>
    </row>
    <row r="86" spans="1:36" s="23" customFormat="1" ht="15.75" customHeight="1" x14ac:dyDescent="0.15">
      <c r="K86" s="299" t="s">
        <v>60</v>
      </c>
      <c r="L86" s="299"/>
      <c r="M86" s="22" t="s">
        <v>2</v>
      </c>
      <c r="N86" s="23" t="s">
        <v>73</v>
      </c>
    </row>
    <row r="87" spans="1:36" s="23" customFormat="1" ht="15.75" customHeight="1" x14ac:dyDescent="0.15">
      <c r="K87" s="299" t="s">
        <v>61</v>
      </c>
      <c r="L87" s="299"/>
      <c r="M87" s="22" t="s">
        <v>2</v>
      </c>
      <c r="N87" s="23" t="s">
        <v>67</v>
      </c>
    </row>
    <row r="88" spans="1:36" s="23" customFormat="1" ht="15.75" customHeight="1" x14ac:dyDescent="0.15">
      <c r="B88" s="99"/>
      <c r="K88" s="99"/>
      <c r="L88" s="99"/>
      <c r="M88" s="99"/>
    </row>
    <row r="89" spans="1:36" s="23" customFormat="1" ht="15.75" customHeight="1" x14ac:dyDescent="0.15"/>
    <row r="90" spans="1:36" s="23" customFormat="1" ht="15.75" customHeight="1" x14ac:dyDescent="0.15">
      <c r="I90" s="28" t="s">
        <v>390</v>
      </c>
      <c r="J90" s="33"/>
      <c r="K90" s="33"/>
      <c r="L90" s="33"/>
      <c r="M90" s="33"/>
      <c r="N90" s="33"/>
      <c r="O90" s="33"/>
      <c r="P90" s="33"/>
      <c r="Q90" s="33"/>
      <c r="R90" s="33"/>
      <c r="S90" s="33"/>
      <c r="T90" s="33"/>
      <c r="U90" s="33"/>
      <c r="V90" s="34"/>
      <c r="W90" s="33"/>
      <c r="X90" s="33"/>
      <c r="Y90" s="33"/>
      <c r="Z90" s="33"/>
      <c r="AA90" s="34"/>
      <c r="AB90" s="34"/>
      <c r="AC90" s="34"/>
      <c r="AD90" s="33"/>
      <c r="AE90" s="33"/>
      <c r="AF90" s="33"/>
      <c r="AG90" s="33"/>
      <c r="AH90" s="33"/>
      <c r="AI90" s="33"/>
      <c r="AJ90" s="30"/>
    </row>
    <row r="91" spans="1:36" s="23" customFormat="1" ht="15.75" customHeight="1" x14ac:dyDescent="0.15">
      <c r="I91" s="622" t="s">
        <v>74</v>
      </c>
      <c r="J91" s="608"/>
      <c r="K91" s="612"/>
      <c r="L91" s="626" t="s">
        <v>68</v>
      </c>
      <c r="M91" s="608"/>
      <c r="N91" s="608"/>
      <c r="O91" s="608"/>
      <c r="P91" s="608"/>
      <c r="Q91" s="608"/>
      <c r="R91" s="632" t="s">
        <v>388</v>
      </c>
      <c r="S91" s="633"/>
      <c r="T91" s="633"/>
      <c r="U91" s="633"/>
      <c r="V91" s="633"/>
      <c r="W91" s="633"/>
      <c r="X91" s="633"/>
      <c r="Y91" s="633"/>
      <c r="Z91" s="633"/>
      <c r="AA91" s="632" t="s">
        <v>389</v>
      </c>
      <c r="AB91" s="633"/>
      <c r="AC91" s="633"/>
      <c r="AD91" s="633"/>
      <c r="AE91" s="633"/>
      <c r="AF91" s="633"/>
      <c r="AG91" s="633"/>
      <c r="AH91" s="633"/>
      <c r="AI91" s="633"/>
    </row>
    <row r="92" spans="1:36" s="23" customFormat="1" ht="15.75" customHeight="1" x14ac:dyDescent="0.15">
      <c r="I92" s="623"/>
      <c r="J92" s="624"/>
      <c r="K92" s="625"/>
      <c r="L92" s="627"/>
      <c r="M92" s="624"/>
      <c r="N92" s="624"/>
      <c r="O92" s="624"/>
      <c r="P92" s="624"/>
      <c r="Q92" s="624"/>
      <c r="R92" s="636" t="s">
        <v>66</v>
      </c>
      <c r="S92" s="630"/>
      <c r="T92" s="630"/>
      <c r="U92" s="630" t="s">
        <v>182</v>
      </c>
      <c r="V92" s="630"/>
      <c r="W92" s="630"/>
      <c r="X92" s="630"/>
      <c r="Y92" s="630"/>
      <c r="Z92" s="631"/>
      <c r="AA92" s="636" t="s">
        <v>66</v>
      </c>
      <c r="AB92" s="630"/>
      <c r="AC92" s="630"/>
      <c r="AD92" s="630" t="s">
        <v>182</v>
      </c>
      <c r="AE92" s="630"/>
      <c r="AF92" s="630"/>
      <c r="AG92" s="630"/>
      <c r="AH92" s="630"/>
      <c r="AI92" s="631"/>
    </row>
    <row r="93" spans="1:36" s="23" customFormat="1" ht="15.75" customHeight="1" x14ac:dyDescent="0.15">
      <c r="A93" s="109" t="str">
        <f>IF(L93="","×","")</f>
        <v/>
      </c>
      <c r="B93" s="99"/>
      <c r="I93" s="628">
        <v>2</v>
      </c>
      <c r="J93" s="619"/>
      <c r="K93" s="629"/>
      <c r="L93" s="618">
        <v>3700</v>
      </c>
      <c r="M93" s="619"/>
      <c r="N93" s="619"/>
      <c r="O93" s="619"/>
      <c r="P93" s="619"/>
      <c r="Q93" s="619"/>
      <c r="R93" s="621">
        <f>I211</f>
        <v>0.5</v>
      </c>
      <c r="S93" s="467"/>
      <c r="T93" s="467"/>
      <c r="U93" s="336">
        <f t="shared" ref="U93:U108" si="0">ROUND($J$83*$R$93*L93,0)</f>
        <v>370</v>
      </c>
      <c r="V93" s="336"/>
      <c r="W93" s="336"/>
      <c r="X93" s="336"/>
      <c r="Y93" s="336"/>
      <c r="Z93" s="620"/>
      <c r="AA93" s="621">
        <f>I215</f>
        <v>1</v>
      </c>
      <c r="AB93" s="467"/>
      <c r="AC93" s="467"/>
      <c r="AD93" s="336">
        <f t="shared" ref="AD93:AD108" si="1">ROUND($J$83*$AA$93*L93,0)</f>
        <v>740</v>
      </c>
      <c r="AE93" s="336"/>
      <c r="AF93" s="336"/>
      <c r="AG93" s="336"/>
      <c r="AH93" s="336"/>
      <c r="AI93" s="620"/>
    </row>
    <row r="94" spans="1:36" s="23" customFormat="1" ht="15.75" customHeight="1" x14ac:dyDescent="0.15">
      <c r="A94" s="109" t="str">
        <f t="shared" ref="A94:A108" si="2">IF(L94="","×","")</f>
        <v/>
      </c>
      <c r="B94" s="99"/>
      <c r="I94" s="577">
        <v>3</v>
      </c>
      <c r="J94" s="578"/>
      <c r="K94" s="579"/>
      <c r="L94" s="580">
        <v>3100</v>
      </c>
      <c r="M94" s="578"/>
      <c r="N94" s="578"/>
      <c r="O94" s="578"/>
      <c r="P94" s="578"/>
      <c r="Q94" s="578"/>
      <c r="R94" s="575">
        <f>R93</f>
        <v>0.5</v>
      </c>
      <c r="S94" s="429"/>
      <c r="T94" s="429"/>
      <c r="U94" s="312">
        <f t="shared" si="0"/>
        <v>310</v>
      </c>
      <c r="V94" s="312"/>
      <c r="W94" s="312"/>
      <c r="X94" s="312"/>
      <c r="Y94" s="312"/>
      <c r="Z94" s="581"/>
      <c r="AA94" s="575">
        <f>AA93</f>
        <v>1</v>
      </c>
      <c r="AB94" s="429"/>
      <c r="AC94" s="429"/>
      <c r="AD94" s="312">
        <f t="shared" si="1"/>
        <v>620</v>
      </c>
      <c r="AE94" s="312"/>
      <c r="AF94" s="312"/>
      <c r="AG94" s="312"/>
      <c r="AH94" s="312"/>
      <c r="AI94" s="581"/>
    </row>
    <row r="95" spans="1:36" s="23" customFormat="1" ht="15.75" customHeight="1" x14ac:dyDescent="0.15">
      <c r="A95" s="109" t="str">
        <f t="shared" si="2"/>
        <v/>
      </c>
      <c r="B95" s="99"/>
      <c r="I95" s="577">
        <v>4</v>
      </c>
      <c r="J95" s="578"/>
      <c r="K95" s="579"/>
      <c r="L95" s="580">
        <v>9500</v>
      </c>
      <c r="M95" s="578"/>
      <c r="N95" s="578"/>
      <c r="O95" s="578"/>
      <c r="P95" s="578"/>
      <c r="Q95" s="578"/>
      <c r="R95" s="575">
        <f t="shared" ref="R95:R101" si="3">R94</f>
        <v>0.5</v>
      </c>
      <c r="S95" s="429"/>
      <c r="T95" s="429"/>
      <c r="U95" s="312">
        <f t="shared" si="0"/>
        <v>950</v>
      </c>
      <c r="V95" s="312"/>
      <c r="W95" s="312"/>
      <c r="X95" s="312"/>
      <c r="Y95" s="312"/>
      <c r="Z95" s="581"/>
      <c r="AA95" s="575">
        <f t="shared" ref="AA95:AA108" si="4">AA94</f>
        <v>1</v>
      </c>
      <c r="AB95" s="429"/>
      <c r="AC95" s="429"/>
      <c r="AD95" s="312">
        <f t="shared" si="1"/>
        <v>1900</v>
      </c>
      <c r="AE95" s="312"/>
      <c r="AF95" s="312"/>
      <c r="AG95" s="312"/>
      <c r="AH95" s="312"/>
      <c r="AI95" s="581"/>
    </row>
    <row r="96" spans="1:36" s="23" customFormat="1" ht="15.75" customHeight="1" x14ac:dyDescent="0.15">
      <c r="A96" s="109" t="str">
        <f t="shared" si="2"/>
        <v/>
      </c>
      <c r="B96" s="99"/>
      <c r="I96" s="577">
        <v>5</v>
      </c>
      <c r="J96" s="578"/>
      <c r="K96" s="579"/>
      <c r="L96" s="580">
        <v>9500</v>
      </c>
      <c r="M96" s="578"/>
      <c r="N96" s="578"/>
      <c r="O96" s="578"/>
      <c r="P96" s="578"/>
      <c r="Q96" s="578"/>
      <c r="R96" s="575">
        <f t="shared" si="3"/>
        <v>0.5</v>
      </c>
      <c r="S96" s="429"/>
      <c r="T96" s="429"/>
      <c r="U96" s="312">
        <f t="shared" si="0"/>
        <v>950</v>
      </c>
      <c r="V96" s="312"/>
      <c r="W96" s="312"/>
      <c r="X96" s="312"/>
      <c r="Y96" s="312"/>
      <c r="Z96" s="581"/>
      <c r="AA96" s="575">
        <f t="shared" si="4"/>
        <v>1</v>
      </c>
      <c r="AB96" s="429"/>
      <c r="AC96" s="429"/>
      <c r="AD96" s="312">
        <f t="shared" si="1"/>
        <v>1900</v>
      </c>
      <c r="AE96" s="312"/>
      <c r="AF96" s="312"/>
      <c r="AG96" s="312"/>
      <c r="AH96" s="312"/>
      <c r="AI96" s="581"/>
    </row>
    <row r="97" spans="1:35" s="23" customFormat="1" ht="15.75" customHeight="1" x14ac:dyDescent="0.15">
      <c r="A97" s="109" t="str">
        <f t="shared" si="2"/>
        <v/>
      </c>
      <c r="B97" s="99"/>
      <c r="I97" s="577">
        <v>6</v>
      </c>
      <c r="J97" s="578"/>
      <c r="K97" s="579"/>
      <c r="L97" s="580">
        <v>9500</v>
      </c>
      <c r="M97" s="578"/>
      <c r="N97" s="578"/>
      <c r="O97" s="578"/>
      <c r="P97" s="578"/>
      <c r="Q97" s="578"/>
      <c r="R97" s="575">
        <f t="shared" si="3"/>
        <v>0.5</v>
      </c>
      <c r="S97" s="429"/>
      <c r="T97" s="429"/>
      <c r="U97" s="312">
        <f t="shared" si="0"/>
        <v>950</v>
      </c>
      <c r="V97" s="312"/>
      <c r="W97" s="312"/>
      <c r="X97" s="312"/>
      <c r="Y97" s="312"/>
      <c r="Z97" s="581"/>
      <c r="AA97" s="575">
        <f t="shared" si="4"/>
        <v>1</v>
      </c>
      <c r="AB97" s="429"/>
      <c r="AC97" s="429"/>
      <c r="AD97" s="312">
        <f t="shared" si="1"/>
        <v>1900</v>
      </c>
      <c r="AE97" s="312"/>
      <c r="AF97" s="312"/>
      <c r="AG97" s="312"/>
      <c r="AH97" s="312"/>
      <c r="AI97" s="581"/>
    </row>
    <row r="98" spans="1:35" s="23" customFormat="1" ht="15.75" customHeight="1" x14ac:dyDescent="0.15">
      <c r="A98" s="109" t="str">
        <f t="shared" si="2"/>
        <v/>
      </c>
      <c r="B98" s="99"/>
      <c r="I98" s="577">
        <v>7</v>
      </c>
      <c r="J98" s="578"/>
      <c r="K98" s="579"/>
      <c r="L98" s="580">
        <v>62500</v>
      </c>
      <c r="M98" s="578"/>
      <c r="N98" s="578"/>
      <c r="O98" s="578"/>
      <c r="P98" s="578"/>
      <c r="Q98" s="578"/>
      <c r="R98" s="575">
        <f t="shared" si="3"/>
        <v>0.5</v>
      </c>
      <c r="S98" s="429"/>
      <c r="T98" s="429"/>
      <c r="U98" s="312">
        <f t="shared" si="0"/>
        <v>6250</v>
      </c>
      <c r="V98" s="312"/>
      <c r="W98" s="312"/>
      <c r="X98" s="312"/>
      <c r="Y98" s="312"/>
      <c r="Z98" s="581"/>
      <c r="AA98" s="575">
        <f t="shared" si="4"/>
        <v>1</v>
      </c>
      <c r="AB98" s="429"/>
      <c r="AC98" s="429"/>
      <c r="AD98" s="312">
        <f t="shared" si="1"/>
        <v>12500</v>
      </c>
      <c r="AE98" s="312"/>
      <c r="AF98" s="312"/>
      <c r="AG98" s="312"/>
      <c r="AH98" s="312"/>
      <c r="AI98" s="581"/>
    </row>
    <row r="99" spans="1:35" s="23" customFormat="1" ht="15.75" customHeight="1" x14ac:dyDescent="0.15">
      <c r="A99" s="109" t="str">
        <f t="shared" si="2"/>
        <v/>
      </c>
      <c r="B99" s="99"/>
      <c r="I99" s="577">
        <v>8</v>
      </c>
      <c r="J99" s="578"/>
      <c r="K99" s="579"/>
      <c r="L99" s="580">
        <v>29700</v>
      </c>
      <c r="M99" s="578"/>
      <c r="N99" s="578"/>
      <c r="O99" s="578"/>
      <c r="P99" s="578"/>
      <c r="Q99" s="578"/>
      <c r="R99" s="575">
        <f t="shared" si="3"/>
        <v>0.5</v>
      </c>
      <c r="S99" s="429"/>
      <c r="T99" s="429"/>
      <c r="U99" s="312">
        <f t="shared" si="0"/>
        <v>2970</v>
      </c>
      <c r="V99" s="312"/>
      <c r="W99" s="312"/>
      <c r="X99" s="312"/>
      <c r="Y99" s="312"/>
      <c r="Z99" s="581"/>
      <c r="AA99" s="575">
        <f t="shared" si="4"/>
        <v>1</v>
      </c>
      <c r="AB99" s="429"/>
      <c r="AC99" s="429"/>
      <c r="AD99" s="312">
        <f t="shared" si="1"/>
        <v>5940</v>
      </c>
      <c r="AE99" s="312"/>
      <c r="AF99" s="312"/>
      <c r="AG99" s="312"/>
      <c r="AH99" s="312"/>
      <c r="AI99" s="581"/>
    </row>
    <row r="100" spans="1:35" s="23" customFormat="1" ht="15.75" customHeight="1" x14ac:dyDescent="0.15">
      <c r="A100" s="109" t="str">
        <f t="shared" si="2"/>
        <v/>
      </c>
      <c r="B100" s="99"/>
      <c r="I100" s="577">
        <v>9</v>
      </c>
      <c r="J100" s="578"/>
      <c r="K100" s="579"/>
      <c r="L100" s="580">
        <v>48400</v>
      </c>
      <c r="M100" s="578"/>
      <c r="N100" s="578"/>
      <c r="O100" s="578"/>
      <c r="P100" s="578"/>
      <c r="Q100" s="578"/>
      <c r="R100" s="575">
        <f t="shared" si="3"/>
        <v>0.5</v>
      </c>
      <c r="S100" s="429"/>
      <c r="T100" s="429"/>
      <c r="U100" s="312">
        <f t="shared" si="0"/>
        <v>4840</v>
      </c>
      <c r="V100" s="312"/>
      <c r="W100" s="312"/>
      <c r="X100" s="312"/>
      <c r="Y100" s="312"/>
      <c r="Z100" s="581"/>
      <c r="AA100" s="575">
        <f t="shared" si="4"/>
        <v>1</v>
      </c>
      <c r="AB100" s="429"/>
      <c r="AC100" s="429"/>
      <c r="AD100" s="312">
        <f t="shared" si="1"/>
        <v>9680</v>
      </c>
      <c r="AE100" s="312"/>
      <c r="AF100" s="312"/>
      <c r="AG100" s="312"/>
      <c r="AH100" s="312"/>
      <c r="AI100" s="581"/>
    </row>
    <row r="101" spans="1:35" s="23" customFormat="1" ht="15.75" customHeight="1" x14ac:dyDescent="0.15">
      <c r="A101" s="109" t="str">
        <f t="shared" si="2"/>
        <v/>
      </c>
      <c r="B101" s="99"/>
      <c r="I101" s="577">
        <v>10</v>
      </c>
      <c r="J101" s="578"/>
      <c r="K101" s="579"/>
      <c r="L101" s="580">
        <v>34800</v>
      </c>
      <c r="M101" s="578"/>
      <c r="N101" s="578"/>
      <c r="O101" s="578"/>
      <c r="P101" s="578"/>
      <c r="Q101" s="578"/>
      <c r="R101" s="575">
        <f t="shared" si="3"/>
        <v>0.5</v>
      </c>
      <c r="S101" s="429"/>
      <c r="T101" s="429"/>
      <c r="U101" s="312">
        <f t="shared" si="0"/>
        <v>3480</v>
      </c>
      <c r="V101" s="312"/>
      <c r="W101" s="312"/>
      <c r="X101" s="312"/>
      <c r="Y101" s="312"/>
      <c r="Z101" s="581"/>
      <c r="AA101" s="575">
        <f t="shared" si="4"/>
        <v>1</v>
      </c>
      <c r="AB101" s="429"/>
      <c r="AC101" s="429"/>
      <c r="AD101" s="312">
        <f t="shared" si="1"/>
        <v>6960</v>
      </c>
      <c r="AE101" s="312"/>
      <c r="AF101" s="312"/>
      <c r="AG101" s="312"/>
      <c r="AH101" s="312"/>
      <c r="AI101" s="581"/>
    </row>
    <row r="102" spans="1:35" s="23" customFormat="1" ht="15.75" customHeight="1" x14ac:dyDescent="0.15">
      <c r="A102" s="109" t="str">
        <f t="shared" si="2"/>
        <v/>
      </c>
      <c r="B102" s="99"/>
      <c r="I102" s="577">
        <v>11</v>
      </c>
      <c r="J102" s="578"/>
      <c r="K102" s="579"/>
      <c r="L102" s="580">
        <v>48400</v>
      </c>
      <c r="M102" s="578"/>
      <c r="N102" s="578"/>
      <c r="O102" s="578"/>
      <c r="P102" s="578"/>
      <c r="Q102" s="578"/>
      <c r="R102" s="575">
        <f t="shared" ref="R102:R106" si="5">R101</f>
        <v>0.5</v>
      </c>
      <c r="S102" s="429"/>
      <c r="T102" s="429"/>
      <c r="U102" s="312">
        <f t="shared" si="0"/>
        <v>4840</v>
      </c>
      <c r="V102" s="312"/>
      <c r="W102" s="312"/>
      <c r="X102" s="312"/>
      <c r="Y102" s="312"/>
      <c r="Z102" s="581"/>
      <c r="AA102" s="575">
        <f t="shared" si="4"/>
        <v>1</v>
      </c>
      <c r="AB102" s="429"/>
      <c r="AC102" s="429"/>
      <c r="AD102" s="312">
        <f t="shared" si="1"/>
        <v>9680</v>
      </c>
      <c r="AE102" s="312"/>
      <c r="AF102" s="312"/>
      <c r="AG102" s="312"/>
      <c r="AH102" s="312"/>
      <c r="AI102" s="581"/>
    </row>
    <row r="103" spans="1:35" s="23" customFormat="1" ht="15.75" customHeight="1" x14ac:dyDescent="0.15">
      <c r="A103" s="109" t="str">
        <f t="shared" si="2"/>
        <v/>
      </c>
      <c r="B103" s="99"/>
      <c r="I103" s="577">
        <v>12</v>
      </c>
      <c r="J103" s="578"/>
      <c r="K103" s="579"/>
      <c r="L103" s="580">
        <v>32800</v>
      </c>
      <c r="M103" s="578"/>
      <c r="N103" s="578"/>
      <c r="O103" s="578"/>
      <c r="P103" s="578"/>
      <c r="Q103" s="578"/>
      <c r="R103" s="575">
        <f t="shared" si="5"/>
        <v>0.5</v>
      </c>
      <c r="S103" s="429"/>
      <c r="T103" s="429"/>
      <c r="U103" s="312">
        <f t="shared" si="0"/>
        <v>3280</v>
      </c>
      <c r="V103" s="312"/>
      <c r="W103" s="312"/>
      <c r="X103" s="312"/>
      <c r="Y103" s="312"/>
      <c r="Z103" s="581"/>
      <c r="AA103" s="575">
        <f t="shared" si="4"/>
        <v>1</v>
      </c>
      <c r="AB103" s="429"/>
      <c r="AC103" s="429"/>
      <c r="AD103" s="312">
        <f t="shared" si="1"/>
        <v>6560</v>
      </c>
      <c r="AE103" s="312"/>
      <c r="AF103" s="312"/>
      <c r="AG103" s="312"/>
      <c r="AH103" s="312"/>
      <c r="AI103" s="581"/>
    </row>
    <row r="104" spans="1:35" s="23" customFormat="1" ht="15.75" customHeight="1" x14ac:dyDescent="0.15">
      <c r="A104" s="109" t="str">
        <f t="shared" si="2"/>
        <v>×</v>
      </c>
      <c r="B104" s="99"/>
      <c r="I104" s="577"/>
      <c r="J104" s="578"/>
      <c r="K104" s="579"/>
      <c r="L104" s="580"/>
      <c r="M104" s="578"/>
      <c r="N104" s="578"/>
      <c r="O104" s="578"/>
      <c r="P104" s="578"/>
      <c r="Q104" s="578"/>
      <c r="R104" s="575">
        <f t="shared" si="5"/>
        <v>0.5</v>
      </c>
      <c r="S104" s="429"/>
      <c r="T104" s="429"/>
      <c r="U104" s="312">
        <f t="shared" si="0"/>
        <v>0</v>
      </c>
      <c r="V104" s="312"/>
      <c r="W104" s="312"/>
      <c r="X104" s="312"/>
      <c r="Y104" s="312"/>
      <c r="Z104" s="581"/>
      <c r="AA104" s="575">
        <f t="shared" si="4"/>
        <v>1</v>
      </c>
      <c r="AB104" s="429"/>
      <c r="AC104" s="429"/>
      <c r="AD104" s="312">
        <f t="shared" si="1"/>
        <v>0</v>
      </c>
      <c r="AE104" s="312"/>
      <c r="AF104" s="312"/>
      <c r="AG104" s="312"/>
      <c r="AH104" s="312"/>
      <c r="AI104" s="581"/>
    </row>
    <row r="105" spans="1:35" s="23" customFormat="1" ht="15.75" customHeight="1" x14ac:dyDescent="0.15">
      <c r="A105" s="109" t="str">
        <f t="shared" si="2"/>
        <v>×</v>
      </c>
      <c r="B105" s="99"/>
      <c r="I105" s="577"/>
      <c r="J105" s="578"/>
      <c r="K105" s="579"/>
      <c r="L105" s="580"/>
      <c r="M105" s="578"/>
      <c r="N105" s="578"/>
      <c r="O105" s="578"/>
      <c r="P105" s="578"/>
      <c r="Q105" s="578"/>
      <c r="R105" s="575">
        <f t="shared" si="5"/>
        <v>0.5</v>
      </c>
      <c r="S105" s="429"/>
      <c r="T105" s="429"/>
      <c r="U105" s="312">
        <f t="shared" si="0"/>
        <v>0</v>
      </c>
      <c r="V105" s="312"/>
      <c r="W105" s="312"/>
      <c r="X105" s="312"/>
      <c r="Y105" s="312"/>
      <c r="Z105" s="581"/>
      <c r="AA105" s="575">
        <f t="shared" si="4"/>
        <v>1</v>
      </c>
      <c r="AB105" s="429"/>
      <c r="AC105" s="429"/>
      <c r="AD105" s="312">
        <f t="shared" si="1"/>
        <v>0</v>
      </c>
      <c r="AE105" s="312"/>
      <c r="AF105" s="312"/>
      <c r="AG105" s="312"/>
      <c r="AH105" s="312"/>
      <c r="AI105" s="581"/>
    </row>
    <row r="106" spans="1:35" s="23" customFormat="1" ht="15.75" customHeight="1" x14ac:dyDescent="0.15">
      <c r="A106" s="109" t="str">
        <f t="shared" si="2"/>
        <v>×</v>
      </c>
      <c r="B106" s="99"/>
      <c r="I106" s="577"/>
      <c r="J106" s="578"/>
      <c r="K106" s="579"/>
      <c r="L106" s="580"/>
      <c r="M106" s="578"/>
      <c r="N106" s="578"/>
      <c r="O106" s="578"/>
      <c r="P106" s="578"/>
      <c r="Q106" s="578"/>
      <c r="R106" s="575">
        <f t="shared" si="5"/>
        <v>0.5</v>
      </c>
      <c r="S106" s="429"/>
      <c r="T106" s="429"/>
      <c r="U106" s="312">
        <f t="shared" si="0"/>
        <v>0</v>
      </c>
      <c r="V106" s="312"/>
      <c r="W106" s="312"/>
      <c r="X106" s="312"/>
      <c r="Y106" s="312"/>
      <c r="Z106" s="581"/>
      <c r="AA106" s="575">
        <f t="shared" si="4"/>
        <v>1</v>
      </c>
      <c r="AB106" s="429"/>
      <c r="AC106" s="429"/>
      <c r="AD106" s="312">
        <f t="shared" si="1"/>
        <v>0</v>
      </c>
      <c r="AE106" s="312"/>
      <c r="AF106" s="312"/>
      <c r="AG106" s="312"/>
      <c r="AH106" s="312"/>
      <c r="AI106" s="581"/>
    </row>
    <row r="107" spans="1:35" s="23" customFormat="1" ht="15.75" customHeight="1" x14ac:dyDescent="0.15">
      <c r="A107" s="109" t="str">
        <f t="shared" si="2"/>
        <v>×</v>
      </c>
      <c r="B107" s="99"/>
      <c r="I107" s="577"/>
      <c r="J107" s="578"/>
      <c r="K107" s="579"/>
      <c r="L107" s="580"/>
      <c r="M107" s="578"/>
      <c r="N107" s="578"/>
      <c r="O107" s="578"/>
      <c r="P107" s="578"/>
      <c r="Q107" s="578"/>
      <c r="R107" s="575">
        <f t="shared" ref="R107:R108" si="6">R106</f>
        <v>0.5</v>
      </c>
      <c r="S107" s="429"/>
      <c r="T107" s="429"/>
      <c r="U107" s="312">
        <f t="shared" si="0"/>
        <v>0</v>
      </c>
      <c r="V107" s="312"/>
      <c r="W107" s="312"/>
      <c r="X107" s="312"/>
      <c r="Y107" s="312"/>
      <c r="Z107" s="581"/>
      <c r="AA107" s="575">
        <f t="shared" si="4"/>
        <v>1</v>
      </c>
      <c r="AB107" s="429"/>
      <c r="AC107" s="429"/>
      <c r="AD107" s="312">
        <f t="shared" si="1"/>
        <v>0</v>
      </c>
      <c r="AE107" s="312"/>
      <c r="AF107" s="312"/>
      <c r="AG107" s="312"/>
      <c r="AH107" s="312"/>
      <c r="AI107" s="581"/>
    </row>
    <row r="108" spans="1:35" s="23" customFormat="1" ht="15.75" customHeight="1" x14ac:dyDescent="0.15">
      <c r="A108" s="109" t="str">
        <f t="shared" si="2"/>
        <v>×</v>
      </c>
      <c r="B108" s="99"/>
      <c r="I108" s="582"/>
      <c r="J108" s="583"/>
      <c r="K108" s="584"/>
      <c r="L108" s="585"/>
      <c r="M108" s="583"/>
      <c r="N108" s="583"/>
      <c r="O108" s="583"/>
      <c r="P108" s="583"/>
      <c r="Q108" s="583"/>
      <c r="R108" s="576">
        <f t="shared" si="6"/>
        <v>0.5</v>
      </c>
      <c r="S108" s="444"/>
      <c r="T108" s="444"/>
      <c r="U108" s="319">
        <f t="shared" si="0"/>
        <v>0</v>
      </c>
      <c r="V108" s="319"/>
      <c r="W108" s="319"/>
      <c r="X108" s="319"/>
      <c r="Y108" s="319"/>
      <c r="Z108" s="586"/>
      <c r="AA108" s="576">
        <f t="shared" si="4"/>
        <v>1</v>
      </c>
      <c r="AB108" s="444"/>
      <c r="AC108" s="444"/>
      <c r="AD108" s="319">
        <f t="shared" si="1"/>
        <v>0</v>
      </c>
      <c r="AE108" s="319"/>
      <c r="AF108" s="319"/>
      <c r="AG108" s="319"/>
      <c r="AH108" s="319"/>
      <c r="AI108" s="586"/>
    </row>
    <row r="109" spans="1:35" s="23" customFormat="1" ht="15.75" customHeight="1" x14ac:dyDescent="0.15">
      <c r="I109" s="35"/>
      <c r="J109" s="35"/>
      <c r="K109" s="35"/>
      <c r="L109" s="36"/>
      <c r="M109" s="36"/>
      <c r="N109" s="36"/>
      <c r="O109" s="35"/>
      <c r="P109" s="35"/>
      <c r="Q109" s="35"/>
      <c r="R109" s="35"/>
      <c r="S109" s="35"/>
      <c r="T109" s="35"/>
      <c r="U109" s="35"/>
      <c r="V109" s="35"/>
      <c r="W109" s="35"/>
      <c r="X109" s="35"/>
      <c r="Y109" s="35"/>
      <c r="Z109" s="35"/>
      <c r="AA109" s="37"/>
      <c r="AB109" s="37"/>
      <c r="AC109" s="37"/>
      <c r="AD109" s="37"/>
      <c r="AE109" s="37"/>
      <c r="AF109" s="37"/>
      <c r="AG109" s="37"/>
      <c r="AH109" s="37"/>
      <c r="AI109" s="37"/>
    </row>
    <row r="110" spans="1:35" s="23" customFormat="1" ht="15.75" customHeight="1" x14ac:dyDescent="0.15">
      <c r="B110" s="99" t="s">
        <v>571</v>
      </c>
    </row>
    <row r="111" spans="1:35" s="23" customFormat="1" ht="15.75" customHeight="1" x14ac:dyDescent="0.15"/>
    <row r="112" spans="1:35" ht="15.75" customHeight="1" x14ac:dyDescent="0.15">
      <c r="E112" s="23" t="s">
        <v>686</v>
      </c>
      <c r="N112" s="25"/>
    </row>
    <row r="113" spans="6:24" s="23" customFormat="1" ht="15.75" customHeight="1" x14ac:dyDescent="0.15"/>
    <row r="114" spans="6:24" s="23" customFormat="1" ht="15.75" customHeight="1" x14ac:dyDescent="0.15">
      <c r="F114" s="23" t="s">
        <v>76</v>
      </c>
      <c r="G114" s="23" t="s">
        <v>77</v>
      </c>
    </row>
    <row r="115" spans="6:24" s="23" customFormat="1" ht="15.75" customHeight="1" x14ac:dyDescent="0.15"/>
    <row r="116" spans="6:24" s="23" customFormat="1" ht="15.75" customHeight="1" x14ac:dyDescent="0.15">
      <c r="G116" s="23" t="s">
        <v>175</v>
      </c>
    </row>
    <row r="117" spans="6:24" s="23" customFormat="1" ht="15.75" customHeight="1" x14ac:dyDescent="0.15">
      <c r="G117" s="23" t="s">
        <v>78</v>
      </c>
    </row>
    <row r="118" spans="6:24" s="23" customFormat="1" ht="15.75" customHeight="1" x14ac:dyDescent="0.15"/>
    <row r="119" spans="6:24" s="23" customFormat="1" ht="15.75" customHeight="1" x14ac:dyDescent="0.15">
      <c r="G119" s="23" t="s">
        <v>79</v>
      </c>
    </row>
    <row r="120" spans="6:24" s="23" customFormat="1" ht="15.75" customHeight="1" x14ac:dyDescent="0.15">
      <c r="G120" s="299" t="s">
        <v>80</v>
      </c>
      <c r="H120" s="299"/>
      <c r="I120" s="22" t="s">
        <v>25</v>
      </c>
      <c r="J120" s="299">
        <v>1.8</v>
      </c>
      <c r="K120" s="299"/>
      <c r="L120" s="299" t="s">
        <v>60</v>
      </c>
      <c r="M120" s="299"/>
      <c r="N120" s="299" t="s">
        <v>61</v>
      </c>
      <c r="O120" s="299"/>
      <c r="P120" s="22" t="s">
        <v>62</v>
      </c>
      <c r="Q120" s="613">
        <v>-0.75</v>
      </c>
      <c r="R120" s="613"/>
    </row>
    <row r="121" spans="6:24" s="23" customFormat="1" ht="15.75" customHeight="1" x14ac:dyDescent="0.15"/>
    <row r="122" spans="6:24" s="23" customFormat="1" ht="15.75" customHeight="1" x14ac:dyDescent="0.15">
      <c r="G122" s="23" t="s">
        <v>81</v>
      </c>
    </row>
    <row r="123" spans="6:24" s="23" customFormat="1" ht="15.75" customHeight="1" x14ac:dyDescent="0.15">
      <c r="G123" s="299" t="s">
        <v>80</v>
      </c>
      <c r="H123" s="299"/>
      <c r="I123" s="22" t="s">
        <v>25</v>
      </c>
      <c r="J123" s="299">
        <v>3.6</v>
      </c>
      <c r="K123" s="299"/>
      <c r="L123" s="299" t="s">
        <v>60</v>
      </c>
      <c r="M123" s="299"/>
      <c r="N123" s="299" t="s">
        <v>61</v>
      </c>
      <c r="O123" s="299"/>
      <c r="P123" s="22" t="s">
        <v>62</v>
      </c>
      <c r="Q123" s="613">
        <v>-0.75</v>
      </c>
      <c r="R123" s="613"/>
    </row>
    <row r="124" spans="6:24" s="23" customFormat="1" ht="15.75" customHeight="1" x14ac:dyDescent="0.15"/>
    <row r="125" spans="6:24" s="23" customFormat="1" ht="15.75" customHeight="1" x14ac:dyDescent="0.15">
      <c r="H125" s="23" t="s">
        <v>63</v>
      </c>
      <c r="K125" s="299" t="s">
        <v>80</v>
      </c>
      <c r="L125" s="299"/>
      <c r="M125" s="22" t="s">
        <v>2</v>
      </c>
      <c r="N125" s="23" t="s">
        <v>82</v>
      </c>
    </row>
    <row r="126" spans="6:24" s="23" customFormat="1" ht="15.75" customHeight="1" x14ac:dyDescent="0.15">
      <c r="K126" s="299" t="s">
        <v>60</v>
      </c>
      <c r="L126" s="299"/>
      <c r="M126" s="22" t="s">
        <v>2</v>
      </c>
      <c r="N126" s="23" t="s">
        <v>73</v>
      </c>
    </row>
    <row r="127" spans="6:24" s="23" customFormat="1" ht="15.75" customHeight="1" x14ac:dyDescent="0.15">
      <c r="K127" s="299" t="s">
        <v>61</v>
      </c>
      <c r="L127" s="299"/>
      <c r="M127" s="22" t="s">
        <v>2</v>
      </c>
      <c r="N127" s="23" t="s">
        <v>67</v>
      </c>
    </row>
    <row r="128" spans="6:24" s="23" customFormat="1" ht="15.75" customHeight="1" x14ac:dyDescent="0.15">
      <c r="K128" s="299" t="s">
        <v>62</v>
      </c>
      <c r="L128" s="299"/>
      <c r="M128" s="22" t="s">
        <v>2</v>
      </c>
      <c r="N128" s="23" t="s">
        <v>396</v>
      </c>
      <c r="S128" s="38" t="s">
        <v>119</v>
      </c>
      <c r="T128" s="22" t="s">
        <v>25</v>
      </c>
      <c r="U128" s="308">
        <f>杭先端径</f>
        <v>1.5</v>
      </c>
      <c r="V128" s="308"/>
      <c r="W128" s="308"/>
      <c r="X128" s="23" t="s">
        <v>120</v>
      </c>
    </row>
    <row r="129" spans="1:35" s="23" customFormat="1" ht="15.75" customHeight="1" x14ac:dyDescent="0.15">
      <c r="B129" s="99" t="s">
        <v>571</v>
      </c>
      <c r="K129" s="99"/>
      <c r="L129" s="99"/>
      <c r="M129" s="99"/>
      <c r="S129" s="107"/>
      <c r="T129" s="99"/>
      <c r="U129" s="101"/>
      <c r="V129" s="101"/>
      <c r="W129" s="101"/>
    </row>
    <row r="130" spans="1:35" s="23" customFormat="1" ht="15.75" customHeight="1" x14ac:dyDescent="0.15">
      <c r="K130" s="22"/>
      <c r="L130" s="22"/>
      <c r="M130" s="22"/>
    </row>
    <row r="131" spans="1:35" s="23" customFormat="1" ht="15.75" customHeight="1" x14ac:dyDescent="0.15">
      <c r="G131" s="28" t="s">
        <v>391</v>
      </c>
      <c r="H131" s="28"/>
      <c r="I131" s="28"/>
      <c r="J131" s="28"/>
      <c r="K131" s="28"/>
      <c r="L131" s="28"/>
      <c r="M131" s="28"/>
      <c r="N131" s="28"/>
      <c r="O131" s="28"/>
      <c r="P131" s="28"/>
      <c r="Q131" s="28"/>
      <c r="R131" s="28"/>
      <c r="S131" s="28"/>
      <c r="T131" s="28"/>
      <c r="U131" s="28"/>
      <c r="V131" s="28"/>
      <c r="W131" s="28"/>
      <c r="X131" s="28"/>
      <c r="Y131" s="28"/>
      <c r="Z131" s="28"/>
      <c r="AA131" s="28"/>
      <c r="AB131" s="28"/>
      <c r="AC131" s="28"/>
      <c r="AD131" s="28"/>
      <c r="AE131" s="34"/>
      <c r="AF131" s="34"/>
      <c r="AG131" s="34"/>
      <c r="AH131" s="34"/>
      <c r="AI131" s="34"/>
    </row>
    <row r="132" spans="1:35" s="23" customFormat="1" ht="15.75" customHeight="1" x14ac:dyDescent="0.15">
      <c r="G132" s="256" t="s">
        <v>74</v>
      </c>
      <c r="H132" s="257"/>
      <c r="I132" s="263"/>
      <c r="J132" s="257" t="s">
        <v>399</v>
      </c>
      <c r="K132" s="269"/>
      <c r="L132" s="269"/>
      <c r="M132" s="573"/>
      <c r="N132" s="284" t="s">
        <v>388</v>
      </c>
      <c r="O132" s="269"/>
      <c r="P132" s="269"/>
      <c r="Q132" s="269"/>
      <c r="R132" s="269"/>
      <c r="S132" s="269"/>
      <c r="T132" s="285"/>
      <c r="U132" s="354" t="s">
        <v>389</v>
      </c>
      <c r="V132" s="269"/>
      <c r="W132" s="269"/>
      <c r="X132" s="269"/>
      <c r="Y132" s="269"/>
      <c r="Z132" s="269"/>
      <c r="AA132" s="269"/>
      <c r="AB132" s="269"/>
      <c r="AC132" s="269"/>
      <c r="AD132" s="269"/>
      <c r="AE132" s="269"/>
      <c r="AF132" s="269"/>
      <c r="AG132" s="269"/>
      <c r="AH132" s="269"/>
      <c r="AI132" s="285"/>
    </row>
    <row r="133" spans="1:35" s="23" customFormat="1" ht="15.75" customHeight="1" x14ac:dyDescent="0.15">
      <c r="G133" s="330"/>
      <c r="H133" s="279"/>
      <c r="I133" s="280"/>
      <c r="J133" s="244"/>
      <c r="K133" s="244"/>
      <c r="L133" s="244"/>
      <c r="M133" s="323"/>
      <c r="N133" s="286" t="s">
        <v>66</v>
      </c>
      <c r="O133" s="244"/>
      <c r="P133" s="244"/>
      <c r="Q133" s="279" t="s">
        <v>400</v>
      </c>
      <c r="R133" s="244"/>
      <c r="S133" s="244"/>
      <c r="T133" s="276"/>
      <c r="U133" s="322" t="s">
        <v>66</v>
      </c>
      <c r="V133" s="244"/>
      <c r="W133" s="244"/>
      <c r="X133" s="279" t="s">
        <v>83</v>
      </c>
      <c r="Y133" s="244"/>
      <c r="Z133" s="244"/>
      <c r="AA133" s="244"/>
      <c r="AB133" s="244"/>
      <c r="AC133" s="244"/>
      <c r="AD133" s="279" t="s">
        <v>84</v>
      </c>
      <c r="AE133" s="244"/>
      <c r="AF133" s="244"/>
      <c r="AG133" s="244"/>
      <c r="AH133" s="244"/>
      <c r="AI133" s="276"/>
    </row>
    <row r="134" spans="1:35" s="23" customFormat="1" ht="15.75" customHeight="1" x14ac:dyDescent="0.15">
      <c r="G134" s="330"/>
      <c r="H134" s="279"/>
      <c r="I134" s="280"/>
      <c r="J134" s="244"/>
      <c r="K134" s="244"/>
      <c r="L134" s="244"/>
      <c r="M134" s="323"/>
      <c r="N134" s="286"/>
      <c r="O134" s="244"/>
      <c r="P134" s="244"/>
      <c r="Q134" s="244"/>
      <c r="R134" s="244"/>
      <c r="S134" s="244"/>
      <c r="T134" s="276"/>
      <c r="U134" s="322"/>
      <c r="V134" s="244"/>
      <c r="W134" s="244"/>
      <c r="X134" s="279"/>
      <c r="Y134" s="244"/>
      <c r="Z134" s="244"/>
      <c r="AA134" s="244"/>
      <c r="AB134" s="244"/>
      <c r="AC134" s="244"/>
      <c r="AD134" s="279"/>
      <c r="AE134" s="244"/>
      <c r="AF134" s="244"/>
      <c r="AG134" s="244"/>
      <c r="AH134" s="244"/>
      <c r="AI134" s="276"/>
    </row>
    <row r="135" spans="1:35" s="23" customFormat="1" ht="15.75" customHeight="1" x14ac:dyDescent="0.15">
      <c r="G135" s="258"/>
      <c r="H135" s="259"/>
      <c r="I135" s="264"/>
      <c r="J135" s="255"/>
      <c r="K135" s="255"/>
      <c r="L135" s="255"/>
      <c r="M135" s="574"/>
      <c r="N135" s="287"/>
      <c r="O135" s="255"/>
      <c r="P135" s="255"/>
      <c r="Q135" s="255"/>
      <c r="R135" s="255"/>
      <c r="S135" s="255"/>
      <c r="T135" s="278"/>
      <c r="U135" s="572"/>
      <c r="V135" s="255"/>
      <c r="W135" s="255"/>
      <c r="X135" s="255"/>
      <c r="Y135" s="255"/>
      <c r="Z135" s="255"/>
      <c r="AA135" s="255"/>
      <c r="AB135" s="255"/>
      <c r="AC135" s="255"/>
      <c r="AD135" s="255"/>
      <c r="AE135" s="255"/>
      <c r="AF135" s="255"/>
      <c r="AG135" s="255"/>
      <c r="AH135" s="255"/>
      <c r="AI135" s="278"/>
    </row>
    <row r="136" spans="1:35" s="23" customFormat="1" ht="15.75" customHeight="1" x14ac:dyDescent="0.15">
      <c r="A136" s="109" t="str">
        <f t="shared" ref="A136:A151" si="7">IF(J136="","×","")</f>
        <v/>
      </c>
      <c r="B136" s="99"/>
      <c r="G136" s="265">
        <f t="shared" ref="G136:G151" si="8">IF(I93="","",I93)</f>
        <v>2</v>
      </c>
      <c r="H136" s="266"/>
      <c r="I136" s="372"/>
      <c r="J136" s="266">
        <f t="shared" ref="J136:J151" si="9">IF(L93="","",L93)</f>
        <v>3700</v>
      </c>
      <c r="K136" s="266"/>
      <c r="L136" s="266"/>
      <c r="M136" s="410"/>
      <c r="N136" s="640">
        <f>R93</f>
        <v>0.5</v>
      </c>
      <c r="O136" s="414"/>
      <c r="P136" s="414"/>
      <c r="Q136" s="266">
        <f t="shared" ref="Q136:Q151" si="10">IF(J136="","",ROUND($J$120*$N$136*J136*$U$128^$Q$120,0))</f>
        <v>2457</v>
      </c>
      <c r="R136" s="266"/>
      <c r="S136" s="266"/>
      <c r="T136" s="372"/>
      <c r="U136" s="416">
        <f>AA93</f>
        <v>1</v>
      </c>
      <c r="V136" s="414"/>
      <c r="W136" s="414"/>
      <c r="X136" s="266">
        <f t="shared" ref="X136:X151" si="11">IF(J136="","",ROUND($J$120*$U$136*J136*$U$128^$Q$123,0))</f>
        <v>4914</v>
      </c>
      <c r="Y136" s="266"/>
      <c r="Z136" s="266"/>
      <c r="AA136" s="266"/>
      <c r="AB136" s="266"/>
      <c r="AC136" s="266"/>
      <c r="AD136" s="266">
        <f t="shared" ref="AD136:AD151" si="12">IF(J136="","",ROUND($J$123*$U$136*J136*$U$128^$Q$123,0))</f>
        <v>9827</v>
      </c>
      <c r="AE136" s="266"/>
      <c r="AF136" s="266"/>
      <c r="AG136" s="266"/>
      <c r="AH136" s="266"/>
      <c r="AI136" s="372"/>
    </row>
    <row r="137" spans="1:35" s="23" customFormat="1" ht="15.75" customHeight="1" x14ac:dyDescent="0.15">
      <c r="A137" s="109" t="str">
        <f t="shared" si="7"/>
        <v/>
      </c>
      <c r="B137" s="99"/>
      <c r="G137" s="240">
        <f t="shared" si="8"/>
        <v>3</v>
      </c>
      <c r="H137" s="241"/>
      <c r="I137" s="558"/>
      <c r="J137" s="241">
        <f t="shared" si="9"/>
        <v>3100</v>
      </c>
      <c r="K137" s="241"/>
      <c r="L137" s="241"/>
      <c r="M137" s="561"/>
      <c r="N137" s="562">
        <f>N136</f>
        <v>0.5</v>
      </c>
      <c r="O137" s="385"/>
      <c r="P137" s="385"/>
      <c r="Q137" s="241">
        <f t="shared" si="10"/>
        <v>2058</v>
      </c>
      <c r="R137" s="241"/>
      <c r="S137" s="241"/>
      <c r="T137" s="558"/>
      <c r="U137" s="387">
        <f>U136</f>
        <v>1</v>
      </c>
      <c r="V137" s="385"/>
      <c r="W137" s="385"/>
      <c r="X137" s="241">
        <f t="shared" si="11"/>
        <v>4117</v>
      </c>
      <c r="Y137" s="241"/>
      <c r="Z137" s="241"/>
      <c r="AA137" s="241"/>
      <c r="AB137" s="241"/>
      <c r="AC137" s="241"/>
      <c r="AD137" s="241">
        <f t="shared" si="12"/>
        <v>8234</v>
      </c>
      <c r="AE137" s="241"/>
      <c r="AF137" s="241"/>
      <c r="AG137" s="241"/>
      <c r="AH137" s="241"/>
      <c r="AI137" s="558"/>
    </row>
    <row r="138" spans="1:35" s="23" customFormat="1" ht="15.75" customHeight="1" x14ac:dyDescent="0.15">
      <c r="A138" s="109" t="str">
        <f t="shared" si="7"/>
        <v/>
      </c>
      <c r="B138" s="99"/>
      <c r="G138" s="240">
        <f t="shared" si="8"/>
        <v>4</v>
      </c>
      <c r="H138" s="241"/>
      <c r="I138" s="558"/>
      <c r="J138" s="241">
        <f t="shared" si="9"/>
        <v>9500</v>
      </c>
      <c r="K138" s="241"/>
      <c r="L138" s="241"/>
      <c r="M138" s="561"/>
      <c r="N138" s="562">
        <f t="shared" ref="N138:N151" si="13">N137</f>
        <v>0.5</v>
      </c>
      <c r="O138" s="385"/>
      <c r="P138" s="385"/>
      <c r="Q138" s="241">
        <f t="shared" si="10"/>
        <v>6308</v>
      </c>
      <c r="R138" s="241"/>
      <c r="S138" s="241"/>
      <c r="T138" s="558"/>
      <c r="U138" s="387">
        <f t="shared" ref="U138:U151" si="14">U137</f>
        <v>1</v>
      </c>
      <c r="V138" s="385"/>
      <c r="W138" s="385"/>
      <c r="X138" s="241">
        <f t="shared" si="11"/>
        <v>12616</v>
      </c>
      <c r="Y138" s="241"/>
      <c r="Z138" s="241"/>
      <c r="AA138" s="241"/>
      <c r="AB138" s="241"/>
      <c r="AC138" s="241"/>
      <c r="AD138" s="241">
        <f t="shared" si="12"/>
        <v>25232</v>
      </c>
      <c r="AE138" s="241"/>
      <c r="AF138" s="241"/>
      <c r="AG138" s="241"/>
      <c r="AH138" s="241"/>
      <c r="AI138" s="558"/>
    </row>
    <row r="139" spans="1:35" s="23" customFormat="1" ht="15.75" customHeight="1" x14ac:dyDescent="0.15">
      <c r="A139" s="109" t="str">
        <f t="shared" si="7"/>
        <v/>
      </c>
      <c r="B139" s="99"/>
      <c r="G139" s="240">
        <f t="shared" si="8"/>
        <v>5</v>
      </c>
      <c r="H139" s="241"/>
      <c r="I139" s="558"/>
      <c r="J139" s="241">
        <f t="shared" si="9"/>
        <v>9500</v>
      </c>
      <c r="K139" s="241"/>
      <c r="L139" s="241"/>
      <c r="M139" s="561"/>
      <c r="N139" s="562">
        <f t="shared" si="13"/>
        <v>0.5</v>
      </c>
      <c r="O139" s="385"/>
      <c r="P139" s="385"/>
      <c r="Q139" s="241">
        <f t="shared" si="10"/>
        <v>6308</v>
      </c>
      <c r="R139" s="241"/>
      <c r="S139" s="241"/>
      <c r="T139" s="558"/>
      <c r="U139" s="387">
        <f t="shared" si="14"/>
        <v>1</v>
      </c>
      <c r="V139" s="385"/>
      <c r="W139" s="385"/>
      <c r="X139" s="241">
        <f t="shared" si="11"/>
        <v>12616</v>
      </c>
      <c r="Y139" s="241"/>
      <c r="Z139" s="241"/>
      <c r="AA139" s="241"/>
      <c r="AB139" s="241"/>
      <c r="AC139" s="241"/>
      <c r="AD139" s="241">
        <f t="shared" si="12"/>
        <v>25232</v>
      </c>
      <c r="AE139" s="241"/>
      <c r="AF139" s="241"/>
      <c r="AG139" s="241"/>
      <c r="AH139" s="241"/>
      <c r="AI139" s="558"/>
    </row>
    <row r="140" spans="1:35" s="23" customFormat="1" ht="15.75" customHeight="1" x14ac:dyDescent="0.15">
      <c r="A140" s="109" t="str">
        <f t="shared" si="7"/>
        <v/>
      </c>
      <c r="B140" s="99"/>
      <c r="G140" s="240">
        <f t="shared" si="8"/>
        <v>6</v>
      </c>
      <c r="H140" s="241"/>
      <c r="I140" s="558"/>
      <c r="J140" s="241">
        <f t="shared" si="9"/>
        <v>9500</v>
      </c>
      <c r="K140" s="241"/>
      <c r="L140" s="241"/>
      <c r="M140" s="561"/>
      <c r="N140" s="562">
        <f t="shared" si="13"/>
        <v>0.5</v>
      </c>
      <c r="O140" s="385"/>
      <c r="P140" s="385"/>
      <c r="Q140" s="241">
        <f t="shared" si="10"/>
        <v>6308</v>
      </c>
      <c r="R140" s="241"/>
      <c r="S140" s="241"/>
      <c r="T140" s="558"/>
      <c r="U140" s="387">
        <f t="shared" si="14"/>
        <v>1</v>
      </c>
      <c r="V140" s="385"/>
      <c r="W140" s="385"/>
      <c r="X140" s="241">
        <f t="shared" si="11"/>
        <v>12616</v>
      </c>
      <c r="Y140" s="241"/>
      <c r="Z140" s="241"/>
      <c r="AA140" s="241"/>
      <c r="AB140" s="241"/>
      <c r="AC140" s="241"/>
      <c r="AD140" s="241">
        <f t="shared" si="12"/>
        <v>25232</v>
      </c>
      <c r="AE140" s="241"/>
      <c r="AF140" s="241"/>
      <c r="AG140" s="241"/>
      <c r="AH140" s="241"/>
      <c r="AI140" s="558"/>
    </row>
    <row r="141" spans="1:35" s="23" customFormat="1" ht="15.75" customHeight="1" x14ac:dyDescent="0.15">
      <c r="A141" s="109" t="str">
        <f t="shared" si="7"/>
        <v/>
      </c>
      <c r="B141" s="99"/>
      <c r="G141" s="240">
        <f t="shared" si="8"/>
        <v>7</v>
      </c>
      <c r="H141" s="241"/>
      <c r="I141" s="558"/>
      <c r="J141" s="241">
        <f t="shared" si="9"/>
        <v>62500</v>
      </c>
      <c r="K141" s="241"/>
      <c r="L141" s="241"/>
      <c r="M141" s="561"/>
      <c r="N141" s="562">
        <f t="shared" si="13"/>
        <v>0.5</v>
      </c>
      <c r="O141" s="385"/>
      <c r="P141" s="385"/>
      <c r="Q141" s="241">
        <f t="shared" si="10"/>
        <v>41501</v>
      </c>
      <c r="R141" s="241"/>
      <c r="S141" s="241"/>
      <c r="T141" s="558"/>
      <c r="U141" s="387">
        <f t="shared" si="14"/>
        <v>1</v>
      </c>
      <c r="V141" s="385"/>
      <c r="W141" s="385"/>
      <c r="X141" s="241">
        <f t="shared" si="11"/>
        <v>83001</v>
      </c>
      <c r="Y141" s="241"/>
      <c r="Z141" s="241"/>
      <c r="AA141" s="241"/>
      <c r="AB141" s="241"/>
      <c r="AC141" s="241"/>
      <c r="AD141" s="241">
        <f t="shared" si="12"/>
        <v>166002</v>
      </c>
      <c r="AE141" s="241"/>
      <c r="AF141" s="241"/>
      <c r="AG141" s="241"/>
      <c r="AH141" s="241"/>
      <c r="AI141" s="558"/>
    </row>
    <row r="142" spans="1:35" s="23" customFormat="1" ht="15.75" customHeight="1" x14ac:dyDescent="0.15">
      <c r="A142" s="109" t="str">
        <f t="shared" si="7"/>
        <v/>
      </c>
      <c r="B142" s="99"/>
      <c r="G142" s="240">
        <f t="shared" si="8"/>
        <v>8</v>
      </c>
      <c r="H142" s="241"/>
      <c r="I142" s="558"/>
      <c r="J142" s="241">
        <f t="shared" si="9"/>
        <v>29700</v>
      </c>
      <c r="K142" s="241"/>
      <c r="L142" s="241"/>
      <c r="M142" s="561"/>
      <c r="N142" s="562">
        <f t="shared" si="13"/>
        <v>0.5</v>
      </c>
      <c r="O142" s="385"/>
      <c r="P142" s="385"/>
      <c r="Q142" s="241">
        <f t="shared" si="10"/>
        <v>19721</v>
      </c>
      <c r="R142" s="241"/>
      <c r="S142" s="241"/>
      <c r="T142" s="558"/>
      <c r="U142" s="387">
        <f t="shared" si="14"/>
        <v>1</v>
      </c>
      <c r="V142" s="385"/>
      <c r="W142" s="385"/>
      <c r="X142" s="241">
        <f t="shared" si="11"/>
        <v>39442</v>
      </c>
      <c r="Y142" s="241"/>
      <c r="Z142" s="241"/>
      <c r="AA142" s="241"/>
      <c r="AB142" s="241"/>
      <c r="AC142" s="241"/>
      <c r="AD142" s="241">
        <f t="shared" si="12"/>
        <v>78884</v>
      </c>
      <c r="AE142" s="241"/>
      <c r="AF142" s="241"/>
      <c r="AG142" s="241"/>
      <c r="AH142" s="241"/>
      <c r="AI142" s="558"/>
    </row>
    <row r="143" spans="1:35" s="23" customFormat="1" ht="15.75" customHeight="1" x14ac:dyDescent="0.15">
      <c r="A143" s="109" t="str">
        <f t="shared" si="7"/>
        <v/>
      </c>
      <c r="B143" s="99"/>
      <c r="G143" s="240">
        <f t="shared" si="8"/>
        <v>9</v>
      </c>
      <c r="H143" s="241"/>
      <c r="I143" s="558"/>
      <c r="J143" s="241">
        <f t="shared" si="9"/>
        <v>48400</v>
      </c>
      <c r="K143" s="241"/>
      <c r="L143" s="241"/>
      <c r="M143" s="561"/>
      <c r="N143" s="562">
        <f t="shared" si="13"/>
        <v>0.5</v>
      </c>
      <c r="O143" s="385"/>
      <c r="P143" s="385"/>
      <c r="Q143" s="241">
        <f t="shared" si="10"/>
        <v>32138</v>
      </c>
      <c r="R143" s="241"/>
      <c r="S143" s="241"/>
      <c r="T143" s="558"/>
      <c r="U143" s="387">
        <f t="shared" si="14"/>
        <v>1</v>
      </c>
      <c r="V143" s="385"/>
      <c r="W143" s="385"/>
      <c r="X143" s="241">
        <f t="shared" si="11"/>
        <v>64276</v>
      </c>
      <c r="Y143" s="241"/>
      <c r="Z143" s="241"/>
      <c r="AA143" s="241"/>
      <c r="AB143" s="241"/>
      <c r="AC143" s="241"/>
      <c r="AD143" s="241">
        <f t="shared" si="12"/>
        <v>128552</v>
      </c>
      <c r="AE143" s="241"/>
      <c r="AF143" s="241"/>
      <c r="AG143" s="241"/>
      <c r="AH143" s="241"/>
      <c r="AI143" s="558"/>
    </row>
    <row r="144" spans="1:35" s="23" customFormat="1" ht="15.75" customHeight="1" x14ac:dyDescent="0.15">
      <c r="A144" s="109" t="str">
        <f t="shared" si="7"/>
        <v/>
      </c>
      <c r="B144" s="99"/>
      <c r="G144" s="240">
        <f t="shared" si="8"/>
        <v>10</v>
      </c>
      <c r="H144" s="241"/>
      <c r="I144" s="558"/>
      <c r="J144" s="241">
        <f t="shared" si="9"/>
        <v>34800</v>
      </c>
      <c r="K144" s="241"/>
      <c r="L144" s="241"/>
      <c r="M144" s="561"/>
      <c r="N144" s="562">
        <f t="shared" si="13"/>
        <v>0.5</v>
      </c>
      <c r="O144" s="385"/>
      <c r="P144" s="385"/>
      <c r="Q144" s="241">
        <f t="shared" si="10"/>
        <v>23108</v>
      </c>
      <c r="R144" s="241"/>
      <c r="S144" s="241"/>
      <c r="T144" s="558"/>
      <c r="U144" s="387">
        <f t="shared" si="14"/>
        <v>1</v>
      </c>
      <c r="V144" s="385"/>
      <c r="W144" s="385"/>
      <c r="X144" s="241">
        <f t="shared" si="11"/>
        <v>46215</v>
      </c>
      <c r="Y144" s="241"/>
      <c r="Z144" s="241"/>
      <c r="AA144" s="241"/>
      <c r="AB144" s="241"/>
      <c r="AC144" s="241"/>
      <c r="AD144" s="241">
        <f t="shared" si="12"/>
        <v>92430</v>
      </c>
      <c r="AE144" s="241"/>
      <c r="AF144" s="241"/>
      <c r="AG144" s="241"/>
      <c r="AH144" s="241"/>
      <c r="AI144" s="558"/>
    </row>
    <row r="145" spans="1:80" s="23" customFormat="1" ht="15.75" customHeight="1" x14ac:dyDescent="0.15">
      <c r="A145" s="109" t="str">
        <f t="shared" si="7"/>
        <v/>
      </c>
      <c r="B145" s="99"/>
      <c r="G145" s="240">
        <f t="shared" si="8"/>
        <v>11</v>
      </c>
      <c r="H145" s="241"/>
      <c r="I145" s="558"/>
      <c r="J145" s="241">
        <f t="shared" si="9"/>
        <v>48400</v>
      </c>
      <c r="K145" s="241"/>
      <c r="L145" s="241"/>
      <c r="M145" s="561"/>
      <c r="N145" s="562">
        <f t="shared" si="13"/>
        <v>0.5</v>
      </c>
      <c r="O145" s="385"/>
      <c r="P145" s="385"/>
      <c r="Q145" s="241">
        <f t="shared" si="10"/>
        <v>32138</v>
      </c>
      <c r="R145" s="241"/>
      <c r="S145" s="241"/>
      <c r="T145" s="558"/>
      <c r="U145" s="387">
        <f t="shared" si="14"/>
        <v>1</v>
      </c>
      <c r="V145" s="385"/>
      <c r="W145" s="385"/>
      <c r="X145" s="241">
        <f t="shared" si="11"/>
        <v>64276</v>
      </c>
      <c r="Y145" s="241"/>
      <c r="Z145" s="241"/>
      <c r="AA145" s="241"/>
      <c r="AB145" s="241"/>
      <c r="AC145" s="241"/>
      <c r="AD145" s="241">
        <f t="shared" si="12"/>
        <v>128552</v>
      </c>
      <c r="AE145" s="241"/>
      <c r="AF145" s="241"/>
      <c r="AG145" s="241"/>
      <c r="AH145" s="241"/>
      <c r="AI145" s="558"/>
    </row>
    <row r="146" spans="1:80" s="23" customFormat="1" ht="15.75" customHeight="1" x14ac:dyDescent="0.15">
      <c r="A146" s="109" t="str">
        <f t="shared" si="7"/>
        <v/>
      </c>
      <c r="B146" s="99"/>
      <c r="G146" s="240">
        <f t="shared" si="8"/>
        <v>12</v>
      </c>
      <c r="H146" s="241"/>
      <c r="I146" s="558"/>
      <c r="J146" s="241">
        <f t="shared" si="9"/>
        <v>32800</v>
      </c>
      <c r="K146" s="241"/>
      <c r="L146" s="241"/>
      <c r="M146" s="561"/>
      <c r="N146" s="562">
        <f t="shared" si="13"/>
        <v>0.5</v>
      </c>
      <c r="O146" s="385"/>
      <c r="P146" s="385"/>
      <c r="Q146" s="241">
        <f t="shared" si="10"/>
        <v>21780</v>
      </c>
      <c r="R146" s="241"/>
      <c r="S146" s="241"/>
      <c r="T146" s="558"/>
      <c r="U146" s="387">
        <f t="shared" si="14"/>
        <v>1</v>
      </c>
      <c r="V146" s="385"/>
      <c r="W146" s="385"/>
      <c r="X146" s="241">
        <f t="shared" si="11"/>
        <v>43559</v>
      </c>
      <c r="Y146" s="241"/>
      <c r="Z146" s="241"/>
      <c r="AA146" s="241"/>
      <c r="AB146" s="241"/>
      <c r="AC146" s="241"/>
      <c r="AD146" s="241">
        <f t="shared" si="12"/>
        <v>87118</v>
      </c>
      <c r="AE146" s="241"/>
      <c r="AF146" s="241"/>
      <c r="AG146" s="241"/>
      <c r="AH146" s="241"/>
      <c r="AI146" s="558"/>
    </row>
    <row r="147" spans="1:80" s="23" customFormat="1" ht="15.75" customHeight="1" x14ac:dyDescent="0.15">
      <c r="A147" s="109" t="str">
        <f t="shared" si="7"/>
        <v>×</v>
      </c>
      <c r="B147" s="99"/>
      <c r="G147" s="240" t="str">
        <f t="shared" si="8"/>
        <v/>
      </c>
      <c r="H147" s="241"/>
      <c r="I147" s="558"/>
      <c r="J147" s="241" t="str">
        <f t="shared" si="9"/>
        <v/>
      </c>
      <c r="K147" s="241"/>
      <c r="L147" s="241"/>
      <c r="M147" s="561"/>
      <c r="N147" s="562">
        <f t="shared" si="13"/>
        <v>0.5</v>
      </c>
      <c r="O147" s="385"/>
      <c r="P147" s="385"/>
      <c r="Q147" s="241" t="str">
        <f t="shared" si="10"/>
        <v/>
      </c>
      <c r="R147" s="241"/>
      <c r="S147" s="241"/>
      <c r="T147" s="558"/>
      <c r="U147" s="387">
        <f t="shared" si="14"/>
        <v>1</v>
      </c>
      <c r="V147" s="385"/>
      <c r="W147" s="385"/>
      <c r="X147" s="241" t="str">
        <f t="shared" si="11"/>
        <v/>
      </c>
      <c r="Y147" s="241"/>
      <c r="Z147" s="241"/>
      <c r="AA147" s="241"/>
      <c r="AB147" s="241"/>
      <c r="AC147" s="241"/>
      <c r="AD147" s="241" t="str">
        <f t="shared" si="12"/>
        <v/>
      </c>
      <c r="AE147" s="241"/>
      <c r="AF147" s="241"/>
      <c r="AG147" s="241"/>
      <c r="AH147" s="241"/>
      <c r="AI147" s="558"/>
    </row>
    <row r="148" spans="1:80" s="23" customFormat="1" ht="15.75" customHeight="1" x14ac:dyDescent="0.15">
      <c r="A148" s="109" t="str">
        <f t="shared" si="7"/>
        <v>×</v>
      </c>
      <c r="B148" s="99"/>
      <c r="G148" s="240" t="str">
        <f t="shared" si="8"/>
        <v/>
      </c>
      <c r="H148" s="241"/>
      <c r="I148" s="558"/>
      <c r="J148" s="241" t="str">
        <f t="shared" si="9"/>
        <v/>
      </c>
      <c r="K148" s="241"/>
      <c r="L148" s="241"/>
      <c r="M148" s="561"/>
      <c r="N148" s="562">
        <f t="shared" si="13"/>
        <v>0.5</v>
      </c>
      <c r="O148" s="385"/>
      <c r="P148" s="385"/>
      <c r="Q148" s="241" t="str">
        <f t="shared" si="10"/>
        <v/>
      </c>
      <c r="R148" s="241"/>
      <c r="S148" s="241"/>
      <c r="T148" s="558"/>
      <c r="U148" s="387">
        <f t="shared" si="14"/>
        <v>1</v>
      </c>
      <c r="V148" s="385"/>
      <c r="W148" s="385"/>
      <c r="X148" s="241" t="str">
        <f t="shared" si="11"/>
        <v/>
      </c>
      <c r="Y148" s="241"/>
      <c r="Z148" s="241"/>
      <c r="AA148" s="241"/>
      <c r="AB148" s="241"/>
      <c r="AC148" s="241"/>
      <c r="AD148" s="241" t="str">
        <f t="shared" si="12"/>
        <v/>
      </c>
      <c r="AE148" s="241"/>
      <c r="AF148" s="241"/>
      <c r="AG148" s="241"/>
      <c r="AH148" s="241"/>
      <c r="AI148" s="558"/>
    </row>
    <row r="149" spans="1:80" s="23" customFormat="1" ht="15.75" customHeight="1" x14ac:dyDescent="0.15">
      <c r="A149" s="109" t="str">
        <f t="shared" si="7"/>
        <v>×</v>
      </c>
      <c r="B149" s="99"/>
      <c r="G149" s="240" t="str">
        <f t="shared" si="8"/>
        <v/>
      </c>
      <c r="H149" s="241"/>
      <c r="I149" s="558"/>
      <c r="J149" s="241" t="str">
        <f t="shared" si="9"/>
        <v/>
      </c>
      <c r="K149" s="241"/>
      <c r="L149" s="241"/>
      <c r="M149" s="561"/>
      <c r="N149" s="562">
        <f t="shared" si="13"/>
        <v>0.5</v>
      </c>
      <c r="O149" s="385"/>
      <c r="P149" s="385"/>
      <c r="Q149" s="241" t="str">
        <f t="shared" si="10"/>
        <v/>
      </c>
      <c r="R149" s="241"/>
      <c r="S149" s="241"/>
      <c r="T149" s="558"/>
      <c r="U149" s="387">
        <f t="shared" si="14"/>
        <v>1</v>
      </c>
      <c r="V149" s="385"/>
      <c r="W149" s="385"/>
      <c r="X149" s="241" t="str">
        <f t="shared" si="11"/>
        <v/>
      </c>
      <c r="Y149" s="241"/>
      <c r="Z149" s="241"/>
      <c r="AA149" s="241"/>
      <c r="AB149" s="241"/>
      <c r="AC149" s="241"/>
      <c r="AD149" s="241" t="str">
        <f t="shared" si="12"/>
        <v/>
      </c>
      <c r="AE149" s="241"/>
      <c r="AF149" s="241"/>
      <c r="AG149" s="241"/>
      <c r="AH149" s="241"/>
      <c r="AI149" s="558"/>
    </row>
    <row r="150" spans="1:80" s="23" customFormat="1" ht="15.75" customHeight="1" x14ac:dyDescent="0.15">
      <c r="A150" s="109" t="str">
        <f t="shared" si="7"/>
        <v>×</v>
      </c>
      <c r="B150" s="99"/>
      <c r="G150" s="240" t="str">
        <f t="shared" si="8"/>
        <v/>
      </c>
      <c r="H150" s="241"/>
      <c r="I150" s="558"/>
      <c r="J150" s="241" t="str">
        <f t="shared" si="9"/>
        <v/>
      </c>
      <c r="K150" s="241"/>
      <c r="L150" s="241"/>
      <c r="M150" s="561"/>
      <c r="N150" s="562">
        <f t="shared" si="13"/>
        <v>0.5</v>
      </c>
      <c r="O150" s="385"/>
      <c r="P150" s="385"/>
      <c r="Q150" s="241" t="str">
        <f t="shared" si="10"/>
        <v/>
      </c>
      <c r="R150" s="241"/>
      <c r="S150" s="241"/>
      <c r="T150" s="558"/>
      <c r="U150" s="387">
        <f t="shared" si="14"/>
        <v>1</v>
      </c>
      <c r="V150" s="385"/>
      <c r="W150" s="385"/>
      <c r="X150" s="241" t="str">
        <f t="shared" si="11"/>
        <v/>
      </c>
      <c r="Y150" s="241"/>
      <c r="Z150" s="241"/>
      <c r="AA150" s="241"/>
      <c r="AB150" s="241"/>
      <c r="AC150" s="241"/>
      <c r="AD150" s="241" t="str">
        <f t="shared" si="12"/>
        <v/>
      </c>
      <c r="AE150" s="241"/>
      <c r="AF150" s="241"/>
      <c r="AG150" s="241"/>
      <c r="AH150" s="241"/>
      <c r="AI150" s="558"/>
    </row>
    <row r="151" spans="1:80" s="23" customFormat="1" ht="15.75" customHeight="1" x14ac:dyDescent="0.15">
      <c r="A151" s="109" t="str">
        <f t="shared" si="7"/>
        <v>×</v>
      </c>
      <c r="B151" s="99"/>
      <c r="G151" s="251" t="str">
        <f t="shared" si="8"/>
        <v/>
      </c>
      <c r="H151" s="252"/>
      <c r="I151" s="559"/>
      <c r="J151" s="252" t="str">
        <f t="shared" si="9"/>
        <v/>
      </c>
      <c r="K151" s="252"/>
      <c r="L151" s="252"/>
      <c r="M151" s="411"/>
      <c r="N151" s="639">
        <f t="shared" si="13"/>
        <v>0.5</v>
      </c>
      <c r="O151" s="396"/>
      <c r="P151" s="396"/>
      <c r="Q151" s="252" t="str">
        <f t="shared" si="10"/>
        <v/>
      </c>
      <c r="R151" s="252"/>
      <c r="S151" s="252"/>
      <c r="T151" s="559"/>
      <c r="U151" s="398">
        <f t="shared" si="14"/>
        <v>1</v>
      </c>
      <c r="V151" s="396"/>
      <c r="W151" s="396"/>
      <c r="X151" s="252" t="str">
        <f t="shared" si="11"/>
        <v/>
      </c>
      <c r="Y151" s="252"/>
      <c r="Z151" s="252"/>
      <c r="AA151" s="252"/>
      <c r="AB151" s="252"/>
      <c r="AC151" s="252"/>
      <c r="AD151" s="252" t="str">
        <f t="shared" si="12"/>
        <v/>
      </c>
      <c r="AE151" s="252"/>
      <c r="AF151" s="252"/>
      <c r="AG151" s="252"/>
      <c r="AH151" s="252"/>
      <c r="AI151" s="559"/>
    </row>
    <row r="152" spans="1:80" s="23" customFormat="1" ht="15.75" customHeight="1" x14ac:dyDescent="0.15">
      <c r="G152" s="37"/>
      <c r="H152" s="37"/>
      <c r="I152" s="37"/>
      <c r="J152" s="37"/>
      <c r="K152" s="37"/>
      <c r="L152" s="37"/>
      <c r="M152" s="37"/>
      <c r="N152" s="37"/>
      <c r="O152" s="37"/>
      <c r="P152" s="37"/>
      <c r="Q152" s="37"/>
      <c r="R152" s="37"/>
      <c r="S152" s="37"/>
      <c r="T152" s="37"/>
      <c r="U152" s="37"/>
      <c r="V152" s="37"/>
      <c r="W152" s="37"/>
      <c r="X152" s="37"/>
      <c r="Y152" s="37"/>
      <c r="Z152" s="37"/>
      <c r="AA152" s="37"/>
      <c r="AB152" s="37"/>
      <c r="AC152" s="37"/>
      <c r="AD152" s="37"/>
      <c r="AE152" s="37"/>
      <c r="AF152" s="37"/>
      <c r="AG152" s="37"/>
      <c r="AH152" s="37"/>
      <c r="AI152" s="37"/>
      <c r="BV152" s="22"/>
      <c r="BW152" s="99"/>
      <c r="BX152" s="22"/>
      <c r="BY152" s="22"/>
      <c r="BZ152" s="31"/>
      <c r="CA152" s="31"/>
      <c r="CB152" s="22"/>
    </row>
    <row r="153" spans="1:80" s="23" customFormat="1" ht="15.75" customHeight="1" x14ac:dyDescent="0.15">
      <c r="B153" s="99" t="s">
        <v>571</v>
      </c>
    </row>
    <row r="154" spans="1:80" s="23" customFormat="1" ht="15.75" customHeight="1" x14ac:dyDescent="0.15"/>
    <row r="155" spans="1:80" s="23" customFormat="1" ht="15.75" customHeight="1" x14ac:dyDescent="0.15">
      <c r="F155" s="23" t="s">
        <v>75</v>
      </c>
      <c r="G155" s="23" t="s">
        <v>85</v>
      </c>
    </row>
    <row r="156" spans="1:80" s="23" customFormat="1" ht="15.75" customHeight="1" x14ac:dyDescent="0.15"/>
    <row r="157" spans="1:80" s="23" customFormat="1" ht="15.75" customHeight="1" x14ac:dyDescent="0.15">
      <c r="G157" s="23" t="s">
        <v>333</v>
      </c>
    </row>
    <row r="158" spans="1:80" s="23" customFormat="1" ht="15.75" customHeight="1" x14ac:dyDescent="0.15">
      <c r="G158" s="23" t="s">
        <v>334</v>
      </c>
    </row>
    <row r="159" spans="1:80" s="23" customFormat="1" ht="15.75" customHeight="1" x14ac:dyDescent="0.15"/>
    <row r="160" spans="1:80" s="23" customFormat="1" ht="15.75" customHeight="1" x14ac:dyDescent="0.15">
      <c r="G160" s="299" t="s">
        <v>86</v>
      </c>
      <c r="H160" s="299"/>
      <c r="I160" s="22" t="s">
        <v>25</v>
      </c>
      <c r="J160" s="299" t="s">
        <v>87</v>
      </c>
      <c r="K160" s="299"/>
      <c r="L160" s="22" t="s">
        <v>88</v>
      </c>
      <c r="M160" s="299" t="s">
        <v>80</v>
      </c>
      <c r="N160" s="299"/>
    </row>
    <row r="161" spans="8:21" s="23" customFormat="1" ht="15.75" customHeight="1" x14ac:dyDescent="0.15"/>
    <row r="162" spans="8:21" s="23" customFormat="1" ht="15.75" customHeight="1" x14ac:dyDescent="0.15">
      <c r="H162" s="23" t="s">
        <v>3</v>
      </c>
      <c r="K162" s="299" t="s">
        <v>86</v>
      </c>
      <c r="L162" s="299"/>
      <c r="M162" s="22" t="s">
        <v>2</v>
      </c>
      <c r="N162" s="23" t="s">
        <v>89</v>
      </c>
    </row>
    <row r="163" spans="8:21" s="23" customFormat="1" ht="15.75" customHeight="1" x14ac:dyDescent="0.15">
      <c r="K163" s="299" t="s">
        <v>80</v>
      </c>
      <c r="L163" s="299"/>
      <c r="M163" s="22" t="s">
        <v>2</v>
      </c>
      <c r="N163" s="23" t="s">
        <v>90</v>
      </c>
    </row>
    <row r="164" spans="8:21" s="23" customFormat="1" ht="15.75" customHeight="1" x14ac:dyDescent="0.15">
      <c r="K164" s="299" t="s">
        <v>87</v>
      </c>
      <c r="L164" s="299"/>
      <c r="M164" s="22" t="s">
        <v>2</v>
      </c>
      <c r="N164" s="23" t="s">
        <v>91</v>
      </c>
    </row>
    <row r="165" spans="8:21" s="23" customFormat="1" ht="15.75" customHeight="1" x14ac:dyDescent="0.15">
      <c r="K165" s="22"/>
      <c r="L165" s="22"/>
      <c r="M165" s="22"/>
      <c r="N165" s="23" t="s">
        <v>159</v>
      </c>
    </row>
    <row r="166" spans="8:21" s="23" customFormat="1" ht="15.75" customHeight="1" x14ac:dyDescent="0.15">
      <c r="K166" s="22"/>
      <c r="L166" s="22"/>
      <c r="M166" s="22"/>
      <c r="N166" s="23" t="s">
        <v>92</v>
      </c>
    </row>
    <row r="167" spans="8:21" s="23" customFormat="1" ht="15.75" customHeight="1" x14ac:dyDescent="0.15">
      <c r="K167" s="22"/>
      <c r="L167" s="22"/>
      <c r="M167" s="22"/>
      <c r="N167" s="299" t="s">
        <v>87</v>
      </c>
      <c r="O167" s="299"/>
      <c r="P167" s="22" t="s">
        <v>25</v>
      </c>
      <c r="Q167" s="23" t="s">
        <v>109</v>
      </c>
    </row>
    <row r="168" spans="8:21" s="23" customFormat="1" ht="15.75" customHeight="1" x14ac:dyDescent="0.15">
      <c r="K168" s="299" t="s">
        <v>93</v>
      </c>
      <c r="L168" s="299"/>
      <c r="M168" s="22" t="s">
        <v>2</v>
      </c>
      <c r="N168" s="23" t="s">
        <v>94</v>
      </c>
    </row>
    <row r="169" spans="8:21" s="23" customFormat="1" ht="15.75" customHeight="1" x14ac:dyDescent="0.15">
      <c r="K169" s="299" t="s">
        <v>96</v>
      </c>
      <c r="L169" s="299"/>
      <c r="M169" s="22" t="s">
        <v>2</v>
      </c>
      <c r="N169" s="23" t="s">
        <v>97</v>
      </c>
    </row>
    <row r="170" spans="8:21" s="23" customFormat="1" ht="15.75" customHeight="1" x14ac:dyDescent="0.15">
      <c r="K170" s="22"/>
      <c r="L170" s="22"/>
      <c r="M170" s="22"/>
      <c r="N170" s="299" t="s">
        <v>96</v>
      </c>
      <c r="O170" s="299"/>
      <c r="P170" s="299" t="s">
        <v>25</v>
      </c>
      <c r="Q170" s="299" t="s">
        <v>99</v>
      </c>
      <c r="R170" s="299"/>
      <c r="S170" s="22" t="s">
        <v>6</v>
      </c>
      <c r="T170" s="299" t="s">
        <v>98</v>
      </c>
      <c r="U170" s="299"/>
    </row>
    <row r="171" spans="8:21" s="23" customFormat="1" ht="15.75" customHeight="1" x14ac:dyDescent="0.15">
      <c r="K171" s="22"/>
      <c r="L171" s="22"/>
      <c r="M171" s="22"/>
      <c r="N171" s="299"/>
      <c r="O171" s="299"/>
      <c r="P171" s="299"/>
      <c r="Q171" s="38" t="s">
        <v>62</v>
      </c>
      <c r="R171" s="299" t="s">
        <v>100</v>
      </c>
      <c r="S171" s="299"/>
      <c r="T171" s="299"/>
      <c r="U171" s="299"/>
    </row>
    <row r="172" spans="8:21" s="23" customFormat="1" ht="15.75" customHeight="1" x14ac:dyDescent="0.15">
      <c r="K172" s="299" t="s">
        <v>101</v>
      </c>
      <c r="L172" s="299"/>
      <c r="M172" s="22" t="s">
        <v>2</v>
      </c>
      <c r="N172" s="23" t="s">
        <v>107</v>
      </c>
    </row>
    <row r="173" spans="8:21" s="23" customFormat="1" ht="15.75" customHeight="1" x14ac:dyDescent="0.15">
      <c r="K173" s="299" t="s">
        <v>102</v>
      </c>
      <c r="L173" s="299"/>
      <c r="M173" s="22" t="s">
        <v>2</v>
      </c>
      <c r="N173" s="23" t="s">
        <v>108</v>
      </c>
    </row>
    <row r="174" spans="8:21" s="23" customFormat="1" ht="15.75" customHeight="1" x14ac:dyDescent="0.15">
      <c r="K174" s="299" t="s">
        <v>62</v>
      </c>
      <c r="L174" s="299"/>
      <c r="M174" s="22" t="s">
        <v>2</v>
      </c>
      <c r="N174" s="23" t="s">
        <v>65</v>
      </c>
    </row>
    <row r="175" spans="8:21" s="23" customFormat="1" ht="15.75" customHeight="1" x14ac:dyDescent="0.15">
      <c r="K175" s="299" t="s">
        <v>105</v>
      </c>
      <c r="L175" s="299"/>
      <c r="M175" s="22" t="s">
        <v>2</v>
      </c>
      <c r="N175" s="23" t="s">
        <v>103</v>
      </c>
    </row>
    <row r="176" spans="8:21" s="23" customFormat="1" ht="15.75" customHeight="1" x14ac:dyDescent="0.15">
      <c r="K176" s="299" t="s">
        <v>106</v>
      </c>
      <c r="L176" s="299"/>
      <c r="M176" s="22" t="s">
        <v>2</v>
      </c>
      <c r="N176" s="23" t="s">
        <v>104</v>
      </c>
    </row>
    <row r="177" spans="2:33" s="23" customFormat="1" ht="15.75" customHeight="1" x14ac:dyDescent="0.15"/>
    <row r="178" spans="2:33" s="23" customFormat="1" ht="15.75" customHeight="1" x14ac:dyDescent="0.15">
      <c r="H178" s="23" t="s">
        <v>563</v>
      </c>
    </row>
    <row r="179" spans="2:33" s="23" customFormat="1" ht="15.75" customHeight="1" x14ac:dyDescent="0.15">
      <c r="I179" s="309" t="s">
        <v>567</v>
      </c>
      <c r="J179" s="299"/>
      <c r="K179" s="22" t="s">
        <v>25</v>
      </c>
      <c r="L179" s="310">
        <f>'入力 (1)'!線路_Lm</f>
        <v>3.75</v>
      </c>
      <c r="M179" s="310"/>
      <c r="N179" s="310"/>
      <c r="O179" s="23" t="s">
        <v>568</v>
      </c>
      <c r="P179" s="308">
        <f>杭先端径</f>
        <v>1.5</v>
      </c>
      <c r="Q179" s="308"/>
      <c r="R179" s="308"/>
      <c r="S179" s="22" t="s">
        <v>25</v>
      </c>
      <c r="T179" s="310">
        <f>L179/P179</f>
        <v>2.5</v>
      </c>
      <c r="U179" s="310"/>
      <c r="V179" s="310"/>
      <c r="W179" s="23" t="str">
        <f>IF(T179&gt;5,"＞","")</f>
        <v/>
      </c>
      <c r="X179" s="308" t="str">
        <f>IF(T179&gt;5,"5.0","")</f>
        <v/>
      </c>
      <c r="Y179" s="308"/>
      <c r="Z179" s="308"/>
    </row>
    <row r="180" spans="2:33" s="23" customFormat="1" ht="15.75" customHeight="1" x14ac:dyDescent="0.15">
      <c r="I180" s="309" t="s">
        <v>566</v>
      </c>
      <c r="J180" s="299"/>
      <c r="K180" s="22" t="s">
        <v>25</v>
      </c>
      <c r="L180" s="310">
        <f>'入力 (1)'!線路_Ln</f>
        <v>3.75</v>
      </c>
      <c r="M180" s="310"/>
      <c r="N180" s="310"/>
      <c r="O180" s="23" t="s">
        <v>568</v>
      </c>
      <c r="P180" s="308">
        <f>杭先端径</f>
        <v>1.5</v>
      </c>
      <c r="Q180" s="308"/>
      <c r="R180" s="308"/>
      <c r="S180" s="22" t="s">
        <v>25</v>
      </c>
      <c r="T180" s="310">
        <f>L180/P180</f>
        <v>2.5</v>
      </c>
      <c r="U180" s="310"/>
      <c r="V180" s="310"/>
      <c r="W180" s="23" t="str">
        <f>IF(T180&gt;5,"＞","")</f>
        <v/>
      </c>
      <c r="X180" s="308" t="str">
        <f>IF(T180&gt;5,"5.0","")</f>
        <v/>
      </c>
      <c r="Y180" s="308"/>
      <c r="Z180" s="308"/>
    </row>
    <row r="181" spans="2:33" s="23" customFormat="1" ht="15.75" customHeight="1" x14ac:dyDescent="0.15">
      <c r="I181" s="299" t="s">
        <v>105</v>
      </c>
      <c r="J181" s="299"/>
      <c r="K181" s="22" t="s">
        <v>25</v>
      </c>
      <c r="L181" s="299">
        <f>IF(T179&lt;=5,'入力 (1)'!線路_m,0)</f>
        <v>3</v>
      </c>
      <c r="M181" s="299"/>
      <c r="N181" s="299"/>
      <c r="P181" s="32"/>
      <c r="Q181" s="32"/>
      <c r="R181" s="32"/>
      <c r="S181" s="22"/>
      <c r="T181" s="32"/>
      <c r="U181" s="32"/>
      <c r="V181" s="32"/>
      <c r="X181" s="32"/>
      <c r="Y181" s="32"/>
      <c r="Z181" s="32"/>
    </row>
    <row r="182" spans="2:33" s="23" customFormat="1" ht="15.75" customHeight="1" x14ac:dyDescent="0.15">
      <c r="I182" s="299" t="s">
        <v>106</v>
      </c>
      <c r="J182" s="299"/>
      <c r="K182" s="22" t="s">
        <v>25</v>
      </c>
      <c r="L182" s="299">
        <f>IF(T180&lt;=5,'入力 (1)'!線路_n,0)</f>
        <v>3</v>
      </c>
      <c r="M182" s="299"/>
      <c r="N182" s="299"/>
      <c r="P182" s="32"/>
      <c r="Q182" s="32"/>
      <c r="R182" s="32"/>
      <c r="S182" s="22"/>
      <c r="T182" s="32"/>
      <c r="U182" s="32"/>
      <c r="V182" s="32"/>
      <c r="X182" s="32"/>
      <c r="Y182" s="32"/>
      <c r="Z182" s="32"/>
    </row>
    <row r="183" spans="2:33" s="23" customFormat="1" ht="15.75" customHeight="1" x14ac:dyDescent="0.15"/>
    <row r="184" spans="2:33" s="23" customFormat="1" ht="15.75" customHeight="1" x14ac:dyDescent="0.15">
      <c r="H184" s="23" t="s">
        <v>565</v>
      </c>
    </row>
    <row r="185" spans="2:33" s="23" customFormat="1" ht="15.75" customHeight="1" x14ac:dyDescent="0.15">
      <c r="I185" s="309" t="s">
        <v>567</v>
      </c>
      <c r="J185" s="299"/>
      <c r="K185" s="22" t="s">
        <v>25</v>
      </c>
      <c r="L185" s="310">
        <f>'入力 (1)'!直角_Lm</f>
        <v>3.75</v>
      </c>
      <c r="M185" s="310"/>
      <c r="N185" s="310"/>
      <c r="O185" s="23" t="s">
        <v>568</v>
      </c>
      <c r="P185" s="308">
        <f>杭先端径</f>
        <v>1.5</v>
      </c>
      <c r="Q185" s="308"/>
      <c r="R185" s="308"/>
      <c r="S185" s="22" t="s">
        <v>25</v>
      </c>
      <c r="T185" s="310">
        <f>L185/P185</f>
        <v>2.5</v>
      </c>
      <c r="U185" s="310"/>
      <c r="V185" s="310"/>
      <c r="W185" s="23" t="str">
        <f>IF(T185&gt;5,"＞","")</f>
        <v/>
      </c>
      <c r="X185" s="308" t="str">
        <f>IF(T185&gt;5,"5.0","")</f>
        <v/>
      </c>
      <c r="Y185" s="308"/>
      <c r="Z185" s="308"/>
    </row>
    <row r="186" spans="2:33" s="23" customFormat="1" ht="15.75" customHeight="1" x14ac:dyDescent="0.15">
      <c r="I186" s="309" t="s">
        <v>566</v>
      </c>
      <c r="J186" s="299"/>
      <c r="K186" s="22" t="s">
        <v>25</v>
      </c>
      <c r="L186" s="310">
        <f>'入力 (1)'!直角_Ln</f>
        <v>3.75</v>
      </c>
      <c r="M186" s="310"/>
      <c r="N186" s="310"/>
      <c r="O186" s="23" t="s">
        <v>568</v>
      </c>
      <c r="P186" s="308">
        <f>杭先端径</f>
        <v>1.5</v>
      </c>
      <c r="Q186" s="308"/>
      <c r="R186" s="308"/>
      <c r="S186" s="22" t="s">
        <v>25</v>
      </c>
      <c r="T186" s="310">
        <f>L186/P186</f>
        <v>2.5</v>
      </c>
      <c r="U186" s="310"/>
      <c r="V186" s="310"/>
      <c r="W186" s="23" t="str">
        <f>IF(T186&gt;5,"＞","")</f>
        <v/>
      </c>
      <c r="X186" s="308" t="str">
        <f>IF(T186&gt;5,"5.0","")</f>
        <v/>
      </c>
      <c r="Y186" s="308"/>
      <c r="Z186" s="308"/>
    </row>
    <row r="187" spans="2:33" s="23" customFormat="1" ht="15.75" customHeight="1" x14ac:dyDescent="0.15">
      <c r="I187" s="299" t="s">
        <v>105</v>
      </c>
      <c r="J187" s="299"/>
      <c r="K187" s="22" t="s">
        <v>25</v>
      </c>
      <c r="L187" s="299">
        <f>IF(T185&lt;=5,'入力 (1)'!直角_m,0)</f>
        <v>3</v>
      </c>
      <c r="M187" s="299"/>
      <c r="N187" s="299"/>
      <c r="P187" s="32"/>
      <c r="Q187" s="32"/>
      <c r="R187" s="32"/>
      <c r="S187" s="22"/>
      <c r="T187" s="32"/>
      <c r="U187" s="32"/>
      <c r="V187" s="32"/>
      <c r="X187" s="32"/>
      <c r="Y187" s="32"/>
      <c r="Z187" s="32"/>
    </row>
    <row r="188" spans="2:33" s="23" customFormat="1" ht="15.75" customHeight="1" x14ac:dyDescent="0.15">
      <c r="I188" s="299" t="s">
        <v>106</v>
      </c>
      <c r="J188" s="299"/>
      <c r="K188" s="22" t="s">
        <v>25</v>
      </c>
      <c r="L188" s="299">
        <f>IF(T186&lt;=5,'入力 (1)'!直角_n,0)</f>
        <v>3</v>
      </c>
      <c r="M188" s="299"/>
      <c r="N188" s="299"/>
      <c r="P188" s="32"/>
      <c r="Q188" s="32"/>
      <c r="R188" s="32"/>
      <c r="S188" s="22"/>
      <c r="T188" s="32"/>
      <c r="U188" s="32"/>
      <c r="V188" s="32"/>
      <c r="X188" s="32"/>
      <c r="Y188" s="32"/>
      <c r="Z188" s="32"/>
    </row>
    <row r="189" spans="2:33" s="23" customFormat="1" ht="15.75" customHeight="1" x14ac:dyDescent="0.15">
      <c r="B189" s="99" t="s">
        <v>571</v>
      </c>
    </row>
    <row r="190" spans="2:33" s="23" customFormat="1" ht="15.75" customHeight="1" x14ac:dyDescent="0.15"/>
    <row r="191" spans="2:33" s="23" customFormat="1" ht="15.75" customHeight="1" x14ac:dyDescent="0.15">
      <c r="H191" s="33" t="s">
        <v>176</v>
      </c>
      <c r="I191" s="33"/>
      <c r="J191" s="33"/>
      <c r="K191" s="33"/>
      <c r="L191" s="33"/>
      <c r="M191" s="33"/>
      <c r="N191" s="33"/>
      <c r="O191" s="33"/>
      <c r="P191" s="33"/>
      <c r="Q191" s="33"/>
      <c r="R191" s="33"/>
      <c r="S191" s="33"/>
      <c r="T191" s="33"/>
      <c r="U191" s="33"/>
      <c r="V191" s="33"/>
      <c r="W191" s="33"/>
      <c r="X191" s="33"/>
      <c r="Y191" s="33"/>
      <c r="Z191" s="33"/>
      <c r="AA191" s="33"/>
      <c r="AB191" s="33"/>
      <c r="AC191" s="33"/>
      <c r="AD191" s="33"/>
      <c r="AE191" s="33"/>
      <c r="AF191" s="33"/>
      <c r="AG191" s="33"/>
    </row>
    <row r="192" spans="2:33" s="23" customFormat="1" ht="15.75" customHeight="1" x14ac:dyDescent="0.15">
      <c r="H192" s="643" t="s">
        <v>45</v>
      </c>
      <c r="I192" s="644"/>
      <c r="J192" s="644"/>
      <c r="K192" s="644"/>
      <c r="L192" s="645"/>
      <c r="M192" s="644" t="s">
        <v>93</v>
      </c>
      <c r="N192" s="644"/>
      <c r="O192" s="644"/>
      <c r="P192" s="488" t="s">
        <v>392</v>
      </c>
      <c r="Q192" s="488"/>
      <c r="R192" s="488"/>
      <c r="S192" s="488" t="s">
        <v>393</v>
      </c>
      <c r="T192" s="488"/>
      <c r="U192" s="488"/>
      <c r="V192" s="488" t="s">
        <v>394</v>
      </c>
      <c r="W192" s="488"/>
      <c r="X192" s="488"/>
      <c r="Y192" s="488" t="s">
        <v>395</v>
      </c>
      <c r="Z192" s="488"/>
      <c r="AA192" s="488"/>
      <c r="AB192" s="488" t="s">
        <v>95</v>
      </c>
      <c r="AC192" s="488"/>
      <c r="AD192" s="488"/>
      <c r="AE192" s="488" t="s">
        <v>87</v>
      </c>
      <c r="AF192" s="488"/>
      <c r="AG192" s="560"/>
    </row>
    <row r="193" spans="1:33" s="23" customFormat="1" ht="15.75" customHeight="1" x14ac:dyDescent="0.15">
      <c r="H193" s="281" t="s">
        <v>564</v>
      </c>
      <c r="I193" s="282"/>
      <c r="J193" s="282"/>
      <c r="K193" s="282"/>
      <c r="L193" s="283"/>
      <c r="M193" s="282">
        <v>0.6</v>
      </c>
      <c r="N193" s="282"/>
      <c r="O193" s="282"/>
      <c r="P193" s="282">
        <f>L181</f>
        <v>3</v>
      </c>
      <c r="Q193" s="282"/>
      <c r="R193" s="282"/>
      <c r="S193" s="282">
        <f>L182</f>
        <v>3</v>
      </c>
      <c r="T193" s="282"/>
      <c r="U193" s="282"/>
      <c r="V193" s="461">
        <f>L179</f>
        <v>3.75</v>
      </c>
      <c r="W193" s="461"/>
      <c r="X193" s="461"/>
      <c r="Y193" s="461">
        <f>L180</f>
        <v>3.75</v>
      </c>
      <c r="Z193" s="461"/>
      <c r="AA193" s="461"/>
      <c r="AB193" s="461">
        <f>ROUND(IF(T179*T180=0,MAX(T179:V180),(P193*T179+S193*T180)/(P193+S193)),3)</f>
        <v>2.5</v>
      </c>
      <c r="AC193" s="461"/>
      <c r="AD193" s="461"/>
      <c r="AE193" s="641">
        <f>ROUND((1-5*(1-(0.6-0.25*$M$193)*AB193^(0.3+0.2*$M$193))*(1-(IF(P193=0,1,P193)^(-0.22))*(IF(S193=0,1,S193)^(-0.09))))^(4/3),4)</f>
        <v>0.40860000000000002</v>
      </c>
      <c r="AF193" s="641"/>
      <c r="AG193" s="642"/>
    </row>
    <row r="194" spans="1:33" s="23" customFormat="1" ht="15.75" customHeight="1" x14ac:dyDescent="0.15">
      <c r="H194" s="287" t="s">
        <v>385</v>
      </c>
      <c r="I194" s="255"/>
      <c r="J194" s="255"/>
      <c r="K194" s="255"/>
      <c r="L194" s="278"/>
      <c r="M194" s="255"/>
      <c r="N194" s="255"/>
      <c r="O194" s="255"/>
      <c r="P194" s="255">
        <f>L187</f>
        <v>3</v>
      </c>
      <c r="Q194" s="255"/>
      <c r="R194" s="255"/>
      <c r="S194" s="255">
        <f>L188</f>
        <v>3</v>
      </c>
      <c r="T194" s="255"/>
      <c r="U194" s="255"/>
      <c r="V194" s="275">
        <f>L185</f>
        <v>3.75</v>
      </c>
      <c r="W194" s="275"/>
      <c r="X194" s="275"/>
      <c r="Y194" s="275">
        <f>L186</f>
        <v>3.75</v>
      </c>
      <c r="Z194" s="275"/>
      <c r="AA194" s="275"/>
      <c r="AB194" s="275">
        <f>ROUND(IF(T185*T186=0,MAX(T185:V186),(P194*T185+S194*T186)/(P194+S194)),3)</f>
        <v>2.5</v>
      </c>
      <c r="AC194" s="275"/>
      <c r="AD194" s="275"/>
      <c r="AE194" s="646">
        <f>ROUND((1-5*(1-(0.6-0.25*$M$193)*AB194^(0.3+0.2*$M$193))*(1-(IF(P194=0,1,P194)^(-0.22))*(IF(S194=0,1,S194)^(-0.09))))^(4/3),4)</f>
        <v>0.40860000000000002</v>
      </c>
      <c r="AF194" s="646"/>
      <c r="AG194" s="647"/>
    </row>
    <row r="195" spans="1:33" s="23" customFormat="1" ht="15.75" customHeight="1" x14ac:dyDescent="0.15">
      <c r="A195" s="216" t="str">
        <f t="shared" ref="A195:A215" si="15">IF(先端支持力=0,"×","")</f>
        <v/>
      </c>
      <c r="B195" s="99" t="s">
        <v>571</v>
      </c>
    </row>
    <row r="196" spans="1:33" s="23" customFormat="1" ht="15.75" customHeight="1" x14ac:dyDescent="0.15">
      <c r="A196" s="216" t="str">
        <f t="shared" si="15"/>
        <v/>
      </c>
    </row>
    <row r="197" spans="1:33" ht="15.75" customHeight="1" x14ac:dyDescent="0.15">
      <c r="A197" s="216" t="str">
        <f t="shared" si="15"/>
        <v/>
      </c>
      <c r="E197" s="23" t="s">
        <v>687</v>
      </c>
      <c r="N197" s="25"/>
    </row>
    <row r="198" spans="1:33" s="23" customFormat="1" ht="15.75" customHeight="1" x14ac:dyDescent="0.15">
      <c r="A198" s="216" t="str">
        <f t="shared" si="15"/>
        <v/>
      </c>
    </row>
    <row r="199" spans="1:33" s="23" customFormat="1" ht="15.75" customHeight="1" x14ac:dyDescent="0.15">
      <c r="A199" s="216" t="str">
        <f t="shared" si="15"/>
        <v/>
      </c>
      <c r="G199" s="23" t="s">
        <v>170</v>
      </c>
    </row>
    <row r="200" spans="1:33" s="23" customFormat="1" ht="15.75" customHeight="1" x14ac:dyDescent="0.15">
      <c r="A200" s="216" t="str">
        <f t="shared" si="15"/>
        <v/>
      </c>
      <c r="G200" s="23" t="s">
        <v>58</v>
      </c>
    </row>
    <row r="201" spans="1:33" s="23" customFormat="1" ht="15.75" customHeight="1" x14ac:dyDescent="0.15">
      <c r="A201" s="216" t="str">
        <f t="shared" si="15"/>
        <v/>
      </c>
    </row>
    <row r="202" spans="1:33" s="23" customFormat="1" ht="15.75" customHeight="1" x14ac:dyDescent="0.15">
      <c r="A202" s="216" t="str">
        <f t="shared" si="15"/>
        <v/>
      </c>
      <c r="G202" s="299" t="s">
        <v>59</v>
      </c>
      <c r="H202" s="299"/>
      <c r="I202" s="22" t="s">
        <v>25</v>
      </c>
      <c r="J202" s="299">
        <v>1.4</v>
      </c>
      <c r="K202" s="299"/>
      <c r="L202" s="299" t="s">
        <v>60</v>
      </c>
      <c r="M202" s="299"/>
      <c r="N202" s="299" t="s">
        <v>61</v>
      </c>
      <c r="O202" s="299"/>
      <c r="P202" s="22" t="s">
        <v>62</v>
      </c>
      <c r="Q202" s="613">
        <v>-0.75</v>
      </c>
      <c r="R202" s="613"/>
    </row>
    <row r="203" spans="1:33" s="23" customFormat="1" ht="15.75" customHeight="1" x14ac:dyDescent="0.15">
      <c r="A203" s="216" t="str">
        <f t="shared" si="15"/>
        <v/>
      </c>
    </row>
    <row r="204" spans="1:33" s="23" customFormat="1" ht="15.75" customHeight="1" x14ac:dyDescent="0.15">
      <c r="A204" s="216" t="str">
        <f t="shared" si="15"/>
        <v/>
      </c>
      <c r="H204" s="23" t="s">
        <v>63</v>
      </c>
      <c r="K204" s="299" t="s">
        <v>59</v>
      </c>
      <c r="L204" s="299"/>
      <c r="M204" s="22" t="s">
        <v>2</v>
      </c>
      <c r="N204" s="23" t="s">
        <v>64</v>
      </c>
    </row>
    <row r="205" spans="1:33" s="23" customFormat="1" ht="15.75" customHeight="1" x14ac:dyDescent="0.15">
      <c r="A205" s="216" t="str">
        <f t="shared" si="15"/>
        <v/>
      </c>
      <c r="K205" s="299" t="s">
        <v>60</v>
      </c>
      <c r="L205" s="299"/>
      <c r="M205" s="22" t="s">
        <v>2</v>
      </c>
      <c r="N205" s="23" t="s">
        <v>73</v>
      </c>
    </row>
    <row r="206" spans="1:33" s="23" customFormat="1" ht="15.75" customHeight="1" x14ac:dyDescent="0.15">
      <c r="A206" s="216" t="str">
        <f t="shared" si="15"/>
        <v/>
      </c>
      <c r="K206" s="299" t="s">
        <v>61</v>
      </c>
      <c r="L206" s="299"/>
      <c r="M206" s="22" t="s">
        <v>2</v>
      </c>
      <c r="N206" s="23" t="s">
        <v>67</v>
      </c>
    </row>
    <row r="207" spans="1:33" s="23" customFormat="1" ht="15.75" customHeight="1" x14ac:dyDescent="0.15">
      <c r="A207" s="216" t="str">
        <f t="shared" si="15"/>
        <v/>
      </c>
      <c r="K207" s="299" t="s">
        <v>62</v>
      </c>
      <c r="L207" s="299"/>
      <c r="M207" s="22" t="s">
        <v>2</v>
      </c>
      <c r="N207" s="23" t="s">
        <v>65</v>
      </c>
    </row>
    <row r="208" spans="1:33" s="23" customFormat="1" ht="15.75" customHeight="1" x14ac:dyDescent="0.15">
      <c r="A208" s="216" t="str">
        <f t="shared" si="15"/>
        <v/>
      </c>
    </row>
    <row r="209" spans="1:62" s="23" customFormat="1" ht="15.75" customHeight="1" x14ac:dyDescent="0.15">
      <c r="A209" s="216" t="str">
        <f t="shared" si="15"/>
        <v/>
      </c>
      <c r="I209" s="28" t="s">
        <v>171</v>
      </c>
      <c r="J209" s="28"/>
      <c r="K209" s="28"/>
      <c r="L209" s="28"/>
      <c r="M209" s="28"/>
      <c r="N209" s="28"/>
      <c r="O209" s="28"/>
      <c r="P209" s="28"/>
      <c r="Q209" s="28"/>
      <c r="R209" s="28"/>
      <c r="S209" s="28"/>
      <c r="T209" s="28"/>
      <c r="U209" s="28"/>
      <c r="V209" s="28"/>
      <c r="W209" s="28"/>
      <c r="X209" s="28"/>
      <c r="Y209" s="28"/>
      <c r="Z209" s="28"/>
      <c r="AA209" s="28"/>
      <c r="AB209" s="28"/>
      <c r="AC209" s="28"/>
      <c r="AD209" s="30"/>
      <c r="AE209" s="30"/>
      <c r="AF209" s="30"/>
      <c r="AG209" s="30"/>
      <c r="AH209" s="30"/>
      <c r="AI209" s="30"/>
      <c r="AJ209" s="30"/>
    </row>
    <row r="210" spans="1:62" s="23" customFormat="1" ht="15.75" customHeight="1" x14ac:dyDescent="0.15">
      <c r="A210" s="216" t="str">
        <f t="shared" si="15"/>
        <v/>
      </c>
      <c r="I210" s="607" t="s">
        <v>66</v>
      </c>
      <c r="J210" s="608"/>
      <c r="K210" s="608"/>
      <c r="L210" s="608" t="s">
        <v>68</v>
      </c>
      <c r="M210" s="608"/>
      <c r="N210" s="608"/>
      <c r="O210" s="608"/>
      <c r="P210" s="608"/>
      <c r="Q210" s="608"/>
      <c r="R210" s="608" t="s">
        <v>69</v>
      </c>
      <c r="S210" s="608"/>
      <c r="T210" s="608"/>
      <c r="U210" s="608"/>
      <c r="V210" s="608"/>
      <c r="W210" s="608"/>
      <c r="X210" s="608" t="s">
        <v>70</v>
      </c>
      <c r="Y210" s="608"/>
      <c r="Z210" s="608"/>
      <c r="AA210" s="608"/>
      <c r="AB210" s="608"/>
      <c r="AC210" s="612"/>
    </row>
    <row r="211" spans="1:62" s="23" customFormat="1" ht="15.75" customHeight="1" x14ac:dyDescent="0.15">
      <c r="A211" s="216" t="str">
        <f t="shared" si="15"/>
        <v/>
      </c>
      <c r="I211" s="614">
        <v>0.5</v>
      </c>
      <c r="J211" s="615"/>
      <c r="K211" s="615"/>
      <c r="L211" s="637">
        <v>32800</v>
      </c>
      <c r="M211" s="637"/>
      <c r="N211" s="637"/>
      <c r="O211" s="637"/>
      <c r="P211" s="637"/>
      <c r="Q211" s="637"/>
      <c r="R211" s="638">
        <v>1.5</v>
      </c>
      <c r="S211" s="638"/>
      <c r="T211" s="638"/>
      <c r="U211" s="638"/>
      <c r="V211" s="638"/>
      <c r="W211" s="638"/>
      <c r="X211" s="608">
        <f>IF(先端支持力=0,0,ROUND(J202*I211*L211*杭先端径^Q202,0))</f>
        <v>16940</v>
      </c>
      <c r="Y211" s="608"/>
      <c r="Z211" s="608"/>
      <c r="AA211" s="608"/>
      <c r="AB211" s="608"/>
      <c r="AC211" s="612"/>
    </row>
    <row r="212" spans="1:62" s="23" customFormat="1" ht="15.75" customHeight="1" x14ac:dyDescent="0.15">
      <c r="A212" s="216" t="str">
        <f t="shared" si="15"/>
        <v/>
      </c>
    </row>
    <row r="213" spans="1:62" s="23" customFormat="1" ht="15.75" customHeight="1" x14ac:dyDescent="0.15">
      <c r="A213" s="216" t="str">
        <f t="shared" si="15"/>
        <v/>
      </c>
      <c r="I213" s="28" t="s">
        <v>172</v>
      </c>
      <c r="J213" s="28"/>
      <c r="K213" s="28"/>
      <c r="L213" s="28"/>
      <c r="M213" s="28"/>
      <c r="N213" s="28"/>
      <c r="O213" s="28"/>
      <c r="P213" s="28"/>
      <c r="Q213" s="28"/>
      <c r="R213" s="28"/>
      <c r="S213" s="28"/>
      <c r="T213" s="28"/>
      <c r="U213" s="28"/>
      <c r="V213" s="28"/>
      <c r="W213" s="28"/>
      <c r="X213" s="28"/>
      <c r="Y213" s="28"/>
      <c r="Z213" s="28"/>
      <c r="AA213" s="28"/>
      <c r="AB213" s="28"/>
      <c r="AC213" s="28"/>
    </row>
    <row r="214" spans="1:62" s="23" customFormat="1" ht="15.75" customHeight="1" x14ac:dyDescent="0.15">
      <c r="A214" s="216" t="str">
        <f t="shared" si="15"/>
        <v/>
      </c>
      <c r="I214" s="607" t="s">
        <v>66</v>
      </c>
      <c r="J214" s="608"/>
      <c r="K214" s="608"/>
      <c r="L214" s="608" t="s">
        <v>68</v>
      </c>
      <c r="M214" s="608"/>
      <c r="N214" s="608"/>
      <c r="O214" s="608"/>
      <c r="P214" s="608"/>
      <c r="Q214" s="608"/>
      <c r="R214" s="608" t="s">
        <v>69</v>
      </c>
      <c r="S214" s="608"/>
      <c r="T214" s="608"/>
      <c r="U214" s="608"/>
      <c r="V214" s="608"/>
      <c r="W214" s="608"/>
      <c r="X214" s="608" t="s">
        <v>70</v>
      </c>
      <c r="Y214" s="608"/>
      <c r="Z214" s="608"/>
      <c r="AA214" s="608"/>
      <c r="AB214" s="608"/>
      <c r="AC214" s="612"/>
    </row>
    <row r="215" spans="1:62" s="23" customFormat="1" ht="15.75" customHeight="1" x14ac:dyDescent="0.15">
      <c r="A215" s="216" t="str">
        <f t="shared" si="15"/>
        <v/>
      </c>
      <c r="I215" s="614">
        <v>1</v>
      </c>
      <c r="J215" s="615"/>
      <c r="K215" s="615"/>
      <c r="L215" s="616">
        <f>L211</f>
        <v>32800</v>
      </c>
      <c r="M215" s="616"/>
      <c r="N215" s="616"/>
      <c r="O215" s="616"/>
      <c r="P215" s="616"/>
      <c r="Q215" s="616"/>
      <c r="R215" s="617">
        <f>杭先端径</f>
        <v>1.5</v>
      </c>
      <c r="S215" s="617"/>
      <c r="T215" s="617"/>
      <c r="U215" s="617"/>
      <c r="V215" s="617"/>
      <c r="W215" s="617"/>
      <c r="X215" s="608">
        <f>IF(先端支持力=0,0,ROUND(J202*I215*L215*R215^Q202,0))</f>
        <v>33879</v>
      </c>
      <c r="Y215" s="608"/>
      <c r="Z215" s="608"/>
      <c r="AA215" s="608"/>
      <c r="AB215" s="608"/>
      <c r="AC215" s="612"/>
    </row>
    <row r="216" spans="1:62" s="23" customFormat="1" ht="15.75" customHeight="1" x14ac:dyDescent="0.15">
      <c r="B216" s="99" t="s">
        <v>571</v>
      </c>
    </row>
    <row r="217" spans="1:62" s="99" customFormat="1" ht="15.75" customHeight="1" x14ac:dyDescent="0.15">
      <c r="D217" s="23"/>
      <c r="F217" s="23"/>
      <c r="AO217" s="24"/>
      <c r="AP217" s="24"/>
      <c r="AQ217" s="24"/>
      <c r="AR217" s="24"/>
      <c r="AS217" s="24"/>
      <c r="AT217" s="24"/>
      <c r="AU217" s="24"/>
      <c r="AV217" s="24"/>
      <c r="AW217" s="24"/>
      <c r="AX217" s="24"/>
      <c r="AY217" s="24"/>
      <c r="AZ217" s="24"/>
      <c r="BA217" s="24"/>
      <c r="BB217" s="24"/>
      <c r="BC217" s="24"/>
      <c r="BD217" s="24"/>
      <c r="BE217" s="24"/>
      <c r="BF217" s="24"/>
      <c r="BG217" s="24"/>
      <c r="BH217" s="24"/>
      <c r="BI217" s="24"/>
      <c r="BJ217" s="24"/>
    </row>
    <row r="218" spans="1:62" s="23" customFormat="1" ht="15.75" customHeight="1" x14ac:dyDescent="0.15">
      <c r="D218" s="25" t="s">
        <v>110</v>
      </c>
    </row>
    <row r="219" spans="1:62" s="23" customFormat="1" ht="15.75" customHeight="1" x14ac:dyDescent="0.15"/>
    <row r="220" spans="1:62" s="23" customFormat="1" ht="15.75" customHeight="1" x14ac:dyDescent="0.15">
      <c r="E220" s="23" t="s">
        <v>638</v>
      </c>
    </row>
    <row r="221" spans="1:62" s="23" customFormat="1" ht="15.75" customHeight="1" x14ac:dyDescent="0.15"/>
    <row r="222" spans="1:62" s="23" customFormat="1" ht="15.75" customHeight="1" x14ac:dyDescent="0.15">
      <c r="G222" s="23" t="s">
        <v>340</v>
      </c>
    </row>
    <row r="223" spans="1:62" s="23" customFormat="1" ht="15.75" customHeight="1" x14ac:dyDescent="0.15">
      <c r="G223" s="23" t="s">
        <v>339</v>
      </c>
    </row>
    <row r="224" spans="1:62" s="23" customFormat="1" ht="15.75" customHeight="1" x14ac:dyDescent="0.15"/>
    <row r="225" spans="1:37" s="23" customFormat="1" ht="15.75" customHeight="1" x14ac:dyDescent="0.15">
      <c r="G225" s="299" t="s">
        <v>184</v>
      </c>
      <c r="H225" s="299"/>
      <c r="I225" s="22" t="s">
        <v>25</v>
      </c>
      <c r="J225" s="299" t="s">
        <v>86</v>
      </c>
      <c r="K225" s="299"/>
      <c r="L225" s="22" t="s">
        <v>88</v>
      </c>
      <c r="M225" s="22" t="s">
        <v>62</v>
      </c>
      <c r="N225" s="22" t="s">
        <v>88</v>
      </c>
      <c r="O225" s="40" t="s">
        <v>407</v>
      </c>
    </row>
    <row r="226" spans="1:37" s="23" customFormat="1" ht="15.75" customHeight="1" x14ac:dyDescent="0.15"/>
    <row r="227" spans="1:37" s="23" customFormat="1" ht="15.75" customHeight="1" x14ac:dyDescent="0.15">
      <c r="H227" s="23" t="s">
        <v>3</v>
      </c>
      <c r="K227" s="299" t="s">
        <v>184</v>
      </c>
      <c r="L227" s="299"/>
      <c r="M227" s="22" t="s">
        <v>2</v>
      </c>
      <c r="N227" s="23" t="s">
        <v>405</v>
      </c>
    </row>
    <row r="228" spans="1:37" s="23" customFormat="1" ht="15.75" customHeight="1" x14ac:dyDescent="0.15">
      <c r="K228" s="299" t="s">
        <v>86</v>
      </c>
      <c r="L228" s="299"/>
      <c r="M228" s="22" t="s">
        <v>2</v>
      </c>
      <c r="N228" s="23" t="s">
        <v>185</v>
      </c>
    </row>
    <row r="229" spans="1:37" s="23" customFormat="1" ht="15.75" customHeight="1" x14ac:dyDescent="0.15">
      <c r="K229" s="299" t="s">
        <v>62</v>
      </c>
      <c r="L229" s="299"/>
      <c r="M229" s="22" t="s">
        <v>2</v>
      </c>
      <c r="N229" s="23" t="s">
        <v>129</v>
      </c>
      <c r="Q229" s="38" t="s">
        <v>119</v>
      </c>
      <c r="R229" s="22" t="s">
        <v>25</v>
      </c>
      <c r="S229" s="308">
        <f>杭先端径</f>
        <v>1.5</v>
      </c>
      <c r="T229" s="308"/>
      <c r="U229" s="308"/>
      <c r="V229" s="23" t="s">
        <v>120</v>
      </c>
    </row>
    <row r="230" spans="1:37" s="23" customFormat="1" ht="15.75" customHeight="1" x14ac:dyDescent="0.15">
      <c r="K230" s="299" t="s">
        <v>407</v>
      </c>
      <c r="L230" s="299"/>
      <c r="M230" s="22" t="s">
        <v>2</v>
      </c>
      <c r="N230" s="23" t="s">
        <v>406</v>
      </c>
    </row>
    <row r="231" spans="1:37" s="23" customFormat="1" ht="15.75" customHeight="1" x14ac:dyDescent="0.15">
      <c r="B231" s="99" t="s">
        <v>571</v>
      </c>
      <c r="K231" s="99"/>
      <c r="L231" s="99"/>
      <c r="M231" s="99"/>
    </row>
    <row r="232" spans="1:37" s="23" customFormat="1" ht="15.75" customHeight="1" x14ac:dyDescent="0.15"/>
    <row r="233" spans="1:37" s="23" customFormat="1" ht="15.75" customHeight="1" x14ac:dyDescent="0.15">
      <c r="G233" s="28" t="s">
        <v>186</v>
      </c>
      <c r="H233" s="34"/>
      <c r="I233" s="34"/>
      <c r="J233" s="28"/>
      <c r="K233" s="28"/>
      <c r="L233" s="28"/>
      <c r="M233" s="28"/>
      <c r="N233" s="28"/>
      <c r="O233" s="28"/>
      <c r="P233" s="28"/>
      <c r="Q233" s="28"/>
      <c r="R233" s="28"/>
      <c r="S233" s="28"/>
      <c r="T233" s="28"/>
      <c r="U233" s="28"/>
      <c r="V233" s="28"/>
      <c r="W233" s="28"/>
      <c r="X233" s="28"/>
      <c r="Y233" s="28"/>
      <c r="Z233" s="28"/>
      <c r="AA233" s="28"/>
      <c r="AB233" s="28"/>
      <c r="AC233" s="34"/>
      <c r="AD233" s="34"/>
      <c r="AG233" s="30"/>
      <c r="AH233" s="30"/>
      <c r="AI233" s="30"/>
      <c r="AJ233" s="30"/>
      <c r="AK233" s="30"/>
    </row>
    <row r="234" spans="1:37" s="23" customFormat="1" ht="15.75" customHeight="1" x14ac:dyDescent="0.15">
      <c r="G234" s="570" t="s">
        <v>74</v>
      </c>
      <c r="H234" s="564"/>
      <c r="I234" s="564"/>
      <c r="J234" s="571" t="s">
        <v>402</v>
      </c>
      <c r="K234" s="269"/>
      <c r="L234" s="269"/>
      <c r="M234" s="269"/>
      <c r="N234" s="257" t="s">
        <v>403</v>
      </c>
      <c r="O234" s="269"/>
      <c r="P234" s="269"/>
      <c r="Q234" s="573"/>
      <c r="R234" s="563" t="s">
        <v>187</v>
      </c>
      <c r="S234" s="564"/>
      <c r="T234" s="565"/>
      <c r="U234" s="595" t="s">
        <v>408</v>
      </c>
      <c r="V234" s="294"/>
      <c r="W234" s="294"/>
      <c r="X234" s="294"/>
      <c r="Y234" s="570"/>
      <c r="Z234" s="293" t="s">
        <v>409</v>
      </c>
      <c r="AA234" s="294"/>
      <c r="AB234" s="294"/>
      <c r="AC234" s="294"/>
      <c r="AD234" s="294"/>
      <c r="AG234" s="30"/>
      <c r="AH234" s="30"/>
      <c r="AI234" s="30"/>
      <c r="AJ234" s="30"/>
      <c r="AK234" s="30"/>
    </row>
    <row r="235" spans="1:37" s="23" customFormat="1" ht="15.75" customHeight="1" x14ac:dyDescent="0.15">
      <c r="G235" s="491"/>
      <c r="H235" s="567"/>
      <c r="I235" s="567"/>
      <c r="J235" s="324"/>
      <c r="K235" s="244"/>
      <c r="L235" s="244"/>
      <c r="M235" s="244"/>
      <c r="N235" s="279"/>
      <c r="O235" s="244"/>
      <c r="P235" s="244"/>
      <c r="Q235" s="323"/>
      <c r="R235" s="566"/>
      <c r="S235" s="567"/>
      <c r="T235" s="568"/>
      <c r="U235" s="596"/>
      <c r="V235" s="490"/>
      <c r="W235" s="490"/>
      <c r="X235" s="490"/>
      <c r="Y235" s="491"/>
      <c r="Z235" s="489"/>
      <c r="AA235" s="490"/>
      <c r="AB235" s="490"/>
      <c r="AC235" s="490"/>
      <c r="AD235" s="490"/>
      <c r="AG235" s="30"/>
      <c r="AH235" s="30"/>
      <c r="AI235" s="30"/>
      <c r="AJ235" s="30"/>
      <c r="AK235" s="30"/>
    </row>
    <row r="236" spans="1:37" s="23" customFormat="1" ht="15.75" customHeight="1" x14ac:dyDescent="0.15">
      <c r="G236" s="494"/>
      <c r="H236" s="503"/>
      <c r="I236" s="503"/>
      <c r="J236" s="572"/>
      <c r="K236" s="255"/>
      <c r="L236" s="255"/>
      <c r="M236" s="255"/>
      <c r="N236" s="255"/>
      <c r="O236" s="255"/>
      <c r="P236" s="255"/>
      <c r="Q236" s="574"/>
      <c r="R236" s="525"/>
      <c r="S236" s="503"/>
      <c r="T236" s="569"/>
      <c r="U236" s="597"/>
      <c r="V236" s="493"/>
      <c r="W236" s="493"/>
      <c r="X236" s="493"/>
      <c r="Y236" s="494"/>
      <c r="Z236" s="492"/>
      <c r="AA236" s="493"/>
      <c r="AB236" s="493"/>
      <c r="AC236" s="493"/>
      <c r="AD236" s="493"/>
      <c r="AG236" s="30"/>
      <c r="AH236" s="30"/>
      <c r="AI236" s="30"/>
      <c r="AJ236" s="30"/>
      <c r="AK236" s="30"/>
    </row>
    <row r="237" spans="1:37" s="23" customFormat="1" ht="15.75" customHeight="1" x14ac:dyDescent="0.15">
      <c r="A237" s="109" t="str">
        <f t="shared" ref="A237:A252" si="16">IF(G237="","×","")</f>
        <v/>
      </c>
      <c r="B237" s="99"/>
      <c r="G237" s="265">
        <f t="shared" ref="G237:G252" si="17">IF(I93="","",I93)</f>
        <v>2</v>
      </c>
      <c r="H237" s="266"/>
      <c r="I237" s="266"/>
      <c r="J237" s="552">
        <f t="shared" ref="J237:J252" si="18">IF(Q136="","",Q136*AE$193)</f>
        <v>1003.9302</v>
      </c>
      <c r="K237" s="268"/>
      <c r="L237" s="268"/>
      <c r="M237" s="268"/>
      <c r="N237" s="268">
        <f t="shared" ref="N237:N252" si="19">IF(Q136="","",Q136*AE$194)</f>
        <v>1003.9302</v>
      </c>
      <c r="O237" s="268"/>
      <c r="P237" s="268"/>
      <c r="Q237" s="601"/>
      <c r="R237" s="592">
        <f>S229</f>
        <v>1.5</v>
      </c>
      <c r="S237" s="446"/>
      <c r="T237" s="447"/>
      <c r="U237" s="593">
        <f>IF(J237="","",ROUND(J237*R237,-1))</f>
        <v>1510</v>
      </c>
      <c r="V237" s="594"/>
      <c r="W237" s="338"/>
      <c r="X237" s="338"/>
      <c r="Y237" s="338"/>
      <c r="Z237" s="338">
        <f>IF(N237="","",ROUND(N237*R237,-1))</f>
        <v>1510</v>
      </c>
      <c r="AA237" s="338"/>
      <c r="AB237" s="338"/>
      <c r="AC237" s="338"/>
      <c r="AD237" s="352"/>
      <c r="AE237" s="30"/>
      <c r="AF237" s="30"/>
      <c r="AG237" s="30"/>
      <c r="AH237" s="30"/>
      <c r="AI237" s="30"/>
      <c r="AJ237" s="30"/>
      <c r="AK237" s="30"/>
    </row>
    <row r="238" spans="1:37" s="23" customFormat="1" ht="15.75" customHeight="1" x14ac:dyDescent="0.15">
      <c r="A238" s="109" t="str">
        <f t="shared" si="16"/>
        <v/>
      </c>
      <c r="B238" s="99"/>
      <c r="G238" s="240">
        <f t="shared" si="17"/>
        <v>3</v>
      </c>
      <c r="H238" s="241"/>
      <c r="I238" s="241"/>
      <c r="J238" s="545">
        <f t="shared" si="18"/>
        <v>840.89880000000005</v>
      </c>
      <c r="K238" s="243"/>
      <c r="L238" s="243"/>
      <c r="M238" s="243"/>
      <c r="N238" s="243">
        <f t="shared" si="19"/>
        <v>840.89880000000005</v>
      </c>
      <c r="O238" s="243"/>
      <c r="P238" s="243"/>
      <c r="Q238" s="535"/>
      <c r="R238" s="546">
        <f>R237</f>
        <v>1.5</v>
      </c>
      <c r="S238" s="297"/>
      <c r="T238" s="445"/>
      <c r="U238" s="547">
        <f t="shared" ref="U238:U252" si="20">IF(J238="","",ROUND(J238*R238,-1))</f>
        <v>1260</v>
      </c>
      <c r="V238" s="548"/>
      <c r="W238" s="314"/>
      <c r="X238" s="314"/>
      <c r="Y238" s="314"/>
      <c r="Z238" s="314">
        <f t="shared" ref="Z238:Z252" si="21">IF(N238="","",ROUND(N238*R238,-1))</f>
        <v>1260</v>
      </c>
      <c r="AA238" s="314"/>
      <c r="AB238" s="314"/>
      <c r="AC238" s="314"/>
      <c r="AD238" s="348"/>
      <c r="AE238" s="30"/>
      <c r="AF238" s="30"/>
      <c r="AG238" s="30"/>
      <c r="AH238" s="30"/>
      <c r="AI238" s="30"/>
      <c r="AJ238" s="30"/>
      <c r="AK238" s="30"/>
    </row>
    <row r="239" spans="1:37" s="23" customFormat="1" ht="15.75" customHeight="1" x14ac:dyDescent="0.15">
      <c r="A239" s="109" t="str">
        <f t="shared" si="16"/>
        <v/>
      </c>
      <c r="B239" s="99"/>
      <c r="G239" s="240">
        <f t="shared" si="17"/>
        <v>4</v>
      </c>
      <c r="H239" s="241"/>
      <c r="I239" s="241"/>
      <c r="J239" s="545">
        <f t="shared" si="18"/>
        <v>2577.4488000000001</v>
      </c>
      <c r="K239" s="243"/>
      <c r="L239" s="243"/>
      <c r="M239" s="243"/>
      <c r="N239" s="243">
        <f t="shared" si="19"/>
        <v>2577.4488000000001</v>
      </c>
      <c r="O239" s="243"/>
      <c r="P239" s="243"/>
      <c r="Q239" s="535"/>
      <c r="R239" s="546">
        <f t="shared" ref="R239:R252" si="22">R238</f>
        <v>1.5</v>
      </c>
      <c r="S239" s="297"/>
      <c r="T239" s="445"/>
      <c r="U239" s="547">
        <f t="shared" si="20"/>
        <v>3870</v>
      </c>
      <c r="V239" s="548"/>
      <c r="W239" s="314"/>
      <c r="X239" s="314"/>
      <c r="Y239" s="314"/>
      <c r="Z239" s="314">
        <f t="shared" si="21"/>
        <v>3870</v>
      </c>
      <c r="AA239" s="314"/>
      <c r="AB239" s="314"/>
      <c r="AC239" s="314"/>
      <c r="AD239" s="348"/>
      <c r="AE239" s="30"/>
      <c r="AF239" s="30"/>
      <c r="AG239" s="30"/>
      <c r="AH239" s="30"/>
      <c r="AI239" s="30"/>
      <c r="AJ239" s="30"/>
      <c r="AK239" s="30"/>
    </row>
    <row r="240" spans="1:37" s="23" customFormat="1" ht="15.75" customHeight="1" x14ac:dyDescent="0.15">
      <c r="A240" s="109" t="str">
        <f t="shared" si="16"/>
        <v/>
      </c>
      <c r="B240" s="99"/>
      <c r="G240" s="240">
        <f t="shared" si="17"/>
        <v>5</v>
      </c>
      <c r="H240" s="241"/>
      <c r="I240" s="241"/>
      <c r="J240" s="545">
        <f t="shared" si="18"/>
        <v>2577.4488000000001</v>
      </c>
      <c r="K240" s="243"/>
      <c r="L240" s="243"/>
      <c r="M240" s="243"/>
      <c r="N240" s="243">
        <f t="shared" si="19"/>
        <v>2577.4488000000001</v>
      </c>
      <c r="O240" s="243"/>
      <c r="P240" s="243"/>
      <c r="Q240" s="535"/>
      <c r="R240" s="546">
        <f t="shared" si="22"/>
        <v>1.5</v>
      </c>
      <c r="S240" s="297"/>
      <c r="T240" s="445"/>
      <c r="U240" s="547">
        <f t="shared" si="20"/>
        <v>3870</v>
      </c>
      <c r="V240" s="548"/>
      <c r="W240" s="314"/>
      <c r="X240" s="314"/>
      <c r="Y240" s="314"/>
      <c r="Z240" s="314">
        <f t="shared" si="21"/>
        <v>3870</v>
      </c>
      <c r="AA240" s="314"/>
      <c r="AB240" s="314"/>
      <c r="AC240" s="314"/>
      <c r="AD240" s="348"/>
      <c r="AE240" s="30"/>
      <c r="AF240" s="30"/>
      <c r="AG240" s="30"/>
      <c r="AH240" s="30"/>
      <c r="AI240" s="30"/>
      <c r="AJ240" s="30"/>
      <c r="AK240" s="30"/>
    </row>
    <row r="241" spans="1:89" s="23" customFormat="1" ht="15.75" customHeight="1" x14ac:dyDescent="0.15">
      <c r="A241" s="109" t="str">
        <f t="shared" si="16"/>
        <v/>
      </c>
      <c r="B241" s="99"/>
      <c r="G241" s="240">
        <f t="shared" si="17"/>
        <v>6</v>
      </c>
      <c r="H241" s="241"/>
      <c r="I241" s="241"/>
      <c r="J241" s="545">
        <f t="shared" si="18"/>
        <v>2577.4488000000001</v>
      </c>
      <c r="K241" s="243"/>
      <c r="L241" s="243"/>
      <c r="M241" s="243"/>
      <c r="N241" s="243">
        <f t="shared" si="19"/>
        <v>2577.4488000000001</v>
      </c>
      <c r="O241" s="243"/>
      <c r="P241" s="243"/>
      <c r="Q241" s="535"/>
      <c r="R241" s="546">
        <f t="shared" si="22"/>
        <v>1.5</v>
      </c>
      <c r="S241" s="297"/>
      <c r="T241" s="445"/>
      <c r="U241" s="547">
        <f t="shared" si="20"/>
        <v>3870</v>
      </c>
      <c r="V241" s="548"/>
      <c r="W241" s="314"/>
      <c r="X241" s="314"/>
      <c r="Y241" s="314"/>
      <c r="Z241" s="314">
        <f t="shared" si="21"/>
        <v>3870</v>
      </c>
      <c r="AA241" s="314"/>
      <c r="AB241" s="314"/>
      <c r="AC241" s="314"/>
      <c r="AD241" s="348"/>
      <c r="AE241" s="30"/>
      <c r="AF241" s="30"/>
      <c r="AG241" s="30"/>
      <c r="AH241" s="30"/>
      <c r="AI241" s="30"/>
      <c r="AJ241" s="30"/>
      <c r="AK241" s="30"/>
    </row>
    <row r="242" spans="1:89" s="23" customFormat="1" ht="15.75" customHeight="1" x14ac:dyDescent="0.15">
      <c r="A242" s="109" t="str">
        <f t="shared" si="16"/>
        <v/>
      </c>
      <c r="B242" s="99"/>
      <c r="G242" s="240">
        <f t="shared" si="17"/>
        <v>7</v>
      </c>
      <c r="H242" s="241"/>
      <c r="I242" s="241"/>
      <c r="J242" s="545">
        <f t="shared" si="18"/>
        <v>16957.3086</v>
      </c>
      <c r="K242" s="243"/>
      <c r="L242" s="243"/>
      <c r="M242" s="243"/>
      <c r="N242" s="243">
        <f t="shared" si="19"/>
        <v>16957.3086</v>
      </c>
      <c r="O242" s="243"/>
      <c r="P242" s="243"/>
      <c r="Q242" s="535"/>
      <c r="R242" s="546">
        <f t="shared" si="22"/>
        <v>1.5</v>
      </c>
      <c r="S242" s="297"/>
      <c r="T242" s="445"/>
      <c r="U242" s="547">
        <f t="shared" si="20"/>
        <v>25440</v>
      </c>
      <c r="V242" s="548"/>
      <c r="W242" s="314"/>
      <c r="X242" s="314"/>
      <c r="Y242" s="314"/>
      <c r="Z242" s="314">
        <f t="shared" si="21"/>
        <v>25440</v>
      </c>
      <c r="AA242" s="314"/>
      <c r="AB242" s="314"/>
      <c r="AC242" s="314"/>
      <c r="AD242" s="348"/>
      <c r="AE242" s="30"/>
      <c r="AF242" s="30"/>
      <c r="AG242" s="30"/>
      <c r="AH242" s="30"/>
      <c r="AI242" s="30"/>
      <c r="AJ242" s="30"/>
      <c r="AK242" s="30"/>
    </row>
    <row r="243" spans="1:89" s="23" customFormat="1" ht="15.75" customHeight="1" x14ac:dyDescent="0.15">
      <c r="A243" s="109" t="str">
        <f t="shared" si="16"/>
        <v/>
      </c>
      <c r="B243" s="99"/>
      <c r="G243" s="240">
        <f t="shared" si="17"/>
        <v>8</v>
      </c>
      <c r="H243" s="241"/>
      <c r="I243" s="241"/>
      <c r="J243" s="545">
        <f t="shared" si="18"/>
        <v>8058.0006000000003</v>
      </c>
      <c r="K243" s="243"/>
      <c r="L243" s="243"/>
      <c r="M243" s="243"/>
      <c r="N243" s="243">
        <f t="shared" si="19"/>
        <v>8058.0006000000003</v>
      </c>
      <c r="O243" s="243"/>
      <c r="P243" s="243"/>
      <c r="Q243" s="535"/>
      <c r="R243" s="546">
        <f t="shared" si="22"/>
        <v>1.5</v>
      </c>
      <c r="S243" s="297"/>
      <c r="T243" s="445"/>
      <c r="U243" s="547">
        <f t="shared" si="20"/>
        <v>12090</v>
      </c>
      <c r="V243" s="548"/>
      <c r="W243" s="314"/>
      <c r="X243" s="314"/>
      <c r="Y243" s="314"/>
      <c r="Z243" s="314">
        <f t="shared" si="21"/>
        <v>12090</v>
      </c>
      <c r="AA243" s="314"/>
      <c r="AB243" s="314"/>
      <c r="AC243" s="314"/>
      <c r="AD243" s="348"/>
      <c r="AE243" s="30"/>
      <c r="AF243" s="30"/>
      <c r="AG243" s="30"/>
      <c r="AH243" s="30"/>
      <c r="AI243" s="30"/>
      <c r="AJ243" s="30"/>
      <c r="AK243" s="30"/>
    </row>
    <row r="244" spans="1:89" s="23" customFormat="1" ht="15.75" customHeight="1" x14ac:dyDescent="0.15">
      <c r="A244" s="109" t="str">
        <f t="shared" si="16"/>
        <v/>
      </c>
      <c r="B244" s="99"/>
      <c r="G244" s="240">
        <f t="shared" si="17"/>
        <v>9</v>
      </c>
      <c r="H244" s="241"/>
      <c r="I244" s="241"/>
      <c r="J244" s="545">
        <f t="shared" si="18"/>
        <v>13131.586800000001</v>
      </c>
      <c r="K244" s="243"/>
      <c r="L244" s="243"/>
      <c r="M244" s="243"/>
      <c r="N244" s="243">
        <f t="shared" si="19"/>
        <v>13131.586800000001</v>
      </c>
      <c r="O244" s="243"/>
      <c r="P244" s="243"/>
      <c r="Q244" s="535"/>
      <c r="R244" s="546">
        <f t="shared" si="22"/>
        <v>1.5</v>
      </c>
      <c r="S244" s="297"/>
      <c r="T244" s="445"/>
      <c r="U244" s="547">
        <f t="shared" si="20"/>
        <v>19700</v>
      </c>
      <c r="V244" s="548"/>
      <c r="W244" s="314"/>
      <c r="X244" s="314"/>
      <c r="Y244" s="314"/>
      <c r="Z244" s="314">
        <f t="shared" si="21"/>
        <v>19700</v>
      </c>
      <c r="AA244" s="314"/>
      <c r="AB244" s="314"/>
      <c r="AC244" s="314"/>
      <c r="AD244" s="348"/>
      <c r="AE244" s="30"/>
      <c r="AF244" s="30"/>
      <c r="AG244" s="30"/>
      <c r="AH244" s="30"/>
      <c r="AI244" s="30"/>
      <c r="AJ244" s="30"/>
      <c r="AK244" s="30"/>
    </row>
    <row r="245" spans="1:89" s="23" customFormat="1" ht="15.75" customHeight="1" x14ac:dyDescent="0.15">
      <c r="A245" s="109" t="str">
        <f t="shared" si="16"/>
        <v/>
      </c>
      <c r="B245" s="99"/>
      <c r="G245" s="240">
        <f t="shared" si="17"/>
        <v>10</v>
      </c>
      <c r="H245" s="241"/>
      <c r="I245" s="241"/>
      <c r="J245" s="545">
        <f t="shared" si="18"/>
        <v>9441.9287999999997</v>
      </c>
      <c r="K245" s="243"/>
      <c r="L245" s="243"/>
      <c r="M245" s="243"/>
      <c r="N245" s="243">
        <f t="shared" si="19"/>
        <v>9441.9287999999997</v>
      </c>
      <c r="O245" s="243"/>
      <c r="P245" s="243"/>
      <c r="Q245" s="535"/>
      <c r="R245" s="546">
        <f t="shared" si="22"/>
        <v>1.5</v>
      </c>
      <c r="S245" s="297"/>
      <c r="T245" s="445"/>
      <c r="U245" s="547">
        <f t="shared" si="20"/>
        <v>14160</v>
      </c>
      <c r="V245" s="548"/>
      <c r="W245" s="314"/>
      <c r="X245" s="314"/>
      <c r="Y245" s="314"/>
      <c r="Z245" s="314">
        <f t="shared" si="21"/>
        <v>14160</v>
      </c>
      <c r="AA245" s="314"/>
      <c r="AB245" s="314"/>
      <c r="AC245" s="314"/>
      <c r="AD245" s="348"/>
      <c r="AE245" s="30"/>
      <c r="AF245" s="30"/>
      <c r="AG245" s="30"/>
      <c r="AH245" s="30"/>
      <c r="AI245" s="30"/>
      <c r="AJ245" s="30"/>
      <c r="AK245" s="30"/>
    </row>
    <row r="246" spans="1:89" s="23" customFormat="1" ht="15.75" customHeight="1" x14ac:dyDescent="0.15">
      <c r="A246" s="109" t="str">
        <f t="shared" si="16"/>
        <v/>
      </c>
      <c r="B246" s="99"/>
      <c r="G246" s="240">
        <f t="shared" si="17"/>
        <v>11</v>
      </c>
      <c r="H246" s="241"/>
      <c r="I246" s="241"/>
      <c r="J246" s="545">
        <f t="shared" si="18"/>
        <v>13131.586800000001</v>
      </c>
      <c r="K246" s="243"/>
      <c r="L246" s="243"/>
      <c r="M246" s="243"/>
      <c r="N246" s="243">
        <f t="shared" si="19"/>
        <v>13131.586800000001</v>
      </c>
      <c r="O246" s="243"/>
      <c r="P246" s="243"/>
      <c r="Q246" s="535"/>
      <c r="R246" s="546">
        <f t="shared" si="22"/>
        <v>1.5</v>
      </c>
      <c r="S246" s="297"/>
      <c r="T246" s="445"/>
      <c r="U246" s="547">
        <f t="shared" si="20"/>
        <v>19700</v>
      </c>
      <c r="V246" s="548"/>
      <c r="W246" s="314"/>
      <c r="X246" s="314"/>
      <c r="Y246" s="314"/>
      <c r="Z246" s="314">
        <f t="shared" si="21"/>
        <v>19700</v>
      </c>
      <c r="AA246" s="314"/>
      <c r="AB246" s="314"/>
      <c r="AC246" s="314"/>
      <c r="AD246" s="348"/>
      <c r="AE246" s="30"/>
      <c r="AF246" s="30"/>
      <c r="AG246" s="30"/>
      <c r="AH246" s="30"/>
      <c r="AI246" s="30"/>
      <c r="AJ246" s="30"/>
      <c r="AK246" s="30"/>
    </row>
    <row r="247" spans="1:89" s="23" customFormat="1" ht="15.75" customHeight="1" x14ac:dyDescent="0.15">
      <c r="A247" s="109" t="str">
        <f t="shared" si="16"/>
        <v/>
      </c>
      <c r="B247" s="99"/>
      <c r="G247" s="240">
        <f t="shared" si="17"/>
        <v>12</v>
      </c>
      <c r="H247" s="241"/>
      <c r="I247" s="241"/>
      <c r="J247" s="545">
        <f t="shared" si="18"/>
        <v>8899.3080000000009</v>
      </c>
      <c r="K247" s="243"/>
      <c r="L247" s="243"/>
      <c r="M247" s="243"/>
      <c r="N247" s="243">
        <f t="shared" si="19"/>
        <v>8899.3080000000009</v>
      </c>
      <c r="O247" s="243"/>
      <c r="P247" s="243"/>
      <c r="Q247" s="535"/>
      <c r="R247" s="546">
        <f t="shared" si="22"/>
        <v>1.5</v>
      </c>
      <c r="S247" s="297"/>
      <c r="T247" s="445"/>
      <c r="U247" s="547">
        <f t="shared" si="20"/>
        <v>13350</v>
      </c>
      <c r="V247" s="548"/>
      <c r="W247" s="314"/>
      <c r="X247" s="314"/>
      <c r="Y247" s="314"/>
      <c r="Z247" s="314">
        <f t="shared" si="21"/>
        <v>13350</v>
      </c>
      <c r="AA247" s="314"/>
      <c r="AB247" s="314"/>
      <c r="AC247" s="314"/>
      <c r="AD247" s="348"/>
      <c r="AE247" s="30"/>
      <c r="AF247" s="30"/>
      <c r="AG247" s="30"/>
      <c r="AH247" s="30"/>
      <c r="AI247" s="30"/>
      <c r="AJ247" s="30"/>
      <c r="AK247" s="30"/>
    </row>
    <row r="248" spans="1:89" s="23" customFormat="1" ht="15.75" customHeight="1" x14ac:dyDescent="0.15">
      <c r="A248" s="109" t="str">
        <f t="shared" si="16"/>
        <v>×</v>
      </c>
      <c r="B248" s="99"/>
      <c r="G248" s="240" t="str">
        <f t="shared" si="17"/>
        <v/>
      </c>
      <c r="H248" s="241"/>
      <c r="I248" s="241"/>
      <c r="J248" s="545" t="str">
        <f t="shared" si="18"/>
        <v/>
      </c>
      <c r="K248" s="243"/>
      <c r="L248" s="243"/>
      <c r="M248" s="243"/>
      <c r="N248" s="243" t="str">
        <f t="shared" si="19"/>
        <v/>
      </c>
      <c r="O248" s="243"/>
      <c r="P248" s="243"/>
      <c r="Q248" s="535"/>
      <c r="R248" s="546">
        <f t="shared" si="22"/>
        <v>1.5</v>
      </c>
      <c r="S248" s="297"/>
      <c r="T248" s="445"/>
      <c r="U248" s="547" t="str">
        <f t="shared" si="20"/>
        <v/>
      </c>
      <c r="V248" s="548"/>
      <c r="W248" s="314"/>
      <c r="X248" s="314"/>
      <c r="Y248" s="314"/>
      <c r="Z248" s="314" t="str">
        <f t="shared" si="21"/>
        <v/>
      </c>
      <c r="AA248" s="314"/>
      <c r="AB248" s="314"/>
      <c r="AC248" s="314"/>
      <c r="AD248" s="348"/>
      <c r="AE248" s="30"/>
      <c r="AF248" s="30"/>
      <c r="AG248" s="30"/>
      <c r="AH248" s="30"/>
      <c r="AI248" s="30"/>
      <c r="AJ248" s="30"/>
      <c r="AK248" s="30"/>
    </row>
    <row r="249" spans="1:89" s="23" customFormat="1" ht="15.75" customHeight="1" x14ac:dyDescent="0.15">
      <c r="A249" s="109" t="str">
        <f t="shared" si="16"/>
        <v>×</v>
      </c>
      <c r="B249" s="99"/>
      <c r="G249" s="240" t="str">
        <f t="shared" si="17"/>
        <v/>
      </c>
      <c r="H249" s="241"/>
      <c r="I249" s="241"/>
      <c r="J249" s="545" t="str">
        <f t="shared" si="18"/>
        <v/>
      </c>
      <c r="K249" s="243"/>
      <c r="L249" s="243"/>
      <c r="M249" s="243"/>
      <c r="N249" s="243" t="str">
        <f t="shared" si="19"/>
        <v/>
      </c>
      <c r="O249" s="243"/>
      <c r="P249" s="243"/>
      <c r="Q249" s="535"/>
      <c r="R249" s="546">
        <f t="shared" si="22"/>
        <v>1.5</v>
      </c>
      <c r="S249" s="297"/>
      <c r="T249" s="445"/>
      <c r="U249" s="547" t="str">
        <f t="shared" si="20"/>
        <v/>
      </c>
      <c r="V249" s="548"/>
      <c r="W249" s="314"/>
      <c r="X249" s="314"/>
      <c r="Y249" s="314"/>
      <c r="Z249" s="314" t="str">
        <f t="shared" si="21"/>
        <v/>
      </c>
      <c r="AA249" s="314"/>
      <c r="AB249" s="314"/>
      <c r="AC249" s="314"/>
      <c r="AD249" s="348"/>
      <c r="AE249" s="30"/>
      <c r="AF249" s="30"/>
      <c r="AG249" s="30"/>
      <c r="AH249" s="30"/>
      <c r="AI249" s="30"/>
      <c r="AJ249" s="30"/>
      <c r="AK249" s="30"/>
    </row>
    <row r="250" spans="1:89" s="23" customFormat="1" ht="15.75" customHeight="1" x14ac:dyDescent="0.15">
      <c r="A250" s="109" t="str">
        <f t="shared" si="16"/>
        <v>×</v>
      </c>
      <c r="B250" s="99"/>
      <c r="G250" s="240" t="str">
        <f t="shared" si="17"/>
        <v/>
      </c>
      <c r="H250" s="241"/>
      <c r="I250" s="241"/>
      <c r="J250" s="545" t="str">
        <f t="shared" si="18"/>
        <v/>
      </c>
      <c r="K250" s="243"/>
      <c r="L250" s="243"/>
      <c r="M250" s="243"/>
      <c r="N250" s="243" t="str">
        <f t="shared" si="19"/>
        <v/>
      </c>
      <c r="O250" s="243"/>
      <c r="P250" s="243"/>
      <c r="Q250" s="535"/>
      <c r="R250" s="546">
        <f t="shared" si="22"/>
        <v>1.5</v>
      </c>
      <c r="S250" s="297"/>
      <c r="T250" s="445"/>
      <c r="U250" s="547" t="str">
        <f t="shared" si="20"/>
        <v/>
      </c>
      <c r="V250" s="548"/>
      <c r="W250" s="314"/>
      <c r="X250" s="314"/>
      <c r="Y250" s="314"/>
      <c r="Z250" s="314" t="str">
        <f t="shared" si="21"/>
        <v/>
      </c>
      <c r="AA250" s="314"/>
      <c r="AB250" s="314"/>
      <c r="AC250" s="314"/>
      <c r="AD250" s="348"/>
      <c r="AE250" s="30"/>
      <c r="AF250" s="30"/>
      <c r="AG250" s="30"/>
      <c r="AH250" s="30"/>
      <c r="AI250" s="30"/>
      <c r="AJ250" s="30"/>
      <c r="AK250" s="30"/>
    </row>
    <row r="251" spans="1:89" s="23" customFormat="1" ht="15.75" customHeight="1" x14ac:dyDescent="0.15">
      <c r="A251" s="109" t="str">
        <f t="shared" si="16"/>
        <v>×</v>
      </c>
      <c r="B251" s="99"/>
      <c r="G251" s="240" t="str">
        <f t="shared" si="17"/>
        <v/>
      </c>
      <c r="H251" s="241"/>
      <c r="I251" s="241"/>
      <c r="J251" s="545" t="str">
        <f t="shared" si="18"/>
        <v/>
      </c>
      <c r="K251" s="243"/>
      <c r="L251" s="243"/>
      <c r="M251" s="243"/>
      <c r="N251" s="243" t="str">
        <f t="shared" si="19"/>
        <v/>
      </c>
      <c r="O251" s="243"/>
      <c r="P251" s="243"/>
      <c r="Q251" s="535"/>
      <c r="R251" s="546">
        <f t="shared" si="22"/>
        <v>1.5</v>
      </c>
      <c r="S251" s="297"/>
      <c r="T251" s="445"/>
      <c r="U251" s="547" t="str">
        <f t="shared" si="20"/>
        <v/>
      </c>
      <c r="V251" s="548"/>
      <c r="W251" s="314"/>
      <c r="X251" s="314"/>
      <c r="Y251" s="314"/>
      <c r="Z251" s="314" t="str">
        <f t="shared" si="21"/>
        <v/>
      </c>
      <c r="AA251" s="314"/>
      <c r="AB251" s="314"/>
      <c r="AC251" s="314"/>
      <c r="AD251" s="348"/>
      <c r="AE251" s="30"/>
      <c r="AF251" s="30"/>
      <c r="AG251" s="30"/>
      <c r="AH251" s="30"/>
      <c r="AI251" s="30"/>
      <c r="AJ251" s="30"/>
      <c r="AK251" s="30"/>
    </row>
    <row r="252" spans="1:89" s="23" customFormat="1" ht="15.75" customHeight="1" x14ac:dyDescent="0.15">
      <c r="A252" s="109" t="str">
        <f t="shared" si="16"/>
        <v>×</v>
      </c>
      <c r="B252" s="99"/>
      <c r="G252" s="251" t="str">
        <f t="shared" si="17"/>
        <v/>
      </c>
      <c r="H252" s="252"/>
      <c r="I252" s="252"/>
      <c r="J252" s="549" t="str">
        <f t="shared" si="18"/>
        <v/>
      </c>
      <c r="K252" s="254"/>
      <c r="L252" s="254"/>
      <c r="M252" s="254"/>
      <c r="N252" s="254" t="str">
        <f t="shared" si="19"/>
        <v/>
      </c>
      <c r="O252" s="254"/>
      <c r="P252" s="254"/>
      <c r="Q252" s="534"/>
      <c r="R252" s="550">
        <f t="shared" si="22"/>
        <v>1.5</v>
      </c>
      <c r="S252" s="298"/>
      <c r="T252" s="551"/>
      <c r="U252" s="301" t="str">
        <f t="shared" si="20"/>
        <v/>
      </c>
      <c r="V252" s="306"/>
      <c r="W252" s="302"/>
      <c r="X252" s="302"/>
      <c r="Y252" s="302"/>
      <c r="Z252" s="302" t="str">
        <f t="shared" si="21"/>
        <v/>
      </c>
      <c r="AA252" s="302"/>
      <c r="AB252" s="302"/>
      <c r="AC252" s="302"/>
      <c r="AD252" s="350"/>
      <c r="AE252" s="30"/>
      <c r="AF252" s="30"/>
      <c r="AG252" s="30"/>
      <c r="AH252" s="30"/>
      <c r="AI252" s="30"/>
      <c r="AJ252" s="30"/>
      <c r="AK252" s="30"/>
    </row>
    <row r="253" spans="1:89" s="23" customFormat="1" ht="15.75" customHeight="1" x14ac:dyDescent="0.15">
      <c r="B253" s="99" t="s">
        <v>571</v>
      </c>
      <c r="G253" s="37"/>
      <c r="H253" s="37"/>
      <c r="I253" s="37"/>
      <c r="J253" s="37"/>
      <c r="K253" s="37"/>
      <c r="L253" s="37"/>
      <c r="M253" s="37"/>
      <c r="N253" s="37"/>
      <c r="O253" s="37"/>
      <c r="P253" s="37"/>
      <c r="Q253" s="37"/>
      <c r="R253" s="37"/>
      <c r="S253" s="37"/>
      <c r="T253" s="37"/>
      <c r="U253" s="37"/>
      <c r="V253" s="37"/>
      <c r="W253" s="37"/>
      <c r="X253" s="37"/>
      <c r="Y253" s="37"/>
      <c r="Z253" s="37"/>
      <c r="AA253" s="37"/>
      <c r="AB253" s="37"/>
      <c r="AC253" s="37"/>
      <c r="AD253" s="37"/>
      <c r="AN253" s="30"/>
      <c r="BK253" s="30"/>
      <c r="BL253" s="30"/>
      <c r="BM253" s="30"/>
      <c r="BN253" s="30"/>
    </row>
    <row r="254" spans="1:89" s="23" customFormat="1" ht="15.75" customHeight="1" x14ac:dyDescent="0.15">
      <c r="AN254" s="30"/>
      <c r="BK254" s="30"/>
      <c r="BL254" s="30"/>
      <c r="BM254" s="30"/>
      <c r="BN254" s="30"/>
      <c r="BO254" s="30"/>
      <c r="BP254" s="30"/>
      <c r="BQ254" s="30"/>
      <c r="BR254" s="30"/>
      <c r="BS254" s="30"/>
      <c r="BT254" s="30"/>
      <c r="BU254" s="30"/>
      <c r="BV254" s="30"/>
      <c r="BW254" s="30"/>
      <c r="BX254" s="30"/>
      <c r="BY254" s="30"/>
      <c r="BZ254" s="30"/>
      <c r="CA254" s="30"/>
      <c r="CB254" s="30"/>
      <c r="CC254" s="30"/>
      <c r="CD254" s="30"/>
      <c r="CE254" s="30"/>
      <c r="CF254" s="30"/>
      <c r="CG254" s="30"/>
      <c r="CH254" s="30"/>
      <c r="CI254" s="30"/>
    </row>
    <row r="255" spans="1:89" s="23" customFormat="1" ht="15.75" customHeight="1" x14ac:dyDescent="0.15">
      <c r="G255" s="28" t="s">
        <v>401</v>
      </c>
      <c r="H255" s="34"/>
      <c r="I255" s="34"/>
      <c r="J255" s="28"/>
      <c r="K255" s="28"/>
      <c r="L255" s="28"/>
      <c r="M255" s="28"/>
      <c r="N255" s="28"/>
      <c r="O255" s="28"/>
      <c r="P255" s="28"/>
      <c r="Q255" s="28"/>
      <c r="R255" s="28"/>
      <c r="S255" s="28"/>
      <c r="T255" s="28"/>
      <c r="U255" s="28"/>
      <c r="V255" s="28"/>
      <c r="W255" s="28"/>
      <c r="X255" s="28"/>
      <c r="Y255" s="28"/>
      <c r="Z255" s="28"/>
      <c r="AA255" s="28"/>
      <c r="AB255" s="28"/>
      <c r="AC255" s="28"/>
      <c r="AD255" s="28"/>
      <c r="AE255" s="30"/>
      <c r="AF255" s="30"/>
      <c r="AG255" s="30"/>
      <c r="AH255" s="30"/>
      <c r="AI255" s="30"/>
      <c r="AJ255" s="30"/>
      <c r="AK255" s="30"/>
      <c r="AL255" s="30"/>
      <c r="BJ255" s="30"/>
      <c r="BK255" s="30"/>
      <c r="BL255" s="30"/>
      <c r="BM255" s="30"/>
      <c r="BN255" s="30"/>
      <c r="BO255" s="30"/>
      <c r="BP255" s="30"/>
      <c r="BQ255" s="30"/>
      <c r="BR255" s="30"/>
      <c r="BS255" s="30"/>
      <c r="BT255" s="30"/>
      <c r="BU255" s="30"/>
      <c r="BV255" s="30"/>
      <c r="BW255" s="30"/>
      <c r="BX255" s="30"/>
      <c r="BY255" s="30"/>
      <c r="BZ255" s="30"/>
      <c r="CA255" s="30"/>
      <c r="CB255" s="30"/>
      <c r="CC255" s="30"/>
      <c r="CD255" s="30"/>
      <c r="CE255" s="30"/>
      <c r="CF255" s="30"/>
    </row>
    <row r="256" spans="1:89" s="23" customFormat="1" ht="15.75" customHeight="1" x14ac:dyDescent="0.15">
      <c r="G256" s="256" t="s">
        <v>74</v>
      </c>
      <c r="H256" s="257"/>
      <c r="I256" s="257"/>
      <c r="J256" s="571" t="s">
        <v>402</v>
      </c>
      <c r="K256" s="269"/>
      <c r="L256" s="269"/>
      <c r="M256" s="269"/>
      <c r="N256" s="257" t="s">
        <v>403</v>
      </c>
      <c r="O256" s="269"/>
      <c r="P256" s="269"/>
      <c r="Q256" s="573"/>
      <c r="R256" s="571" t="s">
        <v>187</v>
      </c>
      <c r="S256" s="257"/>
      <c r="T256" s="598"/>
      <c r="U256" s="595" t="s">
        <v>408</v>
      </c>
      <c r="V256" s="294"/>
      <c r="W256" s="294"/>
      <c r="X256" s="294"/>
      <c r="Y256" s="570"/>
      <c r="Z256" s="293" t="s">
        <v>409</v>
      </c>
      <c r="AA256" s="294"/>
      <c r="AB256" s="294"/>
      <c r="AC256" s="294"/>
      <c r="AD256" s="294"/>
      <c r="AI256" s="30"/>
      <c r="AJ256" s="30"/>
      <c r="AK256" s="30"/>
      <c r="AL256" s="30"/>
      <c r="BJ256" s="30"/>
      <c r="BK256" s="30"/>
      <c r="BL256" s="30"/>
      <c r="BM256" s="30"/>
      <c r="BN256" s="30"/>
      <c r="BO256" s="30"/>
      <c r="BP256" s="30"/>
      <c r="BQ256" s="30"/>
      <c r="BR256" s="30"/>
      <c r="BS256" s="30"/>
      <c r="BT256" s="30"/>
      <c r="BU256" s="30"/>
      <c r="BV256" s="30"/>
      <c r="BW256" s="30"/>
      <c r="BX256" s="30"/>
      <c r="BY256" s="30"/>
      <c r="BZ256" s="30"/>
      <c r="CA256" s="30"/>
      <c r="CB256" s="30"/>
      <c r="CC256" s="30"/>
      <c r="CD256" s="30"/>
      <c r="CE256" s="30"/>
      <c r="CF256" s="30"/>
      <c r="CG256" s="30"/>
      <c r="CH256" s="30"/>
      <c r="CI256" s="30"/>
      <c r="CJ256" s="30"/>
      <c r="CK256" s="30"/>
    </row>
    <row r="257" spans="1:89" s="23" customFormat="1" ht="15.75" customHeight="1" x14ac:dyDescent="0.15">
      <c r="G257" s="330"/>
      <c r="H257" s="279"/>
      <c r="I257" s="279"/>
      <c r="J257" s="324"/>
      <c r="K257" s="244"/>
      <c r="L257" s="244"/>
      <c r="M257" s="244"/>
      <c r="N257" s="279"/>
      <c r="O257" s="244"/>
      <c r="P257" s="244"/>
      <c r="Q257" s="323"/>
      <c r="R257" s="324"/>
      <c r="S257" s="279"/>
      <c r="T257" s="599"/>
      <c r="U257" s="596"/>
      <c r="V257" s="490"/>
      <c r="W257" s="490"/>
      <c r="X257" s="490"/>
      <c r="Y257" s="491"/>
      <c r="Z257" s="489"/>
      <c r="AA257" s="490"/>
      <c r="AB257" s="490"/>
      <c r="AC257" s="490"/>
      <c r="AD257" s="490"/>
      <c r="AI257" s="30"/>
      <c r="AJ257" s="30"/>
      <c r="AK257" s="30"/>
      <c r="AL257" s="30"/>
      <c r="BJ257" s="30"/>
      <c r="BK257" s="30"/>
      <c r="BL257" s="30"/>
      <c r="BM257" s="30"/>
      <c r="BN257" s="30"/>
      <c r="BO257" s="30"/>
      <c r="BP257" s="30"/>
      <c r="BQ257" s="30"/>
      <c r="BR257" s="30"/>
      <c r="BS257" s="30"/>
      <c r="BT257" s="30"/>
      <c r="BU257" s="30"/>
      <c r="BV257" s="30"/>
      <c r="BW257" s="30"/>
      <c r="BX257" s="30"/>
      <c r="BY257" s="30"/>
      <c r="BZ257" s="30"/>
      <c r="CA257" s="30"/>
      <c r="CB257" s="30"/>
      <c r="CC257" s="30"/>
      <c r="CD257" s="30"/>
      <c r="CE257" s="30"/>
      <c r="CF257" s="30"/>
      <c r="CG257" s="30"/>
      <c r="CH257" s="30"/>
      <c r="CI257" s="30"/>
      <c r="CJ257" s="30"/>
      <c r="CK257" s="30"/>
    </row>
    <row r="258" spans="1:89" s="23" customFormat="1" ht="15.75" customHeight="1" x14ac:dyDescent="0.15">
      <c r="G258" s="258"/>
      <c r="H258" s="259"/>
      <c r="I258" s="259"/>
      <c r="J258" s="572"/>
      <c r="K258" s="255"/>
      <c r="L258" s="255"/>
      <c r="M258" s="255"/>
      <c r="N258" s="255"/>
      <c r="O258" s="255"/>
      <c r="P258" s="255"/>
      <c r="Q258" s="574"/>
      <c r="R258" s="325"/>
      <c r="S258" s="259"/>
      <c r="T258" s="600"/>
      <c r="U258" s="597"/>
      <c r="V258" s="493"/>
      <c r="W258" s="493"/>
      <c r="X258" s="493"/>
      <c r="Y258" s="494"/>
      <c r="Z258" s="492"/>
      <c r="AA258" s="493"/>
      <c r="AB258" s="493"/>
      <c r="AC258" s="493"/>
      <c r="AD258" s="493"/>
      <c r="AI258" s="30"/>
      <c r="AJ258" s="30"/>
      <c r="AK258" s="30"/>
      <c r="AL258" s="30"/>
      <c r="BJ258" s="30"/>
      <c r="BK258" s="30"/>
      <c r="BL258" s="30"/>
      <c r="BM258" s="30"/>
      <c r="BN258" s="30"/>
      <c r="BO258" s="30"/>
      <c r="BP258" s="30"/>
      <c r="BQ258" s="30"/>
      <c r="BR258" s="30"/>
      <c r="BS258" s="30"/>
      <c r="BT258" s="30"/>
      <c r="BU258" s="30"/>
      <c r="BV258" s="30"/>
      <c r="BW258" s="30"/>
      <c r="BX258" s="30"/>
      <c r="BY258" s="30"/>
      <c r="BZ258" s="30"/>
      <c r="CA258" s="30"/>
      <c r="CB258" s="30"/>
      <c r="CC258" s="30"/>
      <c r="CD258" s="30"/>
      <c r="CE258" s="30"/>
      <c r="CF258" s="30"/>
      <c r="CG258" s="30"/>
      <c r="CH258" s="30"/>
      <c r="CI258" s="30"/>
      <c r="CJ258" s="30"/>
      <c r="CK258" s="30"/>
    </row>
    <row r="259" spans="1:89" s="23" customFormat="1" ht="15.75" customHeight="1" x14ac:dyDescent="0.15">
      <c r="A259" s="109" t="str">
        <f t="shared" ref="A259:A274" si="23">IF(G259="","×","")</f>
        <v/>
      </c>
      <c r="B259" s="99"/>
      <c r="G259" s="265">
        <f t="shared" ref="G259:G274" si="24">G237</f>
        <v>2</v>
      </c>
      <c r="H259" s="266"/>
      <c r="I259" s="266"/>
      <c r="J259" s="552">
        <f t="shared" ref="J259:J274" si="25">IF(X136="","",X136*AE$193)</f>
        <v>2007.8604</v>
      </c>
      <c r="K259" s="268"/>
      <c r="L259" s="268"/>
      <c r="M259" s="268"/>
      <c r="N259" s="268">
        <f t="shared" ref="N259:N274" si="26">IF(X136="","",X136*AE$194)</f>
        <v>2007.8604</v>
      </c>
      <c r="O259" s="268"/>
      <c r="P259" s="268"/>
      <c r="Q259" s="601"/>
      <c r="R259" s="592">
        <f>S229</f>
        <v>1.5</v>
      </c>
      <c r="S259" s="446"/>
      <c r="T259" s="447"/>
      <c r="U259" s="593">
        <f>IF(J259="","",ROUND(J259*R259,-1))</f>
        <v>3010</v>
      </c>
      <c r="V259" s="594"/>
      <c r="W259" s="338"/>
      <c r="X259" s="338"/>
      <c r="Y259" s="338"/>
      <c r="Z259" s="338">
        <f>IF(N259="","",ROUND(N259*R259,-1))</f>
        <v>3010</v>
      </c>
      <c r="AA259" s="338"/>
      <c r="AB259" s="338"/>
      <c r="AC259" s="338"/>
      <c r="AD259" s="352"/>
      <c r="AI259" s="30"/>
      <c r="AJ259" s="30"/>
      <c r="AK259" s="30"/>
      <c r="AL259" s="30"/>
      <c r="CH259" s="30"/>
      <c r="CI259" s="30"/>
      <c r="CJ259" s="30"/>
      <c r="CK259" s="30"/>
    </row>
    <row r="260" spans="1:89" s="23" customFormat="1" ht="15.75" customHeight="1" x14ac:dyDescent="0.15">
      <c r="A260" s="109" t="str">
        <f t="shared" si="23"/>
        <v/>
      </c>
      <c r="B260" s="99"/>
      <c r="G260" s="240">
        <f t="shared" si="24"/>
        <v>3</v>
      </c>
      <c r="H260" s="241"/>
      <c r="I260" s="241"/>
      <c r="J260" s="545">
        <f t="shared" si="25"/>
        <v>1682.2062000000001</v>
      </c>
      <c r="K260" s="243"/>
      <c r="L260" s="243"/>
      <c r="M260" s="243"/>
      <c r="N260" s="243">
        <f t="shared" si="26"/>
        <v>1682.2062000000001</v>
      </c>
      <c r="O260" s="243"/>
      <c r="P260" s="243"/>
      <c r="Q260" s="535"/>
      <c r="R260" s="546">
        <f>R259</f>
        <v>1.5</v>
      </c>
      <c r="S260" s="297"/>
      <c r="T260" s="445"/>
      <c r="U260" s="547">
        <f t="shared" ref="U260" si="27">IF(J260="","",ROUND(J260*R260,-1))</f>
        <v>2520</v>
      </c>
      <c r="V260" s="548"/>
      <c r="W260" s="314"/>
      <c r="X260" s="314"/>
      <c r="Y260" s="314"/>
      <c r="Z260" s="314">
        <f t="shared" ref="Z260" si="28">IF(N260="","",ROUND(N260*R260,-1))</f>
        <v>2520</v>
      </c>
      <c r="AA260" s="314"/>
      <c r="AB260" s="314"/>
      <c r="AC260" s="314"/>
      <c r="AD260" s="348"/>
      <c r="AI260" s="30"/>
      <c r="AJ260" s="30"/>
      <c r="AK260" s="30"/>
      <c r="AL260" s="30"/>
      <c r="CH260" s="30"/>
      <c r="CI260" s="30"/>
      <c r="CJ260" s="30"/>
      <c r="CK260" s="30"/>
    </row>
    <row r="261" spans="1:89" s="23" customFormat="1" ht="15.75" customHeight="1" x14ac:dyDescent="0.15">
      <c r="A261" s="109" t="str">
        <f t="shared" si="23"/>
        <v/>
      </c>
      <c r="B261" s="99"/>
      <c r="G261" s="240">
        <f t="shared" si="24"/>
        <v>4</v>
      </c>
      <c r="H261" s="241"/>
      <c r="I261" s="241"/>
      <c r="J261" s="545">
        <f t="shared" si="25"/>
        <v>5154.8976000000002</v>
      </c>
      <c r="K261" s="243"/>
      <c r="L261" s="243"/>
      <c r="M261" s="243"/>
      <c r="N261" s="243">
        <f t="shared" si="26"/>
        <v>5154.8976000000002</v>
      </c>
      <c r="O261" s="243"/>
      <c r="P261" s="243"/>
      <c r="Q261" s="535"/>
      <c r="R261" s="546">
        <f t="shared" ref="R261:R274" si="29">R260</f>
        <v>1.5</v>
      </c>
      <c r="S261" s="297"/>
      <c r="T261" s="445"/>
      <c r="U261" s="547">
        <f t="shared" ref="U261:U274" si="30">IF(J261="","",ROUND(J261*R261,-1))</f>
        <v>7730</v>
      </c>
      <c r="V261" s="548"/>
      <c r="W261" s="314"/>
      <c r="X261" s="314"/>
      <c r="Y261" s="314"/>
      <c r="Z261" s="314">
        <f t="shared" ref="Z261:Z274" si="31">IF(N261="","",ROUND(N261*R261,-1))</f>
        <v>7730</v>
      </c>
      <c r="AA261" s="314"/>
      <c r="AB261" s="314"/>
      <c r="AC261" s="314"/>
      <c r="AD261" s="348"/>
      <c r="AH261" s="30"/>
      <c r="AI261" s="30"/>
      <c r="AJ261" s="30"/>
      <c r="AK261" s="30"/>
      <c r="CG261" s="30"/>
      <c r="CH261" s="30"/>
      <c r="CI261" s="30"/>
      <c r="CJ261" s="30"/>
    </row>
    <row r="262" spans="1:89" s="23" customFormat="1" ht="15.75" customHeight="1" x14ac:dyDescent="0.15">
      <c r="A262" s="109" t="str">
        <f t="shared" si="23"/>
        <v/>
      </c>
      <c r="B262" s="99"/>
      <c r="G262" s="240">
        <f t="shared" si="24"/>
        <v>5</v>
      </c>
      <c r="H262" s="241"/>
      <c r="I262" s="241"/>
      <c r="J262" s="545">
        <f t="shared" si="25"/>
        <v>5154.8976000000002</v>
      </c>
      <c r="K262" s="243"/>
      <c r="L262" s="243"/>
      <c r="M262" s="243"/>
      <c r="N262" s="243">
        <f t="shared" si="26"/>
        <v>5154.8976000000002</v>
      </c>
      <c r="O262" s="243"/>
      <c r="P262" s="243"/>
      <c r="Q262" s="535"/>
      <c r="R262" s="546">
        <f t="shared" si="29"/>
        <v>1.5</v>
      </c>
      <c r="S262" s="297"/>
      <c r="T262" s="445"/>
      <c r="U262" s="547">
        <f t="shared" si="30"/>
        <v>7730</v>
      </c>
      <c r="V262" s="548"/>
      <c r="W262" s="314"/>
      <c r="X262" s="314"/>
      <c r="Y262" s="314"/>
      <c r="Z262" s="314">
        <f t="shared" si="31"/>
        <v>7730</v>
      </c>
      <c r="AA262" s="314"/>
      <c r="AB262" s="314"/>
      <c r="AC262" s="314"/>
      <c r="AD262" s="348"/>
      <c r="AH262" s="30"/>
      <c r="AI262" s="30"/>
      <c r="AJ262" s="30"/>
      <c r="AK262" s="30"/>
      <c r="CG262" s="30"/>
      <c r="CH262" s="30"/>
      <c r="CI262" s="30"/>
      <c r="CJ262" s="30"/>
    </row>
    <row r="263" spans="1:89" s="23" customFormat="1" ht="15.75" customHeight="1" x14ac:dyDescent="0.15">
      <c r="A263" s="109" t="str">
        <f t="shared" si="23"/>
        <v/>
      </c>
      <c r="B263" s="99"/>
      <c r="G263" s="240">
        <f t="shared" si="24"/>
        <v>6</v>
      </c>
      <c r="H263" s="241"/>
      <c r="I263" s="241"/>
      <c r="J263" s="545">
        <f t="shared" si="25"/>
        <v>5154.8976000000002</v>
      </c>
      <c r="K263" s="243"/>
      <c r="L263" s="243"/>
      <c r="M263" s="243"/>
      <c r="N263" s="243">
        <f t="shared" si="26"/>
        <v>5154.8976000000002</v>
      </c>
      <c r="O263" s="243"/>
      <c r="P263" s="243"/>
      <c r="Q263" s="535"/>
      <c r="R263" s="546">
        <f t="shared" si="29"/>
        <v>1.5</v>
      </c>
      <c r="S263" s="297"/>
      <c r="T263" s="445"/>
      <c r="U263" s="547">
        <f t="shared" si="30"/>
        <v>7730</v>
      </c>
      <c r="V263" s="548"/>
      <c r="W263" s="314"/>
      <c r="X263" s="314"/>
      <c r="Y263" s="314"/>
      <c r="Z263" s="314">
        <f t="shared" si="31"/>
        <v>7730</v>
      </c>
      <c r="AA263" s="314"/>
      <c r="AB263" s="314"/>
      <c r="AC263" s="314"/>
      <c r="AD263" s="348"/>
      <c r="AH263" s="30"/>
      <c r="AI263" s="30"/>
      <c r="AJ263" s="30"/>
      <c r="AK263" s="30"/>
      <c r="CG263" s="30"/>
      <c r="CH263" s="30"/>
      <c r="CI263" s="30"/>
      <c r="CJ263" s="30"/>
    </row>
    <row r="264" spans="1:89" s="23" customFormat="1" ht="15.75" customHeight="1" x14ac:dyDescent="0.15">
      <c r="A264" s="109" t="str">
        <f t="shared" si="23"/>
        <v/>
      </c>
      <c r="B264" s="99"/>
      <c r="G264" s="240">
        <f t="shared" si="24"/>
        <v>7</v>
      </c>
      <c r="H264" s="241"/>
      <c r="I264" s="241"/>
      <c r="J264" s="545">
        <f t="shared" si="25"/>
        <v>33914.208599999998</v>
      </c>
      <c r="K264" s="243"/>
      <c r="L264" s="243"/>
      <c r="M264" s="243"/>
      <c r="N264" s="243">
        <f t="shared" si="26"/>
        <v>33914.208599999998</v>
      </c>
      <c r="O264" s="243"/>
      <c r="P264" s="243"/>
      <c r="Q264" s="535"/>
      <c r="R264" s="546">
        <f t="shared" si="29"/>
        <v>1.5</v>
      </c>
      <c r="S264" s="297"/>
      <c r="T264" s="445"/>
      <c r="U264" s="547">
        <f t="shared" si="30"/>
        <v>50870</v>
      </c>
      <c r="V264" s="548"/>
      <c r="W264" s="314"/>
      <c r="X264" s="314"/>
      <c r="Y264" s="314"/>
      <c r="Z264" s="314">
        <f t="shared" si="31"/>
        <v>50870</v>
      </c>
      <c r="AA264" s="314"/>
      <c r="AB264" s="314"/>
      <c r="AC264" s="314"/>
      <c r="AD264" s="348"/>
      <c r="AH264" s="30"/>
      <c r="AI264" s="30"/>
      <c r="AJ264" s="30"/>
      <c r="AK264" s="30"/>
      <c r="CG264" s="30"/>
      <c r="CH264" s="30"/>
      <c r="CI264" s="30"/>
      <c r="CJ264" s="30"/>
    </row>
    <row r="265" spans="1:89" s="23" customFormat="1" ht="15.75" customHeight="1" x14ac:dyDescent="0.15">
      <c r="A265" s="109" t="str">
        <f t="shared" si="23"/>
        <v/>
      </c>
      <c r="B265" s="99"/>
      <c r="G265" s="240">
        <f t="shared" si="24"/>
        <v>8</v>
      </c>
      <c r="H265" s="241"/>
      <c r="I265" s="241"/>
      <c r="J265" s="545">
        <f t="shared" si="25"/>
        <v>16116.001200000001</v>
      </c>
      <c r="K265" s="243"/>
      <c r="L265" s="243"/>
      <c r="M265" s="243"/>
      <c r="N265" s="243">
        <f t="shared" si="26"/>
        <v>16116.001200000001</v>
      </c>
      <c r="O265" s="243"/>
      <c r="P265" s="243"/>
      <c r="Q265" s="535"/>
      <c r="R265" s="546">
        <f t="shared" si="29"/>
        <v>1.5</v>
      </c>
      <c r="S265" s="297"/>
      <c r="T265" s="445"/>
      <c r="U265" s="547">
        <f t="shared" si="30"/>
        <v>24170</v>
      </c>
      <c r="V265" s="548"/>
      <c r="W265" s="314"/>
      <c r="X265" s="314"/>
      <c r="Y265" s="314"/>
      <c r="Z265" s="314">
        <f t="shared" si="31"/>
        <v>24170</v>
      </c>
      <c r="AA265" s="314"/>
      <c r="AB265" s="314"/>
      <c r="AC265" s="314"/>
      <c r="AD265" s="348"/>
      <c r="AH265" s="30"/>
      <c r="AI265" s="30"/>
      <c r="AJ265" s="30"/>
      <c r="AK265" s="30"/>
      <c r="CG265" s="30"/>
      <c r="CH265" s="30"/>
      <c r="CI265" s="30"/>
      <c r="CJ265" s="30"/>
    </row>
    <row r="266" spans="1:89" s="23" customFormat="1" ht="15.75" customHeight="1" x14ac:dyDescent="0.15">
      <c r="A266" s="109" t="str">
        <f t="shared" si="23"/>
        <v/>
      </c>
      <c r="B266" s="99"/>
      <c r="G266" s="240">
        <f t="shared" si="24"/>
        <v>9</v>
      </c>
      <c r="H266" s="241"/>
      <c r="I266" s="241"/>
      <c r="J266" s="545">
        <f t="shared" si="25"/>
        <v>26263.173600000002</v>
      </c>
      <c r="K266" s="243"/>
      <c r="L266" s="243"/>
      <c r="M266" s="243"/>
      <c r="N266" s="243">
        <f t="shared" si="26"/>
        <v>26263.173600000002</v>
      </c>
      <c r="O266" s="243"/>
      <c r="P266" s="243"/>
      <c r="Q266" s="535"/>
      <c r="R266" s="546">
        <f t="shared" si="29"/>
        <v>1.5</v>
      </c>
      <c r="S266" s="297"/>
      <c r="T266" s="445"/>
      <c r="U266" s="547">
        <f t="shared" si="30"/>
        <v>39390</v>
      </c>
      <c r="V266" s="548"/>
      <c r="W266" s="314"/>
      <c r="X266" s="314"/>
      <c r="Y266" s="314"/>
      <c r="Z266" s="314">
        <f t="shared" si="31"/>
        <v>39390</v>
      </c>
      <c r="AA266" s="314"/>
      <c r="AB266" s="314"/>
      <c r="AC266" s="314"/>
      <c r="AD266" s="348"/>
      <c r="AH266" s="30"/>
      <c r="AI266" s="30"/>
      <c r="AJ266" s="30"/>
      <c r="AK266" s="30"/>
      <c r="CG266" s="30"/>
      <c r="CH266" s="30"/>
      <c r="CI266" s="30"/>
      <c r="CJ266" s="30"/>
    </row>
    <row r="267" spans="1:89" s="23" customFormat="1" ht="15.75" customHeight="1" x14ac:dyDescent="0.15">
      <c r="A267" s="109" t="str">
        <f t="shared" si="23"/>
        <v/>
      </c>
      <c r="B267" s="99"/>
      <c r="G267" s="240">
        <f t="shared" si="24"/>
        <v>10</v>
      </c>
      <c r="H267" s="241"/>
      <c r="I267" s="241"/>
      <c r="J267" s="545">
        <f t="shared" si="25"/>
        <v>18883.449000000001</v>
      </c>
      <c r="K267" s="243"/>
      <c r="L267" s="243"/>
      <c r="M267" s="243"/>
      <c r="N267" s="243">
        <f t="shared" si="26"/>
        <v>18883.449000000001</v>
      </c>
      <c r="O267" s="243"/>
      <c r="P267" s="243"/>
      <c r="Q267" s="535"/>
      <c r="R267" s="546">
        <f t="shared" si="29"/>
        <v>1.5</v>
      </c>
      <c r="S267" s="297"/>
      <c r="T267" s="445"/>
      <c r="U267" s="547">
        <f t="shared" si="30"/>
        <v>28330</v>
      </c>
      <c r="V267" s="548"/>
      <c r="W267" s="314"/>
      <c r="X267" s="314"/>
      <c r="Y267" s="314"/>
      <c r="Z267" s="314">
        <f t="shared" si="31"/>
        <v>28330</v>
      </c>
      <c r="AA267" s="314"/>
      <c r="AB267" s="314"/>
      <c r="AC267" s="314"/>
      <c r="AD267" s="348"/>
      <c r="AH267" s="30"/>
      <c r="AI267" s="30"/>
      <c r="AJ267" s="30"/>
      <c r="AK267" s="30"/>
      <c r="CG267" s="30"/>
      <c r="CH267" s="30"/>
      <c r="CI267" s="30"/>
      <c r="CJ267" s="30"/>
    </row>
    <row r="268" spans="1:89" s="23" customFormat="1" ht="15.75" customHeight="1" x14ac:dyDescent="0.15">
      <c r="A268" s="109" t="str">
        <f t="shared" si="23"/>
        <v/>
      </c>
      <c r="B268" s="99"/>
      <c r="G268" s="240">
        <f t="shared" si="24"/>
        <v>11</v>
      </c>
      <c r="H268" s="241"/>
      <c r="I268" s="241"/>
      <c r="J268" s="545">
        <f t="shared" si="25"/>
        <v>26263.173600000002</v>
      </c>
      <c r="K268" s="243"/>
      <c r="L268" s="243"/>
      <c r="M268" s="243"/>
      <c r="N268" s="243">
        <f t="shared" si="26"/>
        <v>26263.173600000002</v>
      </c>
      <c r="O268" s="243"/>
      <c r="P268" s="243"/>
      <c r="Q268" s="535"/>
      <c r="R268" s="546">
        <f t="shared" si="29"/>
        <v>1.5</v>
      </c>
      <c r="S268" s="297"/>
      <c r="T268" s="445"/>
      <c r="U268" s="547">
        <f t="shared" si="30"/>
        <v>39390</v>
      </c>
      <c r="V268" s="548"/>
      <c r="W268" s="314"/>
      <c r="X268" s="314"/>
      <c r="Y268" s="314"/>
      <c r="Z268" s="314">
        <f t="shared" si="31"/>
        <v>39390</v>
      </c>
      <c r="AA268" s="314"/>
      <c r="AB268" s="314"/>
      <c r="AC268" s="314"/>
      <c r="AD268" s="348"/>
      <c r="AH268" s="30"/>
      <c r="AI268" s="30"/>
      <c r="AJ268" s="30"/>
      <c r="AK268" s="30"/>
      <c r="CG268" s="30"/>
      <c r="CH268" s="30"/>
      <c r="CI268" s="30"/>
      <c r="CJ268" s="30"/>
    </row>
    <row r="269" spans="1:89" s="23" customFormat="1" ht="15.75" customHeight="1" x14ac:dyDescent="0.15">
      <c r="A269" s="109" t="str">
        <f t="shared" si="23"/>
        <v/>
      </c>
      <c r="B269" s="99"/>
      <c r="G269" s="240">
        <f t="shared" si="24"/>
        <v>12</v>
      </c>
      <c r="H269" s="241"/>
      <c r="I269" s="241"/>
      <c r="J269" s="545">
        <f t="shared" si="25"/>
        <v>17798.207399999999</v>
      </c>
      <c r="K269" s="243"/>
      <c r="L269" s="243"/>
      <c r="M269" s="243"/>
      <c r="N269" s="243">
        <f t="shared" si="26"/>
        <v>17798.207399999999</v>
      </c>
      <c r="O269" s="243"/>
      <c r="P269" s="243"/>
      <c r="Q269" s="535"/>
      <c r="R269" s="546">
        <f t="shared" si="29"/>
        <v>1.5</v>
      </c>
      <c r="S269" s="297"/>
      <c r="T269" s="445"/>
      <c r="U269" s="547">
        <f t="shared" si="30"/>
        <v>26700</v>
      </c>
      <c r="V269" s="548"/>
      <c r="W269" s="314"/>
      <c r="X269" s="314"/>
      <c r="Y269" s="314"/>
      <c r="Z269" s="314">
        <f t="shared" si="31"/>
        <v>26700</v>
      </c>
      <c r="AA269" s="314"/>
      <c r="AB269" s="314"/>
      <c r="AC269" s="314"/>
      <c r="AD269" s="348"/>
      <c r="AH269" s="30"/>
      <c r="AI269" s="30"/>
      <c r="AJ269" s="30"/>
      <c r="AK269" s="30"/>
      <c r="CG269" s="30"/>
      <c r="CH269" s="30"/>
      <c r="CI269" s="30"/>
      <c r="CJ269" s="30"/>
    </row>
    <row r="270" spans="1:89" s="23" customFormat="1" ht="15.75" customHeight="1" x14ac:dyDescent="0.15">
      <c r="A270" s="109" t="str">
        <f t="shared" si="23"/>
        <v>×</v>
      </c>
      <c r="B270" s="99"/>
      <c r="G270" s="240" t="str">
        <f t="shared" si="24"/>
        <v/>
      </c>
      <c r="H270" s="241"/>
      <c r="I270" s="241"/>
      <c r="J270" s="545" t="str">
        <f t="shared" si="25"/>
        <v/>
      </c>
      <c r="K270" s="243"/>
      <c r="L270" s="243"/>
      <c r="M270" s="243"/>
      <c r="N270" s="243" t="str">
        <f t="shared" si="26"/>
        <v/>
      </c>
      <c r="O270" s="243"/>
      <c r="P270" s="243"/>
      <c r="Q270" s="535"/>
      <c r="R270" s="546">
        <f t="shared" si="29"/>
        <v>1.5</v>
      </c>
      <c r="S270" s="297"/>
      <c r="T270" s="445"/>
      <c r="U270" s="547" t="str">
        <f t="shared" si="30"/>
        <v/>
      </c>
      <c r="V270" s="548"/>
      <c r="W270" s="314"/>
      <c r="X270" s="314"/>
      <c r="Y270" s="314"/>
      <c r="Z270" s="314" t="str">
        <f t="shared" si="31"/>
        <v/>
      </c>
      <c r="AA270" s="314"/>
      <c r="AB270" s="314"/>
      <c r="AC270" s="314"/>
      <c r="AD270" s="348"/>
      <c r="AH270" s="30"/>
      <c r="AI270" s="30"/>
      <c r="AJ270" s="30"/>
      <c r="AK270" s="30"/>
      <c r="CG270" s="30"/>
      <c r="CH270" s="30"/>
      <c r="CI270" s="30"/>
      <c r="CJ270" s="30"/>
    </row>
    <row r="271" spans="1:89" s="23" customFormat="1" ht="15.75" customHeight="1" x14ac:dyDescent="0.15">
      <c r="A271" s="109" t="str">
        <f t="shared" si="23"/>
        <v>×</v>
      </c>
      <c r="B271" s="99"/>
      <c r="G271" s="240" t="str">
        <f t="shared" si="24"/>
        <v/>
      </c>
      <c r="H271" s="241"/>
      <c r="I271" s="241"/>
      <c r="J271" s="545" t="str">
        <f t="shared" si="25"/>
        <v/>
      </c>
      <c r="K271" s="243"/>
      <c r="L271" s="243"/>
      <c r="M271" s="243"/>
      <c r="N271" s="243" t="str">
        <f t="shared" si="26"/>
        <v/>
      </c>
      <c r="O271" s="243"/>
      <c r="P271" s="243"/>
      <c r="Q271" s="535"/>
      <c r="R271" s="546">
        <f t="shared" si="29"/>
        <v>1.5</v>
      </c>
      <c r="S271" s="297"/>
      <c r="T271" s="445"/>
      <c r="U271" s="547" t="str">
        <f t="shared" si="30"/>
        <v/>
      </c>
      <c r="V271" s="548"/>
      <c r="W271" s="314"/>
      <c r="X271" s="314"/>
      <c r="Y271" s="314"/>
      <c r="Z271" s="314" t="str">
        <f t="shared" si="31"/>
        <v/>
      </c>
      <c r="AA271" s="314"/>
      <c r="AB271" s="314"/>
      <c r="AC271" s="314"/>
      <c r="AD271" s="348"/>
      <c r="AH271" s="30"/>
      <c r="AI271" s="30"/>
      <c r="AJ271" s="30"/>
      <c r="AK271" s="30"/>
      <c r="CG271" s="30"/>
      <c r="CH271" s="30"/>
      <c r="CI271" s="30"/>
      <c r="CJ271" s="30"/>
    </row>
    <row r="272" spans="1:89" s="23" customFormat="1" ht="15.75" customHeight="1" x14ac:dyDescent="0.15">
      <c r="A272" s="109" t="str">
        <f t="shared" si="23"/>
        <v>×</v>
      </c>
      <c r="B272" s="99"/>
      <c r="G272" s="240" t="str">
        <f t="shared" si="24"/>
        <v/>
      </c>
      <c r="H272" s="241"/>
      <c r="I272" s="241"/>
      <c r="J272" s="545" t="str">
        <f t="shared" si="25"/>
        <v/>
      </c>
      <c r="K272" s="243"/>
      <c r="L272" s="243"/>
      <c r="M272" s="243"/>
      <c r="N272" s="243" t="str">
        <f t="shared" si="26"/>
        <v/>
      </c>
      <c r="O272" s="243"/>
      <c r="P272" s="243"/>
      <c r="Q272" s="535"/>
      <c r="R272" s="546">
        <f t="shared" si="29"/>
        <v>1.5</v>
      </c>
      <c r="S272" s="297"/>
      <c r="T272" s="445"/>
      <c r="U272" s="547" t="str">
        <f t="shared" si="30"/>
        <v/>
      </c>
      <c r="V272" s="548"/>
      <c r="W272" s="314"/>
      <c r="X272" s="314"/>
      <c r="Y272" s="314"/>
      <c r="Z272" s="314" t="str">
        <f t="shared" si="31"/>
        <v/>
      </c>
      <c r="AA272" s="314"/>
      <c r="AB272" s="314"/>
      <c r="AC272" s="314"/>
      <c r="AD272" s="348"/>
      <c r="AH272" s="30"/>
      <c r="AI272" s="30"/>
      <c r="AJ272" s="30"/>
      <c r="AK272" s="30"/>
      <c r="CG272" s="30"/>
      <c r="CH272" s="30"/>
      <c r="CI272" s="30"/>
      <c r="CJ272" s="30"/>
    </row>
    <row r="273" spans="1:88" s="23" customFormat="1" ht="15.75" customHeight="1" x14ac:dyDescent="0.15">
      <c r="A273" s="109" t="str">
        <f t="shared" si="23"/>
        <v>×</v>
      </c>
      <c r="B273" s="99"/>
      <c r="G273" s="240" t="str">
        <f t="shared" si="24"/>
        <v/>
      </c>
      <c r="H273" s="241"/>
      <c r="I273" s="241"/>
      <c r="J273" s="545" t="str">
        <f t="shared" si="25"/>
        <v/>
      </c>
      <c r="K273" s="243"/>
      <c r="L273" s="243"/>
      <c r="M273" s="243"/>
      <c r="N273" s="243" t="str">
        <f t="shared" si="26"/>
        <v/>
      </c>
      <c r="O273" s="243"/>
      <c r="P273" s="243"/>
      <c r="Q273" s="535"/>
      <c r="R273" s="546">
        <f t="shared" si="29"/>
        <v>1.5</v>
      </c>
      <c r="S273" s="297"/>
      <c r="T273" s="445"/>
      <c r="U273" s="547" t="str">
        <f t="shared" si="30"/>
        <v/>
      </c>
      <c r="V273" s="548"/>
      <c r="W273" s="314"/>
      <c r="X273" s="314"/>
      <c r="Y273" s="314"/>
      <c r="Z273" s="314" t="str">
        <f t="shared" si="31"/>
        <v/>
      </c>
      <c r="AA273" s="314"/>
      <c r="AB273" s="314"/>
      <c r="AC273" s="314"/>
      <c r="AD273" s="348"/>
      <c r="AH273" s="30"/>
      <c r="AI273" s="30"/>
      <c r="AJ273" s="30"/>
      <c r="AK273" s="30"/>
      <c r="CG273" s="30"/>
      <c r="CH273" s="30"/>
      <c r="CI273" s="30"/>
      <c r="CJ273" s="30"/>
    </row>
    <row r="274" spans="1:88" s="23" customFormat="1" ht="15.75" customHeight="1" x14ac:dyDescent="0.15">
      <c r="A274" s="110" t="str">
        <f t="shared" si="23"/>
        <v>×</v>
      </c>
      <c r="B274" s="99"/>
      <c r="G274" s="251" t="str">
        <f t="shared" si="24"/>
        <v/>
      </c>
      <c r="H274" s="252"/>
      <c r="I274" s="252"/>
      <c r="J274" s="549" t="str">
        <f t="shared" si="25"/>
        <v/>
      </c>
      <c r="K274" s="254"/>
      <c r="L274" s="254"/>
      <c r="M274" s="254"/>
      <c r="N274" s="254" t="str">
        <f t="shared" si="26"/>
        <v/>
      </c>
      <c r="O274" s="254"/>
      <c r="P274" s="254"/>
      <c r="Q274" s="534"/>
      <c r="R274" s="550">
        <f t="shared" si="29"/>
        <v>1.5</v>
      </c>
      <c r="S274" s="298"/>
      <c r="T274" s="551"/>
      <c r="U274" s="301" t="str">
        <f t="shared" si="30"/>
        <v/>
      </c>
      <c r="V274" s="306"/>
      <c r="W274" s="302"/>
      <c r="X274" s="302"/>
      <c r="Y274" s="302"/>
      <c r="Z274" s="302" t="str">
        <f t="shared" si="31"/>
        <v/>
      </c>
      <c r="AA274" s="302"/>
      <c r="AB274" s="302"/>
      <c r="AC274" s="302"/>
      <c r="AD274" s="350"/>
      <c r="AH274" s="30"/>
      <c r="AI274" s="30"/>
      <c r="AJ274" s="30"/>
      <c r="AK274" s="30"/>
      <c r="CG274" s="30"/>
      <c r="CH274" s="30"/>
      <c r="CI274" s="30"/>
      <c r="CJ274" s="30"/>
    </row>
    <row r="275" spans="1:88" s="23" customFormat="1" ht="15.75" customHeight="1" x14ac:dyDescent="0.15">
      <c r="A275" s="113" t="str">
        <f t="shared" ref="A275:A280" si="32">IF(液状化L1の有無="","","×")</f>
        <v/>
      </c>
      <c r="B275" s="99" t="s">
        <v>571</v>
      </c>
      <c r="G275" s="41"/>
      <c r="H275" s="41"/>
      <c r="I275" s="41"/>
      <c r="J275" s="42"/>
      <c r="K275" s="42"/>
      <c r="L275" s="42"/>
      <c r="M275" s="42"/>
      <c r="N275" s="42"/>
      <c r="O275" s="42"/>
      <c r="P275" s="42"/>
      <c r="Q275" s="42"/>
      <c r="R275" s="43"/>
      <c r="S275" s="43"/>
      <c r="T275" s="43"/>
      <c r="U275" s="42"/>
      <c r="V275" s="42"/>
      <c r="W275" s="42"/>
      <c r="X275" s="42"/>
      <c r="Y275" s="42"/>
      <c r="Z275" s="42"/>
      <c r="AA275" s="42"/>
      <c r="AB275" s="42"/>
      <c r="AC275" s="42"/>
      <c r="AD275" s="42"/>
      <c r="AH275" s="30"/>
      <c r="AI275" s="30"/>
      <c r="AJ275" s="30"/>
      <c r="AK275" s="30"/>
      <c r="CG275" s="30"/>
      <c r="CH275" s="30"/>
      <c r="CI275" s="30"/>
      <c r="CJ275" s="30"/>
    </row>
    <row r="276" spans="1:88" s="23" customFormat="1" ht="15.75" customHeight="1" x14ac:dyDescent="0.15">
      <c r="A276" s="113" t="str">
        <f t="shared" si="32"/>
        <v/>
      </c>
      <c r="G276" s="22"/>
      <c r="H276" s="22"/>
      <c r="I276" s="22"/>
      <c r="J276" s="32"/>
      <c r="K276" s="45"/>
      <c r="L276" s="45"/>
      <c r="M276" s="45"/>
      <c r="N276" s="45"/>
      <c r="O276" s="45"/>
      <c r="P276" s="45"/>
      <c r="Q276" s="45"/>
      <c r="R276" s="32"/>
      <c r="S276" s="32"/>
      <c r="T276" s="32"/>
      <c r="U276" s="32"/>
      <c r="V276" s="45"/>
      <c r="W276" s="45"/>
      <c r="X276" s="45"/>
      <c r="Y276" s="45"/>
      <c r="Z276" s="45"/>
      <c r="AA276" s="45"/>
      <c r="AB276" s="45"/>
      <c r="AC276" s="45"/>
      <c r="AD276" s="45"/>
      <c r="AE276" s="45"/>
    </row>
    <row r="277" spans="1:88" s="23" customFormat="1" ht="15.75" customHeight="1" x14ac:dyDescent="0.15">
      <c r="A277" s="113" t="str">
        <f t="shared" si="32"/>
        <v/>
      </c>
      <c r="B277" s="99"/>
      <c r="C277" s="22"/>
      <c r="G277" s="28" t="s">
        <v>527</v>
      </c>
      <c r="H277" s="28"/>
      <c r="I277" s="34"/>
      <c r="J277" s="28"/>
      <c r="K277" s="28"/>
      <c r="L277" s="28"/>
      <c r="M277" s="28"/>
      <c r="N277" s="28"/>
      <c r="O277" s="28"/>
      <c r="P277" s="28"/>
      <c r="Q277" s="28"/>
      <c r="R277" s="28"/>
      <c r="S277" s="28"/>
      <c r="T277" s="28"/>
      <c r="U277" s="28"/>
      <c r="V277" s="28"/>
      <c r="W277" s="28"/>
      <c r="X277" s="28"/>
      <c r="Y277" s="28"/>
      <c r="Z277" s="28"/>
      <c r="AA277" s="28"/>
      <c r="AB277" s="28"/>
      <c r="AC277" s="28"/>
      <c r="AD277" s="28"/>
      <c r="AE277" s="28"/>
    </row>
    <row r="278" spans="1:88" s="23" customFormat="1" ht="15.75" customHeight="1" x14ac:dyDescent="0.15">
      <c r="A278" s="113" t="str">
        <f t="shared" si="32"/>
        <v/>
      </c>
      <c r="B278" s="99"/>
      <c r="G278" s="256" t="s">
        <v>74</v>
      </c>
      <c r="H278" s="256"/>
      <c r="I278" s="257"/>
      <c r="J278" s="257" t="s">
        <v>411</v>
      </c>
      <c r="K278" s="257"/>
      <c r="L278" s="257"/>
      <c r="M278" s="257"/>
      <c r="N278" s="257" t="s">
        <v>410</v>
      </c>
      <c r="O278" s="257"/>
      <c r="P278" s="257"/>
      <c r="Q278" s="263"/>
      <c r="R278" s="354" t="s">
        <v>381</v>
      </c>
      <c r="S278" s="269"/>
      <c r="T278" s="269"/>
      <c r="U278" s="269"/>
      <c r="V278" s="269"/>
      <c r="W278" s="269"/>
      <c r="X278" s="269"/>
      <c r="Y278" s="269"/>
      <c r="Z278" s="269"/>
      <c r="AA278" s="269"/>
      <c r="AB278" s="269"/>
      <c r="AC278" s="269"/>
      <c r="AD278" s="269"/>
      <c r="AE278" s="285"/>
    </row>
    <row r="279" spans="1:88" s="23" customFormat="1" ht="15.75" customHeight="1" x14ac:dyDescent="0.15">
      <c r="A279" s="113" t="str">
        <f t="shared" si="32"/>
        <v/>
      </c>
      <c r="B279" s="99"/>
      <c r="G279" s="330"/>
      <c r="H279" s="330"/>
      <c r="I279" s="279"/>
      <c r="J279" s="279"/>
      <c r="K279" s="279"/>
      <c r="L279" s="279"/>
      <c r="M279" s="279"/>
      <c r="N279" s="279"/>
      <c r="O279" s="279"/>
      <c r="P279" s="279"/>
      <c r="Q279" s="280"/>
      <c r="R279" s="324" t="s">
        <v>412</v>
      </c>
      <c r="S279" s="279"/>
      <c r="T279" s="279"/>
      <c r="U279" s="279"/>
      <c r="V279" s="279" t="s">
        <v>408</v>
      </c>
      <c r="W279" s="279"/>
      <c r="X279" s="279"/>
      <c r="Y279" s="279"/>
      <c r="Z279" s="279"/>
      <c r="AA279" s="279" t="s">
        <v>409</v>
      </c>
      <c r="AB279" s="279"/>
      <c r="AC279" s="279"/>
      <c r="AD279" s="279"/>
      <c r="AE279" s="280"/>
    </row>
    <row r="280" spans="1:88" s="23" customFormat="1" ht="15.75" customHeight="1" x14ac:dyDescent="0.15">
      <c r="A280" s="113" t="str">
        <f t="shared" si="32"/>
        <v/>
      </c>
      <c r="B280" s="99"/>
      <c r="G280" s="258"/>
      <c r="H280" s="258"/>
      <c r="I280" s="259"/>
      <c r="J280" s="259"/>
      <c r="K280" s="259"/>
      <c r="L280" s="259"/>
      <c r="M280" s="259"/>
      <c r="N280" s="259"/>
      <c r="O280" s="259"/>
      <c r="P280" s="259"/>
      <c r="Q280" s="264"/>
      <c r="R280" s="325"/>
      <c r="S280" s="259"/>
      <c r="T280" s="259"/>
      <c r="U280" s="259"/>
      <c r="V280" s="259"/>
      <c r="W280" s="259"/>
      <c r="X280" s="259"/>
      <c r="Y280" s="259"/>
      <c r="Z280" s="259"/>
      <c r="AA280" s="259"/>
      <c r="AB280" s="259"/>
      <c r="AC280" s="259"/>
      <c r="AD280" s="259"/>
      <c r="AE280" s="264"/>
    </row>
    <row r="281" spans="1:88" s="23" customFormat="1" ht="15.75" customHeight="1" x14ac:dyDescent="0.15">
      <c r="A281" s="113" t="str">
        <f t="shared" ref="A281:A296" si="33">IF(液状化L1の有無="",IF(G281="","×",""),"×")</f>
        <v/>
      </c>
      <c r="B281" s="99"/>
      <c r="C281" s="22"/>
      <c r="G281" s="381">
        <f t="shared" ref="G281:G296" si="34">G259</f>
        <v>2</v>
      </c>
      <c r="H281" s="381"/>
      <c r="I281" s="382"/>
      <c r="J281" s="555">
        <f t="shared" ref="J281:J296" si="35">U259</f>
        <v>3010</v>
      </c>
      <c r="K281" s="555"/>
      <c r="L281" s="555"/>
      <c r="M281" s="555"/>
      <c r="N281" s="555">
        <f t="shared" ref="N281:N296" si="36">Z259</f>
        <v>3010</v>
      </c>
      <c r="O281" s="555"/>
      <c r="P281" s="555"/>
      <c r="Q281" s="556"/>
      <c r="R281" s="605">
        <v>1</v>
      </c>
      <c r="S281" s="606"/>
      <c r="T281" s="606"/>
      <c r="U281" s="606"/>
      <c r="V281" s="555">
        <f t="shared" ref="V281:V296" si="37">IF(J281="","",ROUND(J281*R281,-1))</f>
        <v>3010</v>
      </c>
      <c r="W281" s="555"/>
      <c r="X281" s="555"/>
      <c r="Y281" s="555"/>
      <c r="Z281" s="555"/>
      <c r="AA281" s="555">
        <f t="shared" ref="AA281:AA296" si="38">IF(N281="","",ROUND(N281*R281,-1))</f>
        <v>3010</v>
      </c>
      <c r="AB281" s="555"/>
      <c r="AC281" s="555"/>
      <c r="AD281" s="555"/>
      <c r="AE281" s="556"/>
    </row>
    <row r="282" spans="1:88" s="23" customFormat="1" ht="15.75" customHeight="1" x14ac:dyDescent="0.15">
      <c r="A282" s="113" t="str">
        <f t="shared" si="33"/>
        <v/>
      </c>
      <c r="B282" s="99"/>
      <c r="C282" s="22"/>
      <c r="G282" s="240">
        <f t="shared" si="34"/>
        <v>3</v>
      </c>
      <c r="H282" s="240"/>
      <c r="I282" s="241"/>
      <c r="J282" s="243">
        <f t="shared" si="35"/>
        <v>2520</v>
      </c>
      <c r="K282" s="243"/>
      <c r="L282" s="243"/>
      <c r="M282" s="243"/>
      <c r="N282" s="243">
        <f t="shared" si="36"/>
        <v>2520</v>
      </c>
      <c r="O282" s="243"/>
      <c r="P282" s="243"/>
      <c r="Q282" s="536"/>
      <c r="R282" s="544">
        <v>1</v>
      </c>
      <c r="S282" s="463"/>
      <c r="T282" s="463"/>
      <c r="U282" s="463"/>
      <c r="V282" s="243">
        <f t="shared" si="37"/>
        <v>2520</v>
      </c>
      <c r="W282" s="243"/>
      <c r="X282" s="243"/>
      <c r="Y282" s="243"/>
      <c r="Z282" s="243"/>
      <c r="AA282" s="243">
        <f t="shared" si="38"/>
        <v>2520</v>
      </c>
      <c r="AB282" s="243"/>
      <c r="AC282" s="243"/>
      <c r="AD282" s="243"/>
      <c r="AE282" s="536"/>
    </row>
    <row r="283" spans="1:88" s="23" customFormat="1" ht="15.75" customHeight="1" x14ac:dyDescent="0.15">
      <c r="A283" s="113" t="str">
        <f t="shared" si="33"/>
        <v/>
      </c>
      <c r="B283" s="99"/>
      <c r="C283" s="22"/>
      <c r="G283" s="240">
        <f t="shared" si="34"/>
        <v>4</v>
      </c>
      <c r="H283" s="240"/>
      <c r="I283" s="241"/>
      <c r="J283" s="243">
        <f t="shared" si="35"/>
        <v>7730</v>
      </c>
      <c r="K283" s="243"/>
      <c r="L283" s="243"/>
      <c r="M283" s="243"/>
      <c r="N283" s="243">
        <f t="shared" si="36"/>
        <v>7730</v>
      </c>
      <c r="O283" s="243"/>
      <c r="P283" s="243"/>
      <c r="Q283" s="536"/>
      <c r="R283" s="544">
        <v>1</v>
      </c>
      <c r="S283" s="463"/>
      <c r="T283" s="463"/>
      <c r="U283" s="463"/>
      <c r="V283" s="243">
        <f t="shared" si="37"/>
        <v>7730</v>
      </c>
      <c r="W283" s="243"/>
      <c r="X283" s="243"/>
      <c r="Y283" s="243"/>
      <c r="Z283" s="243"/>
      <c r="AA283" s="243">
        <f t="shared" si="38"/>
        <v>7730</v>
      </c>
      <c r="AB283" s="243"/>
      <c r="AC283" s="243"/>
      <c r="AD283" s="243"/>
      <c r="AE283" s="536"/>
    </row>
    <row r="284" spans="1:88" s="23" customFormat="1" ht="15.75" customHeight="1" x14ac:dyDescent="0.15">
      <c r="A284" s="113" t="str">
        <f t="shared" si="33"/>
        <v/>
      </c>
      <c r="B284" s="99"/>
      <c r="C284" s="22"/>
      <c r="G284" s="240">
        <f t="shared" si="34"/>
        <v>5</v>
      </c>
      <c r="H284" s="240"/>
      <c r="I284" s="241"/>
      <c r="J284" s="243">
        <f t="shared" si="35"/>
        <v>7730</v>
      </c>
      <c r="K284" s="243"/>
      <c r="L284" s="243"/>
      <c r="M284" s="243"/>
      <c r="N284" s="243">
        <f t="shared" si="36"/>
        <v>7730</v>
      </c>
      <c r="O284" s="243"/>
      <c r="P284" s="243"/>
      <c r="Q284" s="536"/>
      <c r="R284" s="544">
        <v>1</v>
      </c>
      <c r="S284" s="463"/>
      <c r="T284" s="463"/>
      <c r="U284" s="463"/>
      <c r="V284" s="243">
        <f t="shared" si="37"/>
        <v>7730</v>
      </c>
      <c r="W284" s="243"/>
      <c r="X284" s="243"/>
      <c r="Y284" s="243"/>
      <c r="Z284" s="243"/>
      <c r="AA284" s="243">
        <f t="shared" si="38"/>
        <v>7730</v>
      </c>
      <c r="AB284" s="243"/>
      <c r="AC284" s="243"/>
      <c r="AD284" s="243"/>
      <c r="AE284" s="536"/>
    </row>
    <row r="285" spans="1:88" s="23" customFormat="1" ht="15.75" customHeight="1" x14ac:dyDescent="0.15">
      <c r="A285" s="113" t="str">
        <f t="shared" si="33"/>
        <v/>
      </c>
      <c r="B285" s="99"/>
      <c r="C285" s="22"/>
      <c r="G285" s="240">
        <f t="shared" si="34"/>
        <v>6</v>
      </c>
      <c r="H285" s="240"/>
      <c r="I285" s="241"/>
      <c r="J285" s="243">
        <f t="shared" si="35"/>
        <v>7730</v>
      </c>
      <c r="K285" s="243"/>
      <c r="L285" s="243"/>
      <c r="M285" s="243"/>
      <c r="N285" s="243">
        <f t="shared" si="36"/>
        <v>7730</v>
      </c>
      <c r="O285" s="243"/>
      <c r="P285" s="243"/>
      <c r="Q285" s="536"/>
      <c r="R285" s="544">
        <v>1</v>
      </c>
      <c r="S285" s="463"/>
      <c r="T285" s="463"/>
      <c r="U285" s="463"/>
      <c r="V285" s="243">
        <f t="shared" si="37"/>
        <v>7730</v>
      </c>
      <c r="W285" s="243"/>
      <c r="X285" s="243"/>
      <c r="Y285" s="243"/>
      <c r="Z285" s="243"/>
      <c r="AA285" s="243">
        <f t="shared" si="38"/>
        <v>7730</v>
      </c>
      <c r="AB285" s="243"/>
      <c r="AC285" s="243"/>
      <c r="AD285" s="243"/>
      <c r="AE285" s="536"/>
    </row>
    <row r="286" spans="1:88" s="23" customFormat="1" ht="15.75" customHeight="1" x14ac:dyDescent="0.15">
      <c r="A286" s="113" t="str">
        <f t="shared" si="33"/>
        <v/>
      </c>
      <c r="B286" s="99"/>
      <c r="C286" s="22"/>
      <c r="G286" s="240">
        <f t="shared" si="34"/>
        <v>7</v>
      </c>
      <c r="H286" s="240"/>
      <c r="I286" s="241"/>
      <c r="J286" s="243">
        <f t="shared" si="35"/>
        <v>50870</v>
      </c>
      <c r="K286" s="243"/>
      <c r="L286" s="243"/>
      <c r="M286" s="243"/>
      <c r="N286" s="243">
        <f t="shared" si="36"/>
        <v>50870</v>
      </c>
      <c r="O286" s="243"/>
      <c r="P286" s="243"/>
      <c r="Q286" s="536"/>
      <c r="R286" s="544">
        <v>0.72100001573562622</v>
      </c>
      <c r="S286" s="463"/>
      <c r="T286" s="463"/>
      <c r="U286" s="463"/>
      <c r="V286" s="243">
        <f t="shared" si="37"/>
        <v>36680</v>
      </c>
      <c r="W286" s="243"/>
      <c r="X286" s="243"/>
      <c r="Y286" s="243"/>
      <c r="Z286" s="243"/>
      <c r="AA286" s="243">
        <f t="shared" si="38"/>
        <v>36680</v>
      </c>
      <c r="AB286" s="243"/>
      <c r="AC286" s="243"/>
      <c r="AD286" s="243"/>
      <c r="AE286" s="536"/>
    </row>
    <row r="287" spans="1:88" s="23" customFormat="1" ht="15.75" customHeight="1" x14ac:dyDescent="0.15">
      <c r="A287" s="113" t="str">
        <f t="shared" si="33"/>
        <v/>
      </c>
      <c r="B287" s="99"/>
      <c r="C287" s="22"/>
      <c r="G287" s="240">
        <f t="shared" si="34"/>
        <v>8</v>
      </c>
      <c r="H287" s="240"/>
      <c r="I287" s="241"/>
      <c r="J287" s="243">
        <f t="shared" si="35"/>
        <v>24170</v>
      </c>
      <c r="K287" s="243"/>
      <c r="L287" s="243"/>
      <c r="M287" s="243"/>
      <c r="N287" s="243">
        <f t="shared" si="36"/>
        <v>24170</v>
      </c>
      <c r="O287" s="243"/>
      <c r="P287" s="243"/>
      <c r="Q287" s="536"/>
      <c r="R287" s="544">
        <v>1</v>
      </c>
      <c r="S287" s="463"/>
      <c r="T287" s="463"/>
      <c r="U287" s="463"/>
      <c r="V287" s="243">
        <f t="shared" si="37"/>
        <v>24170</v>
      </c>
      <c r="W287" s="243"/>
      <c r="X287" s="243"/>
      <c r="Y287" s="243"/>
      <c r="Z287" s="243"/>
      <c r="AA287" s="243">
        <f t="shared" si="38"/>
        <v>24170</v>
      </c>
      <c r="AB287" s="243"/>
      <c r="AC287" s="243"/>
      <c r="AD287" s="243"/>
      <c r="AE287" s="536"/>
    </row>
    <row r="288" spans="1:88" s="23" customFormat="1" ht="15.75" customHeight="1" x14ac:dyDescent="0.15">
      <c r="A288" s="113" t="str">
        <f t="shared" si="33"/>
        <v/>
      </c>
      <c r="B288" s="99"/>
      <c r="C288" s="22"/>
      <c r="G288" s="240">
        <f t="shared" si="34"/>
        <v>9</v>
      </c>
      <c r="H288" s="240"/>
      <c r="I288" s="241"/>
      <c r="J288" s="243">
        <f t="shared" si="35"/>
        <v>39390</v>
      </c>
      <c r="K288" s="243"/>
      <c r="L288" s="243"/>
      <c r="M288" s="243"/>
      <c r="N288" s="243">
        <f t="shared" si="36"/>
        <v>39390</v>
      </c>
      <c r="O288" s="243"/>
      <c r="P288" s="243"/>
      <c r="Q288" s="536"/>
      <c r="R288" s="544">
        <v>1</v>
      </c>
      <c r="S288" s="463"/>
      <c r="T288" s="463"/>
      <c r="U288" s="463"/>
      <c r="V288" s="243">
        <f t="shared" si="37"/>
        <v>39390</v>
      </c>
      <c r="W288" s="243"/>
      <c r="X288" s="243"/>
      <c r="Y288" s="243"/>
      <c r="Z288" s="243"/>
      <c r="AA288" s="243">
        <f t="shared" si="38"/>
        <v>39390</v>
      </c>
      <c r="AB288" s="243"/>
      <c r="AC288" s="243"/>
      <c r="AD288" s="243"/>
      <c r="AE288" s="536"/>
    </row>
    <row r="289" spans="1:32" s="23" customFormat="1" ht="15.75" customHeight="1" x14ac:dyDescent="0.15">
      <c r="A289" s="113" t="str">
        <f t="shared" si="33"/>
        <v/>
      </c>
      <c r="B289" s="99"/>
      <c r="C289" s="22"/>
      <c r="G289" s="240">
        <f t="shared" si="34"/>
        <v>10</v>
      </c>
      <c r="H289" s="240"/>
      <c r="I289" s="241"/>
      <c r="J289" s="243">
        <f t="shared" si="35"/>
        <v>28330</v>
      </c>
      <c r="K289" s="243"/>
      <c r="L289" s="243"/>
      <c r="M289" s="243"/>
      <c r="N289" s="243">
        <f t="shared" si="36"/>
        <v>28330</v>
      </c>
      <c r="O289" s="243"/>
      <c r="P289" s="243"/>
      <c r="Q289" s="536"/>
      <c r="R289" s="544">
        <v>1</v>
      </c>
      <c r="S289" s="463"/>
      <c r="T289" s="463"/>
      <c r="U289" s="463"/>
      <c r="V289" s="243">
        <f t="shared" si="37"/>
        <v>28330</v>
      </c>
      <c r="W289" s="243"/>
      <c r="X289" s="243"/>
      <c r="Y289" s="243"/>
      <c r="Z289" s="243"/>
      <c r="AA289" s="243">
        <f t="shared" si="38"/>
        <v>28330</v>
      </c>
      <c r="AB289" s="243"/>
      <c r="AC289" s="243"/>
      <c r="AD289" s="243"/>
      <c r="AE289" s="536"/>
    </row>
    <row r="290" spans="1:32" s="23" customFormat="1" ht="15.75" customHeight="1" x14ac:dyDescent="0.15">
      <c r="A290" s="113" t="str">
        <f t="shared" si="33"/>
        <v/>
      </c>
      <c r="B290" s="99"/>
      <c r="C290" s="22"/>
      <c r="G290" s="240">
        <f t="shared" si="34"/>
        <v>11</v>
      </c>
      <c r="H290" s="240"/>
      <c r="I290" s="241"/>
      <c r="J290" s="243">
        <f t="shared" si="35"/>
        <v>39390</v>
      </c>
      <c r="K290" s="243"/>
      <c r="L290" s="243"/>
      <c r="M290" s="243"/>
      <c r="N290" s="243">
        <f t="shared" si="36"/>
        <v>39390</v>
      </c>
      <c r="O290" s="243"/>
      <c r="P290" s="243"/>
      <c r="Q290" s="536"/>
      <c r="R290" s="544">
        <v>1</v>
      </c>
      <c r="S290" s="463"/>
      <c r="T290" s="463"/>
      <c r="U290" s="463"/>
      <c r="V290" s="243">
        <f t="shared" si="37"/>
        <v>39390</v>
      </c>
      <c r="W290" s="243"/>
      <c r="X290" s="243"/>
      <c r="Y290" s="243"/>
      <c r="Z290" s="243"/>
      <c r="AA290" s="243">
        <f t="shared" si="38"/>
        <v>39390</v>
      </c>
      <c r="AB290" s="243"/>
      <c r="AC290" s="243"/>
      <c r="AD290" s="243"/>
      <c r="AE290" s="536"/>
    </row>
    <row r="291" spans="1:32" s="23" customFormat="1" ht="15.75" customHeight="1" x14ac:dyDescent="0.15">
      <c r="A291" s="113" t="str">
        <f t="shared" si="33"/>
        <v/>
      </c>
      <c r="B291" s="99"/>
      <c r="C291" s="22"/>
      <c r="G291" s="240">
        <f t="shared" si="34"/>
        <v>12</v>
      </c>
      <c r="H291" s="240"/>
      <c r="I291" s="241"/>
      <c r="J291" s="243">
        <f t="shared" si="35"/>
        <v>26700</v>
      </c>
      <c r="K291" s="243"/>
      <c r="L291" s="243"/>
      <c r="M291" s="243"/>
      <c r="N291" s="243">
        <f t="shared" si="36"/>
        <v>26700</v>
      </c>
      <c r="O291" s="243"/>
      <c r="P291" s="243"/>
      <c r="Q291" s="536"/>
      <c r="R291" s="544">
        <v>1</v>
      </c>
      <c r="S291" s="463"/>
      <c r="T291" s="463"/>
      <c r="U291" s="463"/>
      <c r="V291" s="243">
        <f t="shared" si="37"/>
        <v>26700</v>
      </c>
      <c r="W291" s="243"/>
      <c r="X291" s="243"/>
      <c r="Y291" s="243"/>
      <c r="Z291" s="243"/>
      <c r="AA291" s="243">
        <f t="shared" si="38"/>
        <v>26700</v>
      </c>
      <c r="AB291" s="243"/>
      <c r="AC291" s="243"/>
      <c r="AD291" s="243"/>
      <c r="AE291" s="536"/>
    </row>
    <row r="292" spans="1:32" s="23" customFormat="1" ht="15.75" customHeight="1" x14ac:dyDescent="0.15">
      <c r="A292" s="113" t="str">
        <f t="shared" si="33"/>
        <v>×</v>
      </c>
      <c r="B292" s="99"/>
      <c r="C292" s="22"/>
      <c r="G292" s="240" t="str">
        <f t="shared" si="34"/>
        <v/>
      </c>
      <c r="H292" s="240"/>
      <c r="I292" s="241"/>
      <c r="J292" s="243" t="str">
        <f t="shared" si="35"/>
        <v/>
      </c>
      <c r="K292" s="243"/>
      <c r="L292" s="243"/>
      <c r="M292" s="243"/>
      <c r="N292" s="243" t="str">
        <f t="shared" si="36"/>
        <v/>
      </c>
      <c r="O292" s="243"/>
      <c r="P292" s="243"/>
      <c r="Q292" s="536"/>
      <c r="R292" s="544"/>
      <c r="S292" s="463"/>
      <c r="T292" s="463"/>
      <c r="U292" s="463"/>
      <c r="V292" s="243" t="str">
        <f t="shared" si="37"/>
        <v/>
      </c>
      <c r="W292" s="243"/>
      <c r="X292" s="243"/>
      <c r="Y292" s="243"/>
      <c r="Z292" s="243"/>
      <c r="AA292" s="243" t="str">
        <f t="shared" si="38"/>
        <v/>
      </c>
      <c r="AB292" s="243"/>
      <c r="AC292" s="243"/>
      <c r="AD292" s="243"/>
      <c r="AE292" s="536"/>
    </row>
    <row r="293" spans="1:32" s="23" customFormat="1" ht="15.75" customHeight="1" x14ac:dyDescent="0.15">
      <c r="A293" s="113" t="str">
        <f t="shared" si="33"/>
        <v>×</v>
      </c>
      <c r="B293" s="99"/>
      <c r="C293" s="22"/>
      <c r="G293" s="240" t="str">
        <f t="shared" si="34"/>
        <v/>
      </c>
      <c r="H293" s="240"/>
      <c r="I293" s="241"/>
      <c r="J293" s="243" t="str">
        <f t="shared" si="35"/>
        <v/>
      </c>
      <c r="K293" s="243"/>
      <c r="L293" s="243"/>
      <c r="M293" s="243"/>
      <c r="N293" s="243" t="str">
        <f t="shared" si="36"/>
        <v/>
      </c>
      <c r="O293" s="243"/>
      <c r="P293" s="243"/>
      <c r="Q293" s="536"/>
      <c r="R293" s="544"/>
      <c r="S293" s="463"/>
      <c r="T293" s="463"/>
      <c r="U293" s="463"/>
      <c r="V293" s="243" t="str">
        <f t="shared" si="37"/>
        <v/>
      </c>
      <c r="W293" s="243"/>
      <c r="X293" s="243"/>
      <c r="Y293" s="243"/>
      <c r="Z293" s="243"/>
      <c r="AA293" s="243" t="str">
        <f t="shared" si="38"/>
        <v/>
      </c>
      <c r="AB293" s="243"/>
      <c r="AC293" s="243"/>
      <c r="AD293" s="243"/>
      <c r="AE293" s="536"/>
    </row>
    <row r="294" spans="1:32" s="23" customFormat="1" ht="15.75" customHeight="1" x14ac:dyDescent="0.15">
      <c r="A294" s="113" t="str">
        <f t="shared" si="33"/>
        <v>×</v>
      </c>
      <c r="B294" s="99"/>
      <c r="C294" s="22"/>
      <c r="G294" s="240" t="str">
        <f t="shared" si="34"/>
        <v/>
      </c>
      <c r="H294" s="240"/>
      <c r="I294" s="241"/>
      <c r="J294" s="243" t="str">
        <f t="shared" si="35"/>
        <v/>
      </c>
      <c r="K294" s="243"/>
      <c r="L294" s="243"/>
      <c r="M294" s="243"/>
      <c r="N294" s="243" t="str">
        <f t="shared" si="36"/>
        <v/>
      </c>
      <c r="O294" s="243"/>
      <c r="P294" s="243"/>
      <c r="Q294" s="536"/>
      <c r="R294" s="544"/>
      <c r="S294" s="463"/>
      <c r="T294" s="463"/>
      <c r="U294" s="463"/>
      <c r="V294" s="243" t="str">
        <f t="shared" si="37"/>
        <v/>
      </c>
      <c r="W294" s="243"/>
      <c r="X294" s="243"/>
      <c r="Y294" s="243"/>
      <c r="Z294" s="243"/>
      <c r="AA294" s="243" t="str">
        <f t="shared" si="38"/>
        <v/>
      </c>
      <c r="AB294" s="243"/>
      <c r="AC294" s="243"/>
      <c r="AD294" s="243"/>
      <c r="AE294" s="536"/>
    </row>
    <row r="295" spans="1:32" s="23" customFormat="1" ht="15.75" customHeight="1" x14ac:dyDescent="0.15">
      <c r="A295" s="113" t="str">
        <f t="shared" si="33"/>
        <v>×</v>
      </c>
      <c r="B295" s="99"/>
      <c r="C295" s="22"/>
      <c r="G295" s="240" t="str">
        <f t="shared" si="34"/>
        <v/>
      </c>
      <c r="H295" s="240"/>
      <c r="I295" s="241"/>
      <c r="J295" s="243" t="str">
        <f t="shared" si="35"/>
        <v/>
      </c>
      <c r="K295" s="243"/>
      <c r="L295" s="243"/>
      <c r="M295" s="243"/>
      <c r="N295" s="243" t="str">
        <f t="shared" si="36"/>
        <v/>
      </c>
      <c r="O295" s="243"/>
      <c r="P295" s="243"/>
      <c r="Q295" s="536"/>
      <c r="R295" s="544"/>
      <c r="S295" s="463"/>
      <c r="T295" s="463"/>
      <c r="U295" s="463"/>
      <c r="V295" s="243" t="str">
        <f t="shared" si="37"/>
        <v/>
      </c>
      <c r="W295" s="243"/>
      <c r="X295" s="243"/>
      <c r="Y295" s="243"/>
      <c r="Z295" s="243"/>
      <c r="AA295" s="243" t="str">
        <f t="shared" si="38"/>
        <v/>
      </c>
      <c r="AB295" s="243"/>
      <c r="AC295" s="243"/>
      <c r="AD295" s="243"/>
      <c r="AE295" s="536"/>
    </row>
    <row r="296" spans="1:32" s="23" customFormat="1" ht="15.75" customHeight="1" x14ac:dyDescent="0.15">
      <c r="A296" s="114" t="str">
        <f t="shared" si="33"/>
        <v>×</v>
      </c>
      <c r="B296" s="99"/>
      <c r="C296" s="22"/>
      <c r="G296" s="251" t="str">
        <f t="shared" si="34"/>
        <v/>
      </c>
      <c r="H296" s="251"/>
      <c r="I296" s="252"/>
      <c r="J296" s="254" t="str">
        <f t="shared" si="35"/>
        <v/>
      </c>
      <c r="K296" s="254"/>
      <c r="L296" s="254"/>
      <c r="M296" s="254"/>
      <c r="N296" s="254" t="str">
        <f t="shared" si="36"/>
        <v/>
      </c>
      <c r="O296" s="254"/>
      <c r="P296" s="254"/>
      <c r="Q296" s="537"/>
      <c r="R296" s="557"/>
      <c r="S296" s="466"/>
      <c r="T296" s="466"/>
      <c r="U296" s="466"/>
      <c r="V296" s="254" t="str">
        <f t="shared" si="37"/>
        <v/>
      </c>
      <c r="W296" s="254"/>
      <c r="X296" s="254"/>
      <c r="Y296" s="254"/>
      <c r="Z296" s="254"/>
      <c r="AA296" s="254" t="str">
        <f t="shared" si="38"/>
        <v/>
      </c>
      <c r="AB296" s="254"/>
      <c r="AC296" s="254"/>
      <c r="AD296" s="254"/>
      <c r="AE296" s="537"/>
    </row>
    <row r="297" spans="1:32" s="23" customFormat="1" ht="15.75" customHeight="1" x14ac:dyDescent="0.15">
      <c r="A297" s="115" t="str">
        <f t="shared" ref="A297:A302" si="39">IF(液状化L2の有無="","","×")</f>
        <v/>
      </c>
      <c r="B297" s="99" t="s">
        <v>571</v>
      </c>
      <c r="G297" s="35"/>
      <c r="H297" s="35"/>
      <c r="I297" s="43"/>
      <c r="J297" s="42"/>
      <c r="K297" s="42"/>
      <c r="L297" s="42"/>
      <c r="M297" s="42"/>
      <c r="N297" s="42"/>
      <c r="O297" s="42"/>
      <c r="P297" s="42"/>
      <c r="Q297" s="43"/>
      <c r="R297" s="43"/>
      <c r="S297" s="43"/>
      <c r="T297" s="43"/>
      <c r="U297" s="42"/>
      <c r="V297" s="42"/>
      <c r="W297" s="42"/>
      <c r="X297" s="42"/>
      <c r="Y297" s="42"/>
      <c r="Z297" s="42"/>
      <c r="AA297" s="42"/>
      <c r="AB297" s="42"/>
      <c r="AC297" s="42"/>
      <c r="AD297" s="42"/>
      <c r="AE297" s="42"/>
      <c r="AF297" s="45"/>
    </row>
    <row r="298" spans="1:32" s="23" customFormat="1" ht="15.75" customHeight="1" x14ac:dyDescent="0.15">
      <c r="A298" s="115" t="str">
        <f t="shared" si="39"/>
        <v/>
      </c>
      <c r="I298" s="22"/>
      <c r="J298" s="22"/>
      <c r="K298" s="22"/>
      <c r="L298" s="32"/>
      <c r="M298" s="45"/>
      <c r="N298" s="45"/>
      <c r="O298" s="45"/>
      <c r="P298" s="45"/>
      <c r="Q298" s="45"/>
      <c r="R298" s="45"/>
      <c r="S298" s="45"/>
      <c r="T298" s="45"/>
      <c r="U298" s="32"/>
      <c r="V298" s="32"/>
      <c r="W298" s="32"/>
      <c r="X298" s="32"/>
      <c r="Y298" s="45"/>
      <c r="Z298" s="45"/>
      <c r="AA298" s="45"/>
      <c r="AB298" s="45"/>
      <c r="AC298" s="45"/>
      <c r="AD298" s="45"/>
      <c r="AE298" s="45"/>
    </row>
    <row r="299" spans="1:32" s="23" customFormat="1" ht="15.75" customHeight="1" x14ac:dyDescent="0.15">
      <c r="A299" s="115" t="str">
        <f t="shared" si="39"/>
        <v/>
      </c>
      <c r="B299" s="99"/>
      <c r="G299" s="28" t="s">
        <v>526</v>
      </c>
      <c r="H299" s="28"/>
      <c r="I299" s="34"/>
      <c r="J299" s="28"/>
      <c r="K299" s="28"/>
      <c r="L299" s="28"/>
      <c r="M299" s="28"/>
      <c r="N299" s="28"/>
      <c r="O299" s="28"/>
      <c r="P299" s="28"/>
      <c r="Q299" s="28"/>
      <c r="R299" s="28"/>
      <c r="S299" s="28"/>
      <c r="T299" s="28"/>
      <c r="U299" s="28"/>
      <c r="V299" s="28"/>
      <c r="W299" s="28"/>
      <c r="X299" s="28"/>
      <c r="Y299" s="28"/>
      <c r="Z299" s="28"/>
      <c r="AA299" s="28"/>
      <c r="AB299" s="28"/>
      <c r="AC299" s="28"/>
      <c r="AD299" s="28"/>
      <c r="AE299" s="28"/>
    </row>
    <row r="300" spans="1:32" s="23" customFormat="1" ht="15.75" customHeight="1" x14ac:dyDescent="0.15">
      <c r="A300" s="115" t="str">
        <f t="shared" si="39"/>
        <v/>
      </c>
      <c r="B300" s="99"/>
      <c r="G300" s="256" t="s">
        <v>74</v>
      </c>
      <c r="H300" s="256"/>
      <c r="I300" s="257"/>
      <c r="J300" s="257" t="s">
        <v>411</v>
      </c>
      <c r="K300" s="257"/>
      <c r="L300" s="257"/>
      <c r="M300" s="257"/>
      <c r="N300" s="257" t="s">
        <v>410</v>
      </c>
      <c r="O300" s="257"/>
      <c r="P300" s="257"/>
      <c r="Q300" s="263"/>
      <c r="R300" s="354" t="s">
        <v>382</v>
      </c>
      <c r="S300" s="269"/>
      <c r="T300" s="269"/>
      <c r="U300" s="269"/>
      <c r="V300" s="269"/>
      <c r="W300" s="269"/>
      <c r="X300" s="269"/>
      <c r="Y300" s="269"/>
      <c r="Z300" s="269"/>
      <c r="AA300" s="269"/>
      <c r="AB300" s="269"/>
      <c r="AC300" s="269"/>
      <c r="AD300" s="269"/>
      <c r="AE300" s="285"/>
    </row>
    <row r="301" spans="1:32" s="23" customFormat="1" ht="15.75" customHeight="1" x14ac:dyDescent="0.15">
      <c r="A301" s="115" t="str">
        <f t="shared" si="39"/>
        <v/>
      </c>
      <c r="B301" s="99"/>
      <c r="G301" s="330"/>
      <c r="H301" s="330"/>
      <c r="I301" s="279"/>
      <c r="J301" s="279"/>
      <c r="K301" s="279"/>
      <c r="L301" s="279"/>
      <c r="M301" s="279"/>
      <c r="N301" s="279"/>
      <c r="O301" s="279"/>
      <c r="P301" s="279"/>
      <c r="Q301" s="280"/>
      <c r="R301" s="324" t="s">
        <v>412</v>
      </c>
      <c r="S301" s="279"/>
      <c r="T301" s="279"/>
      <c r="U301" s="279"/>
      <c r="V301" s="279" t="s">
        <v>408</v>
      </c>
      <c r="W301" s="279"/>
      <c r="X301" s="279"/>
      <c r="Y301" s="279"/>
      <c r="Z301" s="279"/>
      <c r="AA301" s="279" t="s">
        <v>409</v>
      </c>
      <c r="AB301" s="279"/>
      <c r="AC301" s="279"/>
      <c r="AD301" s="279"/>
      <c r="AE301" s="280"/>
    </row>
    <row r="302" spans="1:32" s="23" customFormat="1" ht="15.75" customHeight="1" x14ac:dyDescent="0.15">
      <c r="A302" s="115" t="str">
        <f t="shared" si="39"/>
        <v/>
      </c>
      <c r="B302" s="99"/>
      <c r="G302" s="258"/>
      <c r="H302" s="258"/>
      <c r="I302" s="259"/>
      <c r="J302" s="259"/>
      <c r="K302" s="259"/>
      <c r="L302" s="259"/>
      <c r="M302" s="259"/>
      <c r="N302" s="259"/>
      <c r="O302" s="259"/>
      <c r="P302" s="259"/>
      <c r="Q302" s="264"/>
      <c r="R302" s="325"/>
      <c r="S302" s="259"/>
      <c r="T302" s="259"/>
      <c r="U302" s="259"/>
      <c r="V302" s="259"/>
      <c r="W302" s="259"/>
      <c r="X302" s="259"/>
      <c r="Y302" s="259"/>
      <c r="Z302" s="259"/>
      <c r="AA302" s="259"/>
      <c r="AB302" s="259"/>
      <c r="AC302" s="259"/>
      <c r="AD302" s="259"/>
      <c r="AE302" s="264"/>
    </row>
    <row r="303" spans="1:32" s="23" customFormat="1" ht="15.75" customHeight="1" x14ac:dyDescent="0.15">
      <c r="A303" s="115" t="str">
        <f t="shared" ref="A303:A318" si="40">IF(液状化L2の有無="",IF(G303="","×",""),"×")</f>
        <v/>
      </c>
      <c r="B303" s="99"/>
      <c r="G303" s="265">
        <f>G281</f>
        <v>2</v>
      </c>
      <c r="H303" s="265"/>
      <c r="I303" s="266"/>
      <c r="J303" s="268">
        <f t="shared" ref="J303:J318" si="41">U259</f>
        <v>3010</v>
      </c>
      <c r="K303" s="268"/>
      <c r="L303" s="268"/>
      <c r="M303" s="268"/>
      <c r="N303" s="268">
        <f t="shared" ref="N303:N318" si="42">Z259</f>
        <v>3010</v>
      </c>
      <c r="O303" s="268"/>
      <c r="P303" s="268"/>
      <c r="Q303" s="543"/>
      <c r="R303" s="542">
        <v>0.1379999965429306</v>
      </c>
      <c r="S303" s="468"/>
      <c r="T303" s="468"/>
      <c r="U303" s="468"/>
      <c r="V303" s="268">
        <f t="shared" ref="V303:V318" si="43">IF(J281="","",ROUND(J281*R303,-1))</f>
        <v>420</v>
      </c>
      <c r="W303" s="268"/>
      <c r="X303" s="268"/>
      <c r="Y303" s="268"/>
      <c r="Z303" s="268"/>
      <c r="AA303" s="268">
        <f t="shared" ref="AA303:AA318" si="44">IF(N281="","",ROUND(N281*R303,-1))</f>
        <v>420</v>
      </c>
      <c r="AB303" s="268"/>
      <c r="AC303" s="268"/>
      <c r="AD303" s="268"/>
      <c r="AE303" s="543"/>
    </row>
    <row r="304" spans="1:32" s="23" customFormat="1" ht="15.75" customHeight="1" x14ac:dyDescent="0.15">
      <c r="A304" s="115" t="str">
        <f t="shared" si="40"/>
        <v/>
      </c>
      <c r="B304" s="99"/>
      <c r="G304" s="240">
        <f t="shared" ref="G304:G318" si="45">G282</f>
        <v>3</v>
      </c>
      <c r="H304" s="240"/>
      <c r="I304" s="241"/>
      <c r="J304" s="243">
        <f t="shared" si="41"/>
        <v>2520</v>
      </c>
      <c r="K304" s="243"/>
      <c r="L304" s="243"/>
      <c r="M304" s="243"/>
      <c r="N304" s="243">
        <f t="shared" si="42"/>
        <v>2520</v>
      </c>
      <c r="O304" s="243"/>
      <c r="P304" s="243"/>
      <c r="Q304" s="536"/>
      <c r="R304" s="544">
        <v>1</v>
      </c>
      <c r="S304" s="463"/>
      <c r="T304" s="463"/>
      <c r="U304" s="463"/>
      <c r="V304" s="243">
        <f t="shared" si="43"/>
        <v>2520</v>
      </c>
      <c r="W304" s="243"/>
      <c r="X304" s="243"/>
      <c r="Y304" s="243"/>
      <c r="Z304" s="243"/>
      <c r="AA304" s="243">
        <f t="shared" si="44"/>
        <v>2520</v>
      </c>
      <c r="AB304" s="243"/>
      <c r="AC304" s="243"/>
      <c r="AD304" s="243"/>
      <c r="AE304" s="536"/>
    </row>
    <row r="305" spans="1:31" s="23" customFormat="1" ht="15.75" customHeight="1" x14ac:dyDescent="0.15">
      <c r="A305" s="115" t="str">
        <f t="shared" si="40"/>
        <v/>
      </c>
      <c r="B305" s="99"/>
      <c r="G305" s="240">
        <f t="shared" si="45"/>
        <v>4</v>
      </c>
      <c r="H305" s="240"/>
      <c r="I305" s="241"/>
      <c r="J305" s="243">
        <f t="shared" si="41"/>
        <v>7730</v>
      </c>
      <c r="K305" s="243"/>
      <c r="L305" s="243"/>
      <c r="M305" s="243"/>
      <c r="N305" s="243">
        <f t="shared" si="42"/>
        <v>7730</v>
      </c>
      <c r="O305" s="243"/>
      <c r="P305" s="243"/>
      <c r="Q305" s="536"/>
      <c r="R305" s="544">
        <v>1</v>
      </c>
      <c r="S305" s="463"/>
      <c r="T305" s="463"/>
      <c r="U305" s="463"/>
      <c r="V305" s="243">
        <f t="shared" si="43"/>
        <v>7730</v>
      </c>
      <c r="W305" s="243"/>
      <c r="X305" s="243"/>
      <c r="Y305" s="243"/>
      <c r="Z305" s="243"/>
      <c r="AA305" s="243">
        <f t="shared" si="44"/>
        <v>7730</v>
      </c>
      <c r="AB305" s="243"/>
      <c r="AC305" s="243"/>
      <c r="AD305" s="243"/>
      <c r="AE305" s="536"/>
    </row>
    <row r="306" spans="1:31" s="23" customFormat="1" ht="15.75" customHeight="1" x14ac:dyDescent="0.15">
      <c r="A306" s="115" t="str">
        <f t="shared" si="40"/>
        <v/>
      </c>
      <c r="B306" s="99"/>
      <c r="G306" s="240">
        <f t="shared" si="45"/>
        <v>5</v>
      </c>
      <c r="H306" s="240"/>
      <c r="I306" s="241"/>
      <c r="J306" s="243">
        <f t="shared" si="41"/>
        <v>7730</v>
      </c>
      <c r="K306" s="243"/>
      <c r="L306" s="243"/>
      <c r="M306" s="243"/>
      <c r="N306" s="243">
        <f t="shared" si="42"/>
        <v>7730</v>
      </c>
      <c r="O306" s="243"/>
      <c r="P306" s="243"/>
      <c r="Q306" s="536"/>
      <c r="R306" s="544">
        <v>1</v>
      </c>
      <c r="S306" s="463"/>
      <c r="T306" s="463"/>
      <c r="U306" s="463"/>
      <c r="V306" s="243">
        <f t="shared" si="43"/>
        <v>7730</v>
      </c>
      <c r="W306" s="243"/>
      <c r="X306" s="243"/>
      <c r="Y306" s="243"/>
      <c r="Z306" s="243"/>
      <c r="AA306" s="243">
        <f t="shared" si="44"/>
        <v>7730</v>
      </c>
      <c r="AB306" s="243"/>
      <c r="AC306" s="243"/>
      <c r="AD306" s="243"/>
      <c r="AE306" s="536"/>
    </row>
    <row r="307" spans="1:31" s="23" customFormat="1" ht="15.75" customHeight="1" x14ac:dyDescent="0.15">
      <c r="A307" s="115" t="str">
        <f t="shared" si="40"/>
        <v/>
      </c>
      <c r="B307" s="99"/>
      <c r="G307" s="240">
        <f t="shared" si="45"/>
        <v>6</v>
      </c>
      <c r="H307" s="240"/>
      <c r="I307" s="241"/>
      <c r="J307" s="243">
        <f t="shared" si="41"/>
        <v>7730</v>
      </c>
      <c r="K307" s="243"/>
      <c r="L307" s="243"/>
      <c r="M307" s="243"/>
      <c r="N307" s="243">
        <f t="shared" si="42"/>
        <v>7730</v>
      </c>
      <c r="O307" s="243"/>
      <c r="P307" s="243"/>
      <c r="Q307" s="536"/>
      <c r="R307" s="544">
        <v>1</v>
      </c>
      <c r="S307" s="463"/>
      <c r="T307" s="463"/>
      <c r="U307" s="463"/>
      <c r="V307" s="243">
        <f t="shared" si="43"/>
        <v>7730</v>
      </c>
      <c r="W307" s="243"/>
      <c r="X307" s="243"/>
      <c r="Y307" s="243"/>
      <c r="Z307" s="243"/>
      <c r="AA307" s="243">
        <f t="shared" si="44"/>
        <v>7730</v>
      </c>
      <c r="AB307" s="243"/>
      <c r="AC307" s="243"/>
      <c r="AD307" s="243"/>
      <c r="AE307" s="536"/>
    </row>
    <row r="308" spans="1:31" s="23" customFormat="1" ht="15.75" customHeight="1" x14ac:dyDescent="0.15">
      <c r="A308" s="115" t="str">
        <f t="shared" si="40"/>
        <v/>
      </c>
      <c r="B308" s="99"/>
      <c r="G308" s="240">
        <f t="shared" si="45"/>
        <v>7</v>
      </c>
      <c r="H308" s="240"/>
      <c r="I308" s="241"/>
      <c r="J308" s="243">
        <f t="shared" si="41"/>
        <v>50870</v>
      </c>
      <c r="K308" s="243"/>
      <c r="L308" s="243"/>
      <c r="M308" s="243"/>
      <c r="N308" s="243">
        <f t="shared" si="42"/>
        <v>50870</v>
      </c>
      <c r="O308" s="243"/>
      <c r="P308" s="243"/>
      <c r="Q308" s="536"/>
      <c r="R308" s="544">
        <v>0.33300000429153442</v>
      </c>
      <c r="S308" s="463"/>
      <c r="T308" s="463"/>
      <c r="U308" s="463"/>
      <c r="V308" s="243">
        <f t="shared" si="43"/>
        <v>16940</v>
      </c>
      <c r="W308" s="243"/>
      <c r="X308" s="243"/>
      <c r="Y308" s="243"/>
      <c r="Z308" s="243"/>
      <c r="AA308" s="243">
        <f t="shared" si="44"/>
        <v>16940</v>
      </c>
      <c r="AB308" s="243"/>
      <c r="AC308" s="243"/>
      <c r="AD308" s="243"/>
      <c r="AE308" s="536"/>
    </row>
    <row r="309" spans="1:31" s="23" customFormat="1" ht="15.75" customHeight="1" x14ac:dyDescent="0.15">
      <c r="A309" s="115" t="str">
        <f t="shared" si="40"/>
        <v/>
      </c>
      <c r="B309" s="99"/>
      <c r="G309" s="240">
        <f t="shared" si="45"/>
        <v>8</v>
      </c>
      <c r="H309" s="240"/>
      <c r="I309" s="241"/>
      <c r="J309" s="243">
        <f t="shared" si="41"/>
        <v>24170</v>
      </c>
      <c r="K309" s="243"/>
      <c r="L309" s="243"/>
      <c r="M309" s="243"/>
      <c r="N309" s="243">
        <f t="shared" si="42"/>
        <v>24170</v>
      </c>
      <c r="O309" s="243"/>
      <c r="P309" s="243"/>
      <c r="Q309" s="536"/>
      <c r="R309" s="544">
        <v>1</v>
      </c>
      <c r="S309" s="463"/>
      <c r="T309" s="463"/>
      <c r="U309" s="463"/>
      <c r="V309" s="243">
        <f t="shared" si="43"/>
        <v>24170</v>
      </c>
      <c r="W309" s="243"/>
      <c r="X309" s="243"/>
      <c r="Y309" s="243"/>
      <c r="Z309" s="243"/>
      <c r="AA309" s="243">
        <f t="shared" si="44"/>
        <v>24170</v>
      </c>
      <c r="AB309" s="243"/>
      <c r="AC309" s="243"/>
      <c r="AD309" s="243"/>
      <c r="AE309" s="536"/>
    </row>
    <row r="310" spans="1:31" s="23" customFormat="1" ht="15.75" customHeight="1" x14ac:dyDescent="0.15">
      <c r="A310" s="115" t="str">
        <f t="shared" si="40"/>
        <v/>
      </c>
      <c r="B310" s="99"/>
      <c r="G310" s="240">
        <f t="shared" si="45"/>
        <v>9</v>
      </c>
      <c r="H310" s="240"/>
      <c r="I310" s="241"/>
      <c r="J310" s="243">
        <f t="shared" si="41"/>
        <v>39390</v>
      </c>
      <c r="K310" s="243"/>
      <c r="L310" s="243"/>
      <c r="M310" s="243"/>
      <c r="N310" s="243">
        <f t="shared" si="42"/>
        <v>39390</v>
      </c>
      <c r="O310" s="243"/>
      <c r="P310" s="243"/>
      <c r="Q310" s="536"/>
      <c r="R310" s="544">
        <v>1</v>
      </c>
      <c r="S310" s="463"/>
      <c r="T310" s="463"/>
      <c r="U310" s="463"/>
      <c r="V310" s="243">
        <f t="shared" si="43"/>
        <v>39390</v>
      </c>
      <c r="W310" s="243"/>
      <c r="X310" s="243"/>
      <c r="Y310" s="243"/>
      <c r="Z310" s="243"/>
      <c r="AA310" s="243">
        <f t="shared" si="44"/>
        <v>39390</v>
      </c>
      <c r="AB310" s="243"/>
      <c r="AC310" s="243"/>
      <c r="AD310" s="243"/>
      <c r="AE310" s="536"/>
    </row>
    <row r="311" spans="1:31" s="23" customFormat="1" ht="15.75" customHeight="1" x14ac:dyDescent="0.15">
      <c r="A311" s="115" t="str">
        <f t="shared" si="40"/>
        <v/>
      </c>
      <c r="B311" s="99"/>
      <c r="G311" s="240">
        <f t="shared" si="45"/>
        <v>10</v>
      </c>
      <c r="H311" s="240"/>
      <c r="I311" s="241"/>
      <c r="J311" s="243">
        <f t="shared" si="41"/>
        <v>28330</v>
      </c>
      <c r="K311" s="243"/>
      <c r="L311" s="243"/>
      <c r="M311" s="243"/>
      <c r="N311" s="243">
        <f t="shared" si="42"/>
        <v>28330</v>
      </c>
      <c r="O311" s="243"/>
      <c r="P311" s="243"/>
      <c r="Q311" s="536"/>
      <c r="R311" s="544">
        <v>1</v>
      </c>
      <c r="S311" s="463"/>
      <c r="T311" s="463"/>
      <c r="U311" s="463"/>
      <c r="V311" s="243">
        <f t="shared" si="43"/>
        <v>28330</v>
      </c>
      <c r="W311" s="243"/>
      <c r="X311" s="243"/>
      <c r="Y311" s="243"/>
      <c r="Z311" s="243"/>
      <c r="AA311" s="243">
        <f t="shared" si="44"/>
        <v>28330</v>
      </c>
      <c r="AB311" s="243"/>
      <c r="AC311" s="243"/>
      <c r="AD311" s="243"/>
      <c r="AE311" s="536"/>
    </row>
    <row r="312" spans="1:31" s="23" customFormat="1" ht="15.75" customHeight="1" x14ac:dyDescent="0.15">
      <c r="A312" s="115" t="str">
        <f t="shared" si="40"/>
        <v/>
      </c>
      <c r="B312" s="99"/>
      <c r="G312" s="240">
        <f t="shared" si="45"/>
        <v>11</v>
      </c>
      <c r="H312" s="240"/>
      <c r="I312" s="241"/>
      <c r="J312" s="243">
        <f t="shared" si="41"/>
        <v>39390</v>
      </c>
      <c r="K312" s="243"/>
      <c r="L312" s="243"/>
      <c r="M312" s="243"/>
      <c r="N312" s="243">
        <f t="shared" si="42"/>
        <v>39390</v>
      </c>
      <c r="O312" s="243"/>
      <c r="P312" s="243"/>
      <c r="Q312" s="536"/>
      <c r="R312" s="544">
        <v>1</v>
      </c>
      <c r="S312" s="463"/>
      <c r="T312" s="463"/>
      <c r="U312" s="463"/>
      <c r="V312" s="243">
        <f t="shared" si="43"/>
        <v>39390</v>
      </c>
      <c r="W312" s="243"/>
      <c r="X312" s="243"/>
      <c r="Y312" s="243"/>
      <c r="Z312" s="243"/>
      <c r="AA312" s="243">
        <f t="shared" si="44"/>
        <v>39390</v>
      </c>
      <c r="AB312" s="243"/>
      <c r="AC312" s="243"/>
      <c r="AD312" s="243"/>
      <c r="AE312" s="536"/>
    </row>
    <row r="313" spans="1:31" s="23" customFormat="1" ht="15.75" customHeight="1" x14ac:dyDescent="0.15">
      <c r="A313" s="115" t="str">
        <f t="shared" si="40"/>
        <v/>
      </c>
      <c r="B313" s="99"/>
      <c r="G313" s="240">
        <f t="shared" si="45"/>
        <v>12</v>
      </c>
      <c r="H313" s="240"/>
      <c r="I313" s="241"/>
      <c r="J313" s="243">
        <f t="shared" si="41"/>
        <v>26700</v>
      </c>
      <c r="K313" s="243"/>
      <c r="L313" s="243"/>
      <c r="M313" s="243"/>
      <c r="N313" s="243">
        <f t="shared" si="42"/>
        <v>26700</v>
      </c>
      <c r="O313" s="243"/>
      <c r="P313" s="243"/>
      <c r="Q313" s="536"/>
      <c r="R313" s="544">
        <v>1</v>
      </c>
      <c r="S313" s="463"/>
      <c r="T313" s="463"/>
      <c r="U313" s="463"/>
      <c r="V313" s="243">
        <f t="shared" si="43"/>
        <v>26700</v>
      </c>
      <c r="W313" s="243"/>
      <c r="X313" s="243"/>
      <c r="Y313" s="243"/>
      <c r="Z313" s="243"/>
      <c r="AA313" s="243">
        <f t="shared" si="44"/>
        <v>26700</v>
      </c>
      <c r="AB313" s="243"/>
      <c r="AC313" s="243"/>
      <c r="AD313" s="243"/>
      <c r="AE313" s="536"/>
    </row>
    <row r="314" spans="1:31" s="23" customFormat="1" ht="15.75" customHeight="1" x14ac:dyDescent="0.15">
      <c r="A314" s="115" t="str">
        <f t="shared" si="40"/>
        <v>×</v>
      </c>
      <c r="B314" s="99"/>
      <c r="G314" s="240" t="str">
        <f t="shared" si="45"/>
        <v/>
      </c>
      <c r="H314" s="240"/>
      <c r="I314" s="241"/>
      <c r="J314" s="243" t="str">
        <f t="shared" si="41"/>
        <v/>
      </c>
      <c r="K314" s="243"/>
      <c r="L314" s="243"/>
      <c r="M314" s="243"/>
      <c r="N314" s="243" t="str">
        <f t="shared" si="42"/>
        <v/>
      </c>
      <c r="O314" s="243"/>
      <c r="P314" s="243"/>
      <c r="Q314" s="536"/>
      <c r="R314" s="544"/>
      <c r="S314" s="463"/>
      <c r="T314" s="463"/>
      <c r="U314" s="463"/>
      <c r="V314" s="243" t="str">
        <f t="shared" si="43"/>
        <v/>
      </c>
      <c r="W314" s="243"/>
      <c r="X314" s="243"/>
      <c r="Y314" s="243"/>
      <c r="Z314" s="243"/>
      <c r="AA314" s="243" t="str">
        <f t="shared" si="44"/>
        <v/>
      </c>
      <c r="AB314" s="243"/>
      <c r="AC314" s="243"/>
      <c r="AD314" s="243"/>
      <c r="AE314" s="536"/>
    </row>
    <row r="315" spans="1:31" s="23" customFormat="1" ht="15.75" customHeight="1" x14ac:dyDescent="0.15">
      <c r="A315" s="115" t="str">
        <f t="shared" si="40"/>
        <v>×</v>
      </c>
      <c r="B315" s="99"/>
      <c r="G315" s="240" t="str">
        <f t="shared" si="45"/>
        <v/>
      </c>
      <c r="H315" s="240"/>
      <c r="I315" s="241"/>
      <c r="J315" s="243" t="str">
        <f t="shared" si="41"/>
        <v/>
      </c>
      <c r="K315" s="243"/>
      <c r="L315" s="243"/>
      <c r="M315" s="243"/>
      <c r="N315" s="243" t="str">
        <f t="shared" si="42"/>
        <v/>
      </c>
      <c r="O315" s="243"/>
      <c r="P315" s="243"/>
      <c r="Q315" s="536"/>
      <c r="R315" s="544"/>
      <c r="S315" s="463"/>
      <c r="T315" s="463"/>
      <c r="U315" s="463"/>
      <c r="V315" s="243" t="str">
        <f t="shared" si="43"/>
        <v/>
      </c>
      <c r="W315" s="243"/>
      <c r="X315" s="243"/>
      <c r="Y315" s="243"/>
      <c r="Z315" s="243"/>
      <c r="AA315" s="243" t="str">
        <f t="shared" si="44"/>
        <v/>
      </c>
      <c r="AB315" s="243"/>
      <c r="AC315" s="243"/>
      <c r="AD315" s="243"/>
      <c r="AE315" s="536"/>
    </row>
    <row r="316" spans="1:31" s="23" customFormat="1" ht="15.75" customHeight="1" x14ac:dyDescent="0.15">
      <c r="A316" s="115" t="str">
        <f t="shared" si="40"/>
        <v>×</v>
      </c>
      <c r="B316" s="99"/>
      <c r="G316" s="240" t="str">
        <f t="shared" si="45"/>
        <v/>
      </c>
      <c r="H316" s="240"/>
      <c r="I316" s="241"/>
      <c r="J316" s="243" t="str">
        <f t="shared" si="41"/>
        <v/>
      </c>
      <c r="K316" s="243"/>
      <c r="L316" s="243"/>
      <c r="M316" s="243"/>
      <c r="N316" s="243" t="str">
        <f t="shared" si="42"/>
        <v/>
      </c>
      <c r="O316" s="243"/>
      <c r="P316" s="243"/>
      <c r="Q316" s="536"/>
      <c r="R316" s="544"/>
      <c r="S316" s="463"/>
      <c r="T316" s="463"/>
      <c r="U316" s="463"/>
      <c r="V316" s="243" t="str">
        <f t="shared" si="43"/>
        <v/>
      </c>
      <c r="W316" s="243"/>
      <c r="X316" s="243"/>
      <c r="Y316" s="243"/>
      <c r="Z316" s="243"/>
      <c r="AA316" s="243" t="str">
        <f t="shared" si="44"/>
        <v/>
      </c>
      <c r="AB316" s="243"/>
      <c r="AC316" s="243"/>
      <c r="AD316" s="243"/>
      <c r="AE316" s="536"/>
    </row>
    <row r="317" spans="1:31" s="23" customFormat="1" ht="15.75" customHeight="1" x14ac:dyDescent="0.15">
      <c r="A317" s="115" t="str">
        <f t="shared" si="40"/>
        <v>×</v>
      </c>
      <c r="B317" s="99"/>
      <c r="G317" s="240" t="str">
        <f t="shared" si="45"/>
        <v/>
      </c>
      <c r="H317" s="240"/>
      <c r="I317" s="241"/>
      <c r="J317" s="243" t="str">
        <f t="shared" si="41"/>
        <v/>
      </c>
      <c r="K317" s="243"/>
      <c r="L317" s="243"/>
      <c r="M317" s="243"/>
      <c r="N317" s="243" t="str">
        <f t="shared" si="42"/>
        <v/>
      </c>
      <c r="O317" s="243"/>
      <c r="P317" s="243"/>
      <c r="Q317" s="536"/>
      <c r="R317" s="544"/>
      <c r="S317" s="463"/>
      <c r="T317" s="463"/>
      <c r="U317" s="463"/>
      <c r="V317" s="243" t="str">
        <f t="shared" si="43"/>
        <v/>
      </c>
      <c r="W317" s="243"/>
      <c r="X317" s="243"/>
      <c r="Y317" s="243"/>
      <c r="Z317" s="243"/>
      <c r="AA317" s="243" t="str">
        <f t="shared" si="44"/>
        <v/>
      </c>
      <c r="AB317" s="243"/>
      <c r="AC317" s="243"/>
      <c r="AD317" s="243"/>
      <c r="AE317" s="536"/>
    </row>
    <row r="318" spans="1:31" s="23" customFormat="1" ht="15.75" customHeight="1" x14ac:dyDescent="0.15">
      <c r="A318" s="115" t="str">
        <f t="shared" si="40"/>
        <v>×</v>
      </c>
      <c r="B318" s="99"/>
      <c r="G318" s="251" t="str">
        <f t="shared" si="45"/>
        <v/>
      </c>
      <c r="H318" s="251"/>
      <c r="I318" s="252"/>
      <c r="J318" s="254" t="str">
        <f t="shared" si="41"/>
        <v/>
      </c>
      <c r="K318" s="254"/>
      <c r="L318" s="254"/>
      <c r="M318" s="254"/>
      <c r="N318" s="254" t="str">
        <f t="shared" si="42"/>
        <v/>
      </c>
      <c r="O318" s="254"/>
      <c r="P318" s="254"/>
      <c r="Q318" s="537"/>
      <c r="R318" s="557"/>
      <c r="S318" s="466"/>
      <c r="T318" s="466"/>
      <c r="U318" s="466"/>
      <c r="V318" s="254" t="str">
        <f t="shared" si="43"/>
        <v/>
      </c>
      <c r="W318" s="254"/>
      <c r="X318" s="254"/>
      <c r="Y318" s="254"/>
      <c r="Z318" s="254"/>
      <c r="AA318" s="254" t="str">
        <f t="shared" si="44"/>
        <v/>
      </c>
      <c r="AB318" s="254"/>
      <c r="AC318" s="254"/>
      <c r="AD318" s="254"/>
      <c r="AE318" s="537"/>
    </row>
    <row r="319" spans="1:31" s="23" customFormat="1" ht="15.75" customHeight="1" x14ac:dyDescent="0.15">
      <c r="A319" s="99"/>
      <c r="B319" s="99" t="s">
        <v>571</v>
      </c>
      <c r="F319" s="35"/>
      <c r="G319" s="35"/>
      <c r="H319" s="43"/>
      <c r="I319" s="42"/>
      <c r="J319" s="42"/>
      <c r="K319" s="42"/>
      <c r="L319" s="42"/>
      <c r="M319" s="42"/>
      <c r="N319" s="42"/>
      <c r="O319" s="42"/>
      <c r="P319" s="43"/>
      <c r="Q319" s="43"/>
      <c r="R319" s="43"/>
      <c r="S319" s="43"/>
      <c r="T319" s="42"/>
      <c r="U319" s="42"/>
      <c r="V319" s="42"/>
      <c r="W319" s="42"/>
      <c r="X319" s="42"/>
      <c r="Y319" s="42"/>
      <c r="Z319" s="42"/>
      <c r="AA319" s="42"/>
      <c r="AB319" s="42"/>
      <c r="AC319" s="42"/>
      <c r="AD319" s="42"/>
    </row>
    <row r="320" spans="1:31" s="23" customFormat="1" ht="15.75" customHeight="1" x14ac:dyDescent="0.15">
      <c r="A320" s="99"/>
      <c r="F320" s="22"/>
      <c r="G320" s="22"/>
      <c r="H320" s="32"/>
      <c r="I320" s="45"/>
      <c r="J320" s="45"/>
      <c r="K320" s="45"/>
      <c r="L320" s="45"/>
      <c r="M320" s="45"/>
      <c r="N320" s="45"/>
      <c r="O320" s="45"/>
      <c r="P320" s="32"/>
      <c r="Q320" s="32"/>
      <c r="R320" s="32"/>
      <c r="S320" s="32"/>
      <c r="T320" s="45"/>
      <c r="U320" s="45"/>
      <c r="V320" s="45"/>
      <c r="W320" s="45"/>
      <c r="X320" s="45"/>
      <c r="Y320" s="45"/>
      <c r="Z320" s="45"/>
      <c r="AA320" s="45"/>
      <c r="AB320" s="45"/>
      <c r="AC320" s="45"/>
      <c r="AD320" s="45"/>
    </row>
    <row r="321" spans="1:88" s="23" customFormat="1" ht="15.75" customHeight="1" x14ac:dyDescent="0.15">
      <c r="G321" s="28" t="s">
        <v>404</v>
      </c>
      <c r="H321" s="34"/>
      <c r="I321" s="34"/>
      <c r="J321" s="28"/>
      <c r="K321" s="28"/>
      <c r="L321" s="28"/>
      <c r="M321" s="28"/>
      <c r="N321" s="28"/>
      <c r="O321" s="28"/>
      <c r="P321" s="28"/>
      <c r="Q321" s="28"/>
      <c r="R321" s="28"/>
      <c r="S321" s="28"/>
      <c r="T321" s="28"/>
      <c r="U321" s="28"/>
      <c r="V321" s="28"/>
      <c r="W321" s="28"/>
      <c r="X321" s="28"/>
      <c r="Y321" s="28"/>
      <c r="Z321" s="28"/>
      <c r="AA321" s="28"/>
      <c r="AB321" s="28"/>
      <c r="AC321" s="28"/>
      <c r="AD321" s="28"/>
      <c r="AE321" s="30"/>
      <c r="AH321" s="30"/>
      <c r="AI321" s="30"/>
      <c r="AJ321" s="30"/>
      <c r="AK321" s="30"/>
      <c r="CE321" s="30"/>
    </row>
    <row r="322" spans="1:88" s="23" customFormat="1" ht="15.75" customHeight="1" x14ac:dyDescent="0.15">
      <c r="G322" s="256" t="s">
        <v>74</v>
      </c>
      <c r="H322" s="257"/>
      <c r="I322" s="257"/>
      <c r="J322" s="571" t="s">
        <v>402</v>
      </c>
      <c r="K322" s="269"/>
      <c r="L322" s="269"/>
      <c r="M322" s="269"/>
      <c r="N322" s="257" t="s">
        <v>403</v>
      </c>
      <c r="O322" s="269"/>
      <c r="P322" s="269"/>
      <c r="Q322" s="573"/>
      <c r="R322" s="571" t="s">
        <v>187</v>
      </c>
      <c r="S322" s="257"/>
      <c r="T322" s="598"/>
      <c r="U322" s="595" t="s">
        <v>408</v>
      </c>
      <c r="V322" s="294"/>
      <c r="W322" s="294"/>
      <c r="X322" s="294"/>
      <c r="Y322" s="570"/>
      <c r="Z322" s="293" t="s">
        <v>409</v>
      </c>
      <c r="AA322" s="294"/>
      <c r="AB322" s="294"/>
      <c r="AC322" s="294"/>
      <c r="AD322" s="294"/>
      <c r="AH322" s="30"/>
      <c r="AI322" s="30"/>
      <c r="AJ322" s="30"/>
      <c r="AK322" s="30"/>
      <c r="CF322" s="30"/>
      <c r="CG322" s="30"/>
      <c r="CH322" s="30"/>
      <c r="CI322" s="30"/>
      <c r="CJ322" s="30"/>
    </row>
    <row r="323" spans="1:88" s="23" customFormat="1" ht="15.75" customHeight="1" x14ac:dyDescent="0.15">
      <c r="G323" s="330"/>
      <c r="H323" s="279"/>
      <c r="I323" s="279"/>
      <c r="J323" s="324"/>
      <c r="K323" s="244"/>
      <c r="L323" s="244"/>
      <c r="M323" s="244"/>
      <c r="N323" s="279"/>
      <c r="O323" s="244"/>
      <c r="P323" s="244"/>
      <c r="Q323" s="323"/>
      <c r="R323" s="324"/>
      <c r="S323" s="279"/>
      <c r="T323" s="599"/>
      <c r="U323" s="596"/>
      <c r="V323" s="490"/>
      <c r="W323" s="490"/>
      <c r="X323" s="490"/>
      <c r="Y323" s="491"/>
      <c r="Z323" s="489"/>
      <c r="AA323" s="490"/>
      <c r="AB323" s="490"/>
      <c r="AC323" s="490"/>
      <c r="AD323" s="490"/>
      <c r="AH323" s="30"/>
      <c r="AI323" s="30"/>
      <c r="AJ323" s="30"/>
      <c r="AK323" s="30"/>
      <c r="CF323" s="30"/>
      <c r="CG323" s="30"/>
      <c r="CH323" s="30"/>
      <c r="CI323" s="30"/>
      <c r="CJ323" s="30"/>
    </row>
    <row r="324" spans="1:88" s="23" customFormat="1" ht="15.75" customHeight="1" x14ac:dyDescent="0.15">
      <c r="G324" s="258"/>
      <c r="H324" s="259"/>
      <c r="I324" s="259"/>
      <c r="J324" s="572"/>
      <c r="K324" s="255"/>
      <c r="L324" s="255"/>
      <c r="M324" s="255"/>
      <c r="N324" s="255"/>
      <c r="O324" s="255"/>
      <c r="P324" s="255"/>
      <c r="Q324" s="574"/>
      <c r="R324" s="325"/>
      <c r="S324" s="259"/>
      <c r="T324" s="600"/>
      <c r="U324" s="597"/>
      <c r="V324" s="493"/>
      <c r="W324" s="493"/>
      <c r="X324" s="493"/>
      <c r="Y324" s="494"/>
      <c r="Z324" s="492"/>
      <c r="AA324" s="493"/>
      <c r="AB324" s="493"/>
      <c r="AC324" s="493"/>
      <c r="AD324" s="493"/>
      <c r="AH324" s="30"/>
      <c r="AI324" s="30"/>
      <c r="AJ324" s="30"/>
      <c r="AK324" s="30"/>
      <c r="CF324" s="30"/>
      <c r="CG324" s="30"/>
      <c r="CH324" s="30"/>
      <c r="CI324" s="30"/>
      <c r="CJ324" s="30"/>
    </row>
    <row r="325" spans="1:88" s="23" customFormat="1" ht="15.75" customHeight="1" x14ac:dyDescent="0.15">
      <c r="A325" s="109" t="str">
        <f t="shared" ref="A325:A340" si="46">IF(G325="","×","")</f>
        <v/>
      </c>
      <c r="B325" s="99"/>
      <c r="G325" s="265">
        <f t="shared" ref="G325:G340" si="47">G259</f>
        <v>2</v>
      </c>
      <c r="H325" s="266"/>
      <c r="I325" s="266"/>
      <c r="J325" s="552">
        <f t="shared" ref="J325:J340" si="48">IF(AD136="","",AD136*AE$193)</f>
        <v>4015.3122000000003</v>
      </c>
      <c r="K325" s="268"/>
      <c r="L325" s="268"/>
      <c r="M325" s="268"/>
      <c r="N325" s="268">
        <f t="shared" ref="N325:N340" si="49">IF(AD136="","",AD136*AE$194)</f>
        <v>4015.3122000000003</v>
      </c>
      <c r="O325" s="268"/>
      <c r="P325" s="268"/>
      <c r="Q325" s="601"/>
      <c r="R325" s="602">
        <f>S229</f>
        <v>1.5</v>
      </c>
      <c r="S325" s="603"/>
      <c r="T325" s="604"/>
      <c r="U325" s="593">
        <f>IF(J325="","",ROUND(J325*R325,-1))</f>
        <v>6020</v>
      </c>
      <c r="V325" s="594"/>
      <c r="W325" s="338"/>
      <c r="X325" s="338"/>
      <c r="Y325" s="338"/>
      <c r="Z325" s="338">
        <f>IF(N325="","",ROUND(N325*R325,-1))</f>
        <v>6020</v>
      </c>
      <c r="AA325" s="338"/>
      <c r="AB325" s="338"/>
      <c r="AC325" s="338"/>
      <c r="AD325" s="352"/>
      <c r="AH325" s="30"/>
      <c r="AI325" s="30"/>
      <c r="AJ325" s="30"/>
      <c r="AK325" s="30"/>
      <c r="CG325" s="30"/>
      <c r="CH325" s="30"/>
      <c r="CI325" s="30"/>
      <c r="CJ325" s="30"/>
    </row>
    <row r="326" spans="1:88" s="23" customFormat="1" ht="15.75" customHeight="1" x14ac:dyDescent="0.15">
      <c r="A326" s="109" t="str">
        <f t="shared" si="46"/>
        <v/>
      </c>
      <c r="B326" s="99"/>
      <c r="G326" s="381">
        <f t="shared" si="47"/>
        <v>3</v>
      </c>
      <c r="H326" s="382"/>
      <c r="I326" s="382"/>
      <c r="J326" s="545">
        <f t="shared" si="48"/>
        <v>3364.4124000000002</v>
      </c>
      <c r="K326" s="243"/>
      <c r="L326" s="243"/>
      <c r="M326" s="243"/>
      <c r="N326" s="243">
        <f t="shared" si="49"/>
        <v>3364.4124000000002</v>
      </c>
      <c r="O326" s="243"/>
      <c r="P326" s="243"/>
      <c r="Q326" s="535"/>
      <c r="R326" s="546">
        <f>R325</f>
        <v>1.5</v>
      </c>
      <c r="S326" s="297"/>
      <c r="T326" s="445"/>
      <c r="U326" s="547">
        <f t="shared" ref="U326:U340" si="50">IF(J326="","",ROUND(J326*R326,-1))</f>
        <v>5050</v>
      </c>
      <c r="V326" s="548"/>
      <c r="W326" s="314"/>
      <c r="X326" s="314"/>
      <c r="Y326" s="314"/>
      <c r="Z326" s="314">
        <f t="shared" ref="Z326:Z340" si="51">IF(N326="","",ROUND(N326*R326,-1))</f>
        <v>5050</v>
      </c>
      <c r="AA326" s="314"/>
      <c r="AB326" s="314"/>
      <c r="AC326" s="314"/>
      <c r="AD326" s="348"/>
      <c r="AH326" s="30"/>
      <c r="AI326" s="30"/>
      <c r="AJ326" s="30"/>
      <c r="AK326" s="30"/>
      <c r="CG326" s="30"/>
      <c r="CH326" s="30"/>
      <c r="CI326" s="30"/>
      <c r="CJ326" s="30"/>
    </row>
    <row r="327" spans="1:88" s="23" customFormat="1" ht="15.75" customHeight="1" x14ac:dyDescent="0.15">
      <c r="A327" s="109" t="str">
        <f t="shared" si="46"/>
        <v/>
      </c>
      <c r="B327" s="99"/>
      <c r="G327" s="381">
        <f t="shared" si="47"/>
        <v>4</v>
      </c>
      <c r="H327" s="382"/>
      <c r="I327" s="382"/>
      <c r="J327" s="545">
        <f t="shared" si="48"/>
        <v>10309.7952</v>
      </c>
      <c r="K327" s="243"/>
      <c r="L327" s="243"/>
      <c r="M327" s="243"/>
      <c r="N327" s="243">
        <f t="shared" si="49"/>
        <v>10309.7952</v>
      </c>
      <c r="O327" s="243"/>
      <c r="P327" s="243"/>
      <c r="Q327" s="535"/>
      <c r="R327" s="546">
        <f t="shared" ref="R327:R340" si="52">R326</f>
        <v>1.5</v>
      </c>
      <c r="S327" s="297"/>
      <c r="T327" s="445"/>
      <c r="U327" s="547">
        <f t="shared" si="50"/>
        <v>15460</v>
      </c>
      <c r="V327" s="548"/>
      <c r="W327" s="314"/>
      <c r="X327" s="314"/>
      <c r="Y327" s="314"/>
      <c r="Z327" s="314">
        <f t="shared" si="51"/>
        <v>15460</v>
      </c>
      <c r="AA327" s="314"/>
      <c r="AB327" s="314"/>
      <c r="AC327" s="314"/>
      <c r="AD327" s="348"/>
      <c r="AH327" s="30"/>
      <c r="AI327" s="30"/>
      <c r="AJ327" s="30"/>
      <c r="CF327" s="30"/>
      <c r="CG327" s="30"/>
      <c r="CH327" s="30"/>
      <c r="CI327" s="30"/>
    </row>
    <row r="328" spans="1:88" s="23" customFormat="1" ht="15.75" customHeight="1" x14ac:dyDescent="0.15">
      <c r="A328" s="109" t="str">
        <f t="shared" si="46"/>
        <v/>
      </c>
      <c r="B328" s="99"/>
      <c r="G328" s="381">
        <f t="shared" si="47"/>
        <v>5</v>
      </c>
      <c r="H328" s="382"/>
      <c r="I328" s="382"/>
      <c r="J328" s="545">
        <f t="shared" si="48"/>
        <v>10309.7952</v>
      </c>
      <c r="K328" s="243"/>
      <c r="L328" s="243"/>
      <c r="M328" s="243"/>
      <c r="N328" s="243">
        <f t="shared" si="49"/>
        <v>10309.7952</v>
      </c>
      <c r="O328" s="243"/>
      <c r="P328" s="243"/>
      <c r="Q328" s="535"/>
      <c r="R328" s="546">
        <f t="shared" si="52"/>
        <v>1.5</v>
      </c>
      <c r="S328" s="297"/>
      <c r="T328" s="445"/>
      <c r="U328" s="547">
        <f t="shared" si="50"/>
        <v>15460</v>
      </c>
      <c r="V328" s="548"/>
      <c r="W328" s="314"/>
      <c r="X328" s="314"/>
      <c r="Y328" s="314"/>
      <c r="Z328" s="314">
        <f t="shared" si="51"/>
        <v>15460</v>
      </c>
      <c r="AA328" s="314"/>
      <c r="AB328" s="314"/>
      <c r="AC328" s="314"/>
      <c r="AD328" s="348"/>
      <c r="AH328" s="30"/>
      <c r="AI328" s="30"/>
      <c r="AJ328" s="30"/>
      <c r="CF328" s="30"/>
      <c r="CG328" s="30"/>
      <c r="CH328" s="30"/>
      <c r="CI328" s="30"/>
    </row>
    <row r="329" spans="1:88" s="23" customFormat="1" ht="15.75" customHeight="1" x14ac:dyDescent="0.15">
      <c r="A329" s="109" t="str">
        <f t="shared" si="46"/>
        <v/>
      </c>
      <c r="B329" s="99"/>
      <c r="G329" s="381">
        <f t="shared" si="47"/>
        <v>6</v>
      </c>
      <c r="H329" s="382"/>
      <c r="I329" s="382"/>
      <c r="J329" s="545">
        <f t="shared" si="48"/>
        <v>10309.7952</v>
      </c>
      <c r="K329" s="243"/>
      <c r="L329" s="243"/>
      <c r="M329" s="243"/>
      <c r="N329" s="243">
        <f t="shared" si="49"/>
        <v>10309.7952</v>
      </c>
      <c r="O329" s="243"/>
      <c r="P329" s="243"/>
      <c r="Q329" s="535"/>
      <c r="R329" s="546">
        <f t="shared" si="52"/>
        <v>1.5</v>
      </c>
      <c r="S329" s="297"/>
      <c r="T329" s="445"/>
      <c r="U329" s="547">
        <f t="shared" si="50"/>
        <v>15460</v>
      </c>
      <c r="V329" s="548"/>
      <c r="W329" s="314"/>
      <c r="X329" s="314"/>
      <c r="Y329" s="314"/>
      <c r="Z329" s="314">
        <f t="shared" si="51"/>
        <v>15460</v>
      </c>
      <c r="AA329" s="314"/>
      <c r="AB329" s="314"/>
      <c r="AC329" s="314"/>
      <c r="AD329" s="348"/>
      <c r="AH329" s="30"/>
      <c r="AI329" s="30"/>
      <c r="AJ329" s="30"/>
      <c r="CF329" s="30"/>
      <c r="CG329" s="30"/>
      <c r="CH329" s="30"/>
      <c r="CI329" s="30"/>
    </row>
    <row r="330" spans="1:88" s="23" customFormat="1" ht="15.75" customHeight="1" x14ac:dyDescent="0.15">
      <c r="A330" s="109" t="str">
        <f t="shared" si="46"/>
        <v/>
      </c>
      <c r="B330" s="99"/>
      <c r="G330" s="381">
        <f t="shared" si="47"/>
        <v>7</v>
      </c>
      <c r="H330" s="382"/>
      <c r="I330" s="382"/>
      <c r="J330" s="545">
        <f t="shared" si="48"/>
        <v>67828.417199999996</v>
      </c>
      <c r="K330" s="243"/>
      <c r="L330" s="243"/>
      <c r="M330" s="243"/>
      <c r="N330" s="243">
        <f t="shared" si="49"/>
        <v>67828.417199999996</v>
      </c>
      <c r="O330" s="243"/>
      <c r="P330" s="243"/>
      <c r="Q330" s="535"/>
      <c r="R330" s="546">
        <f t="shared" si="52"/>
        <v>1.5</v>
      </c>
      <c r="S330" s="297"/>
      <c r="T330" s="445"/>
      <c r="U330" s="547">
        <f t="shared" si="50"/>
        <v>101740</v>
      </c>
      <c r="V330" s="548"/>
      <c r="W330" s="314"/>
      <c r="X330" s="314"/>
      <c r="Y330" s="314"/>
      <c r="Z330" s="314">
        <f t="shared" si="51"/>
        <v>101740</v>
      </c>
      <c r="AA330" s="314"/>
      <c r="AB330" s="314"/>
      <c r="AC330" s="314"/>
      <c r="AD330" s="348"/>
      <c r="AH330" s="30"/>
      <c r="AI330" s="30"/>
      <c r="AJ330" s="30"/>
      <c r="CF330" s="30"/>
      <c r="CG330" s="30"/>
      <c r="CH330" s="30"/>
      <c r="CI330" s="30"/>
    </row>
    <row r="331" spans="1:88" s="23" customFormat="1" ht="15.75" customHeight="1" x14ac:dyDescent="0.15">
      <c r="A331" s="109" t="str">
        <f t="shared" si="46"/>
        <v/>
      </c>
      <c r="B331" s="99"/>
      <c r="G331" s="381">
        <f t="shared" si="47"/>
        <v>8</v>
      </c>
      <c r="H331" s="382"/>
      <c r="I331" s="382"/>
      <c r="J331" s="545">
        <f t="shared" si="48"/>
        <v>32232.002400000001</v>
      </c>
      <c r="K331" s="243"/>
      <c r="L331" s="243"/>
      <c r="M331" s="243"/>
      <c r="N331" s="243">
        <f t="shared" si="49"/>
        <v>32232.002400000001</v>
      </c>
      <c r="O331" s="243"/>
      <c r="P331" s="243"/>
      <c r="Q331" s="535"/>
      <c r="R331" s="546">
        <f t="shared" si="52"/>
        <v>1.5</v>
      </c>
      <c r="S331" s="297"/>
      <c r="T331" s="445"/>
      <c r="U331" s="547">
        <f t="shared" si="50"/>
        <v>48350</v>
      </c>
      <c r="V331" s="548"/>
      <c r="W331" s="314"/>
      <c r="X331" s="314"/>
      <c r="Y331" s="314"/>
      <c r="Z331" s="314">
        <f t="shared" si="51"/>
        <v>48350</v>
      </c>
      <c r="AA331" s="314"/>
      <c r="AB331" s="314"/>
      <c r="AC331" s="314"/>
      <c r="AD331" s="348"/>
      <c r="AH331" s="30"/>
      <c r="AI331" s="30"/>
      <c r="AJ331" s="30"/>
      <c r="CF331" s="30"/>
      <c r="CG331" s="30"/>
      <c r="CH331" s="30"/>
      <c r="CI331" s="30"/>
    </row>
    <row r="332" spans="1:88" s="23" customFormat="1" ht="15.75" customHeight="1" x14ac:dyDescent="0.15">
      <c r="A332" s="109" t="str">
        <f t="shared" si="46"/>
        <v/>
      </c>
      <c r="B332" s="99"/>
      <c r="G332" s="381">
        <f t="shared" si="47"/>
        <v>9</v>
      </c>
      <c r="H332" s="382"/>
      <c r="I332" s="382"/>
      <c r="J332" s="545">
        <f t="shared" si="48"/>
        <v>52526.347200000004</v>
      </c>
      <c r="K332" s="243"/>
      <c r="L332" s="243"/>
      <c r="M332" s="243"/>
      <c r="N332" s="243">
        <f t="shared" si="49"/>
        <v>52526.347200000004</v>
      </c>
      <c r="O332" s="243"/>
      <c r="P332" s="243"/>
      <c r="Q332" s="535"/>
      <c r="R332" s="546">
        <f t="shared" si="52"/>
        <v>1.5</v>
      </c>
      <c r="S332" s="297"/>
      <c r="T332" s="445"/>
      <c r="U332" s="547">
        <f t="shared" si="50"/>
        <v>78790</v>
      </c>
      <c r="V332" s="548"/>
      <c r="W332" s="314"/>
      <c r="X332" s="314"/>
      <c r="Y332" s="314"/>
      <c r="Z332" s="314">
        <f t="shared" si="51"/>
        <v>78790</v>
      </c>
      <c r="AA332" s="314"/>
      <c r="AB332" s="314"/>
      <c r="AC332" s="314"/>
      <c r="AD332" s="348"/>
      <c r="AH332" s="30"/>
      <c r="AI332" s="30"/>
      <c r="AJ332" s="30"/>
      <c r="CF332" s="30"/>
      <c r="CG332" s="30"/>
      <c r="CH332" s="30"/>
      <c r="CI332" s="30"/>
    </row>
    <row r="333" spans="1:88" s="23" customFormat="1" ht="15.75" customHeight="1" x14ac:dyDescent="0.15">
      <c r="A333" s="109" t="str">
        <f t="shared" si="46"/>
        <v/>
      </c>
      <c r="B333" s="99"/>
      <c r="G333" s="381">
        <f t="shared" si="47"/>
        <v>10</v>
      </c>
      <c r="H333" s="382"/>
      <c r="I333" s="382"/>
      <c r="J333" s="545">
        <f t="shared" si="48"/>
        <v>37766.898000000001</v>
      </c>
      <c r="K333" s="243"/>
      <c r="L333" s="243"/>
      <c r="M333" s="243"/>
      <c r="N333" s="243">
        <f t="shared" si="49"/>
        <v>37766.898000000001</v>
      </c>
      <c r="O333" s="243"/>
      <c r="P333" s="243"/>
      <c r="Q333" s="535"/>
      <c r="R333" s="546">
        <f t="shared" si="52"/>
        <v>1.5</v>
      </c>
      <c r="S333" s="297"/>
      <c r="T333" s="445"/>
      <c r="U333" s="547">
        <f t="shared" si="50"/>
        <v>56650</v>
      </c>
      <c r="V333" s="548"/>
      <c r="W333" s="314"/>
      <c r="X333" s="314"/>
      <c r="Y333" s="314"/>
      <c r="Z333" s="314">
        <f t="shared" si="51"/>
        <v>56650</v>
      </c>
      <c r="AA333" s="314"/>
      <c r="AB333" s="314"/>
      <c r="AC333" s="314"/>
      <c r="AD333" s="348"/>
      <c r="AH333" s="30"/>
      <c r="AI333" s="30"/>
      <c r="AJ333" s="30"/>
      <c r="CF333" s="30"/>
      <c r="CG333" s="30"/>
      <c r="CH333" s="30"/>
      <c r="CI333" s="30"/>
    </row>
    <row r="334" spans="1:88" s="23" customFormat="1" ht="15.75" customHeight="1" x14ac:dyDescent="0.15">
      <c r="A334" s="109" t="str">
        <f t="shared" si="46"/>
        <v/>
      </c>
      <c r="B334" s="99"/>
      <c r="G334" s="381">
        <f t="shared" si="47"/>
        <v>11</v>
      </c>
      <c r="H334" s="382"/>
      <c r="I334" s="382"/>
      <c r="J334" s="545">
        <f t="shared" si="48"/>
        <v>52526.347200000004</v>
      </c>
      <c r="K334" s="243"/>
      <c r="L334" s="243"/>
      <c r="M334" s="243"/>
      <c r="N334" s="243">
        <f t="shared" si="49"/>
        <v>52526.347200000004</v>
      </c>
      <c r="O334" s="243"/>
      <c r="P334" s="243"/>
      <c r="Q334" s="535"/>
      <c r="R334" s="546">
        <f t="shared" si="52"/>
        <v>1.5</v>
      </c>
      <c r="S334" s="297"/>
      <c r="T334" s="445"/>
      <c r="U334" s="547">
        <f t="shared" si="50"/>
        <v>78790</v>
      </c>
      <c r="V334" s="548"/>
      <c r="W334" s="314"/>
      <c r="X334" s="314"/>
      <c r="Y334" s="314"/>
      <c r="Z334" s="314">
        <f t="shared" si="51"/>
        <v>78790</v>
      </c>
      <c r="AA334" s="314"/>
      <c r="AB334" s="314"/>
      <c r="AC334" s="314"/>
      <c r="AD334" s="348"/>
      <c r="AH334" s="30"/>
      <c r="AI334" s="30"/>
      <c r="AJ334" s="30"/>
      <c r="CF334" s="30"/>
      <c r="CG334" s="30"/>
      <c r="CH334" s="30"/>
      <c r="CI334" s="30"/>
    </row>
    <row r="335" spans="1:88" s="23" customFormat="1" ht="15.75" customHeight="1" x14ac:dyDescent="0.15">
      <c r="A335" s="109" t="str">
        <f t="shared" si="46"/>
        <v/>
      </c>
      <c r="B335" s="99"/>
      <c r="G335" s="381">
        <f t="shared" si="47"/>
        <v>12</v>
      </c>
      <c r="H335" s="382"/>
      <c r="I335" s="382"/>
      <c r="J335" s="545">
        <f t="shared" si="48"/>
        <v>35596.414799999999</v>
      </c>
      <c r="K335" s="243"/>
      <c r="L335" s="243"/>
      <c r="M335" s="243"/>
      <c r="N335" s="243">
        <f t="shared" si="49"/>
        <v>35596.414799999999</v>
      </c>
      <c r="O335" s="243"/>
      <c r="P335" s="243"/>
      <c r="Q335" s="535"/>
      <c r="R335" s="546">
        <f t="shared" si="52"/>
        <v>1.5</v>
      </c>
      <c r="S335" s="297"/>
      <c r="T335" s="445"/>
      <c r="U335" s="547">
        <f t="shared" si="50"/>
        <v>53390</v>
      </c>
      <c r="V335" s="548"/>
      <c r="W335" s="314"/>
      <c r="X335" s="314"/>
      <c r="Y335" s="314"/>
      <c r="Z335" s="314">
        <f t="shared" si="51"/>
        <v>53390</v>
      </c>
      <c r="AA335" s="314"/>
      <c r="AB335" s="314"/>
      <c r="AC335" s="314"/>
      <c r="AD335" s="348"/>
      <c r="AH335" s="30"/>
      <c r="AI335" s="30"/>
      <c r="AJ335" s="30"/>
      <c r="CF335" s="30"/>
      <c r="CG335" s="30"/>
      <c r="CH335" s="30"/>
      <c r="CI335" s="30"/>
    </row>
    <row r="336" spans="1:88" s="23" customFormat="1" ht="15.75" customHeight="1" x14ac:dyDescent="0.15">
      <c r="A336" s="109" t="str">
        <f t="shared" si="46"/>
        <v>×</v>
      </c>
      <c r="B336" s="99"/>
      <c r="G336" s="381" t="str">
        <f t="shared" si="47"/>
        <v/>
      </c>
      <c r="H336" s="382"/>
      <c r="I336" s="382"/>
      <c r="J336" s="545" t="str">
        <f t="shared" si="48"/>
        <v/>
      </c>
      <c r="K336" s="243"/>
      <c r="L336" s="243"/>
      <c r="M336" s="243"/>
      <c r="N336" s="243" t="str">
        <f t="shared" si="49"/>
        <v/>
      </c>
      <c r="O336" s="243"/>
      <c r="P336" s="243"/>
      <c r="Q336" s="535"/>
      <c r="R336" s="546">
        <f t="shared" si="52"/>
        <v>1.5</v>
      </c>
      <c r="S336" s="297"/>
      <c r="T336" s="445"/>
      <c r="U336" s="547" t="str">
        <f t="shared" si="50"/>
        <v/>
      </c>
      <c r="V336" s="548"/>
      <c r="W336" s="314"/>
      <c r="X336" s="314"/>
      <c r="Y336" s="314"/>
      <c r="Z336" s="314" t="str">
        <f t="shared" si="51"/>
        <v/>
      </c>
      <c r="AA336" s="314"/>
      <c r="AB336" s="314"/>
      <c r="AC336" s="314"/>
      <c r="AD336" s="348"/>
      <c r="AH336" s="30"/>
      <c r="AI336" s="30"/>
      <c r="AJ336" s="30"/>
      <c r="CF336" s="30"/>
      <c r="CG336" s="30"/>
      <c r="CH336" s="30"/>
      <c r="CI336" s="30"/>
    </row>
    <row r="337" spans="1:87" s="23" customFormat="1" ht="15.75" customHeight="1" x14ac:dyDescent="0.15">
      <c r="A337" s="109" t="str">
        <f t="shared" si="46"/>
        <v>×</v>
      </c>
      <c r="B337" s="99"/>
      <c r="G337" s="381" t="str">
        <f t="shared" si="47"/>
        <v/>
      </c>
      <c r="H337" s="382"/>
      <c r="I337" s="382"/>
      <c r="J337" s="545" t="str">
        <f t="shared" si="48"/>
        <v/>
      </c>
      <c r="K337" s="243"/>
      <c r="L337" s="243"/>
      <c r="M337" s="243"/>
      <c r="N337" s="243" t="str">
        <f t="shared" si="49"/>
        <v/>
      </c>
      <c r="O337" s="243"/>
      <c r="P337" s="243"/>
      <c r="Q337" s="535"/>
      <c r="R337" s="546">
        <f t="shared" si="52"/>
        <v>1.5</v>
      </c>
      <c r="S337" s="297"/>
      <c r="T337" s="445"/>
      <c r="U337" s="547" t="str">
        <f t="shared" si="50"/>
        <v/>
      </c>
      <c r="V337" s="548"/>
      <c r="W337" s="314"/>
      <c r="X337" s="314"/>
      <c r="Y337" s="314"/>
      <c r="Z337" s="314" t="str">
        <f t="shared" si="51"/>
        <v/>
      </c>
      <c r="AA337" s="314"/>
      <c r="AB337" s="314"/>
      <c r="AC337" s="314"/>
      <c r="AD337" s="348"/>
      <c r="AH337" s="30"/>
      <c r="AI337" s="30"/>
      <c r="AJ337" s="30"/>
      <c r="CF337" s="30"/>
      <c r="CG337" s="30"/>
      <c r="CH337" s="30"/>
      <c r="CI337" s="30"/>
    </row>
    <row r="338" spans="1:87" s="23" customFormat="1" ht="15.75" customHeight="1" x14ac:dyDescent="0.15">
      <c r="A338" s="109" t="str">
        <f t="shared" si="46"/>
        <v>×</v>
      </c>
      <c r="B338" s="99"/>
      <c r="G338" s="381" t="str">
        <f t="shared" si="47"/>
        <v/>
      </c>
      <c r="H338" s="382"/>
      <c r="I338" s="382"/>
      <c r="J338" s="545" t="str">
        <f t="shared" si="48"/>
        <v/>
      </c>
      <c r="K338" s="243"/>
      <c r="L338" s="243"/>
      <c r="M338" s="243"/>
      <c r="N338" s="243" t="str">
        <f t="shared" si="49"/>
        <v/>
      </c>
      <c r="O338" s="243"/>
      <c r="P338" s="243"/>
      <c r="Q338" s="535"/>
      <c r="R338" s="546">
        <f t="shared" si="52"/>
        <v>1.5</v>
      </c>
      <c r="S338" s="297"/>
      <c r="T338" s="445"/>
      <c r="U338" s="547" t="str">
        <f t="shared" si="50"/>
        <v/>
      </c>
      <c r="V338" s="548"/>
      <c r="W338" s="314"/>
      <c r="X338" s="314"/>
      <c r="Y338" s="314"/>
      <c r="Z338" s="314" t="str">
        <f t="shared" si="51"/>
        <v/>
      </c>
      <c r="AA338" s="314"/>
      <c r="AB338" s="314"/>
      <c r="AC338" s="314"/>
      <c r="AD338" s="348"/>
      <c r="AH338" s="30"/>
      <c r="AI338" s="30"/>
      <c r="AJ338" s="30"/>
      <c r="CF338" s="30"/>
      <c r="CG338" s="30"/>
      <c r="CH338" s="30"/>
      <c r="CI338" s="30"/>
    </row>
    <row r="339" spans="1:87" s="23" customFormat="1" ht="15.75" customHeight="1" x14ac:dyDescent="0.15">
      <c r="A339" s="109" t="str">
        <f t="shared" si="46"/>
        <v>×</v>
      </c>
      <c r="B339" s="99"/>
      <c r="G339" s="381" t="str">
        <f t="shared" si="47"/>
        <v/>
      </c>
      <c r="H339" s="382"/>
      <c r="I339" s="382"/>
      <c r="J339" s="545" t="str">
        <f t="shared" si="48"/>
        <v/>
      </c>
      <c r="K339" s="243"/>
      <c r="L339" s="243"/>
      <c r="M339" s="243"/>
      <c r="N339" s="243" t="str">
        <f t="shared" si="49"/>
        <v/>
      </c>
      <c r="O339" s="243"/>
      <c r="P339" s="243"/>
      <c r="Q339" s="535"/>
      <c r="R339" s="546">
        <f t="shared" si="52"/>
        <v>1.5</v>
      </c>
      <c r="S339" s="297"/>
      <c r="T339" s="445"/>
      <c r="U339" s="547" t="str">
        <f t="shared" si="50"/>
        <v/>
      </c>
      <c r="V339" s="548"/>
      <c r="W339" s="314"/>
      <c r="X339" s="314"/>
      <c r="Y339" s="314"/>
      <c r="Z339" s="314" t="str">
        <f t="shared" si="51"/>
        <v/>
      </c>
      <c r="AA339" s="314"/>
      <c r="AB339" s="314"/>
      <c r="AC339" s="314"/>
      <c r="AD339" s="348"/>
      <c r="AH339" s="30"/>
      <c r="AI339" s="30"/>
      <c r="AJ339" s="30"/>
      <c r="CF339" s="30"/>
      <c r="CG339" s="30"/>
      <c r="CH339" s="30"/>
      <c r="CI339" s="30"/>
    </row>
    <row r="340" spans="1:87" s="23" customFormat="1" ht="15.75" customHeight="1" x14ac:dyDescent="0.15">
      <c r="A340" s="110" t="str">
        <f t="shared" si="46"/>
        <v>×</v>
      </c>
      <c r="B340" s="99"/>
      <c r="G340" s="530" t="str">
        <f t="shared" si="47"/>
        <v/>
      </c>
      <c r="H340" s="531"/>
      <c r="I340" s="531"/>
      <c r="J340" s="549" t="str">
        <f t="shared" si="48"/>
        <v/>
      </c>
      <c r="K340" s="254"/>
      <c r="L340" s="254"/>
      <c r="M340" s="254"/>
      <c r="N340" s="254" t="str">
        <f t="shared" si="49"/>
        <v/>
      </c>
      <c r="O340" s="254"/>
      <c r="P340" s="254"/>
      <c r="Q340" s="534"/>
      <c r="R340" s="550">
        <f t="shared" si="52"/>
        <v>1.5</v>
      </c>
      <c r="S340" s="298"/>
      <c r="T340" s="551"/>
      <c r="U340" s="301" t="str">
        <f t="shared" si="50"/>
        <v/>
      </c>
      <c r="V340" s="306"/>
      <c r="W340" s="302"/>
      <c r="X340" s="302"/>
      <c r="Y340" s="302"/>
      <c r="Z340" s="302" t="str">
        <f t="shared" si="51"/>
        <v/>
      </c>
      <c r="AA340" s="302"/>
      <c r="AB340" s="302"/>
      <c r="AC340" s="302"/>
      <c r="AD340" s="350"/>
      <c r="AH340" s="30"/>
      <c r="AI340" s="30"/>
      <c r="AJ340" s="30"/>
      <c r="CF340" s="30"/>
      <c r="CG340" s="30"/>
      <c r="CH340" s="30"/>
      <c r="CI340" s="30"/>
    </row>
    <row r="341" spans="1:87" s="23" customFormat="1" ht="15.75" customHeight="1" x14ac:dyDescent="0.15">
      <c r="A341" s="116" t="str">
        <f t="shared" ref="A341:A346" si="53">IF(液状化L1の有無="","","×")</f>
        <v/>
      </c>
      <c r="B341" s="99" t="s">
        <v>571</v>
      </c>
      <c r="G341" s="35"/>
      <c r="H341" s="35"/>
      <c r="I341" s="43"/>
      <c r="J341" s="42"/>
      <c r="K341" s="42"/>
      <c r="L341" s="42"/>
      <c r="M341" s="42"/>
      <c r="N341" s="42"/>
      <c r="O341" s="42"/>
      <c r="P341" s="42"/>
      <c r="Q341" s="43"/>
      <c r="R341" s="43"/>
      <c r="S341" s="43"/>
      <c r="T341" s="42"/>
      <c r="U341" s="42"/>
      <c r="V341" s="42"/>
      <c r="W341" s="42"/>
      <c r="X341" s="42"/>
      <c r="Y341" s="42"/>
      <c r="Z341" s="42"/>
      <c r="AA341" s="42"/>
      <c r="AB341" s="42"/>
      <c r="AC341" s="42"/>
      <c r="AD341" s="37"/>
      <c r="AH341" s="30"/>
      <c r="AI341" s="30"/>
      <c r="AJ341" s="30"/>
      <c r="CF341" s="30"/>
      <c r="CG341" s="30"/>
      <c r="CH341" s="30"/>
      <c r="CI341" s="30"/>
    </row>
    <row r="342" spans="1:87" s="23" customFormat="1" ht="15.75" customHeight="1" x14ac:dyDescent="0.15">
      <c r="A342" s="116" t="str">
        <f t="shared" si="53"/>
        <v/>
      </c>
      <c r="B342" s="99"/>
      <c r="G342" s="22"/>
      <c r="H342" s="22"/>
      <c r="I342" s="32"/>
      <c r="J342" s="45"/>
      <c r="K342" s="45"/>
      <c r="L342" s="45"/>
      <c r="M342" s="45"/>
      <c r="N342" s="45"/>
      <c r="O342" s="45"/>
      <c r="P342" s="45"/>
      <c r="Q342" s="32"/>
      <c r="R342" s="32"/>
      <c r="S342" s="32"/>
      <c r="T342" s="32"/>
      <c r="U342" s="45"/>
      <c r="V342" s="45"/>
      <c r="W342" s="45"/>
      <c r="X342" s="45"/>
      <c r="Y342" s="45"/>
      <c r="Z342" s="45"/>
      <c r="AA342" s="45"/>
      <c r="AB342" s="45"/>
      <c r="AC342" s="45"/>
      <c r="AD342" s="45"/>
      <c r="AH342" s="30"/>
      <c r="AI342" s="30"/>
      <c r="AJ342" s="30"/>
      <c r="CF342" s="30"/>
      <c r="CG342" s="30"/>
      <c r="CH342" s="30"/>
      <c r="CI342" s="30"/>
    </row>
    <row r="343" spans="1:87" s="23" customFormat="1" ht="15.75" customHeight="1" x14ac:dyDescent="0.15">
      <c r="A343" s="116" t="str">
        <f t="shared" si="53"/>
        <v/>
      </c>
      <c r="B343" s="99"/>
      <c r="C343" s="22"/>
      <c r="F343" s="30"/>
      <c r="G343" s="28" t="s">
        <v>524</v>
      </c>
      <c r="H343" s="28"/>
      <c r="I343" s="28"/>
      <c r="J343" s="28"/>
      <c r="K343" s="28"/>
      <c r="L343" s="28"/>
      <c r="M343" s="28"/>
      <c r="N343" s="28"/>
      <c r="O343" s="28"/>
      <c r="P343" s="28"/>
      <c r="Q343" s="28"/>
      <c r="R343" s="28"/>
      <c r="S343" s="28"/>
      <c r="T343" s="28"/>
      <c r="U343" s="28"/>
      <c r="V343" s="28"/>
      <c r="W343" s="28"/>
      <c r="X343" s="28"/>
      <c r="Y343" s="28"/>
      <c r="Z343" s="28"/>
      <c r="AA343" s="28"/>
      <c r="AB343" s="28"/>
      <c r="AC343" s="33"/>
      <c r="AD343" s="33"/>
      <c r="AE343" s="33"/>
    </row>
    <row r="344" spans="1:87" s="23" customFormat="1" ht="15.75" customHeight="1" x14ac:dyDescent="0.15">
      <c r="A344" s="116" t="str">
        <f t="shared" si="53"/>
        <v/>
      </c>
      <c r="B344" s="99"/>
      <c r="G344" s="256" t="s">
        <v>74</v>
      </c>
      <c r="H344" s="256"/>
      <c r="I344" s="257"/>
      <c r="J344" s="257" t="s">
        <v>411</v>
      </c>
      <c r="K344" s="257"/>
      <c r="L344" s="257"/>
      <c r="M344" s="257"/>
      <c r="N344" s="257" t="s">
        <v>410</v>
      </c>
      <c r="O344" s="257"/>
      <c r="P344" s="257"/>
      <c r="Q344" s="263"/>
      <c r="R344" s="354" t="s">
        <v>381</v>
      </c>
      <c r="S344" s="269"/>
      <c r="T344" s="269"/>
      <c r="U344" s="269"/>
      <c r="V344" s="269"/>
      <c r="W344" s="269"/>
      <c r="X344" s="269"/>
      <c r="Y344" s="269"/>
      <c r="Z344" s="269"/>
      <c r="AA344" s="269"/>
      <c r="AB344" s="269"/>
      <c r="AC344" s="269"/>
      <c r="AD344" s="269"/>
      <c r="AE344" s="285"/>
    </row>
    <row r="345" spans="1:87" s="23" customFormat="1" ht="15.75" customHeight="1" x14ac:dyDescent="0.15">
      <c r="A345" s="116" t="str">
        <f t="shared" si="53"/>
        <v/>
      </c>
      <c r="B345" s="99"/>
      <c r="G345" s="330"/>
      <c r="H345" s="330"/>
      <c r="I345" s="279"/>
      <c r="J345" s="279"/>
      <c r="K345" s="279"/>
      <c r="L345" s="279"/>
      <c r="M345" s="279"/>
      <c r="N345" s="279"/>
      <c r="O345" s="279"/>
      <c r="P345" s="279"/>
      <c r="Q345" s="280"/>
      <c r="R345" s="324" t="s">
        <v>412</v>
      </c>
      <c r="S345" s="279"/>
      <c r="T345" s="279"/>
      <c r="U345" s="279"/>
      <c r="V345" s="279" t="s">
        <v>408</v>
      </c>
      <c r="W345" s="279"/>
      <c r="X345" s="279"/>
      <c r="Y345" s="279"/>
      <c r="Z345" s="279"/>
      <c r="AA345" s="279" t="s">
        <v>409</v>
      </c>
      <c r="AB345" s="279"/>
      <c r="AC345" s="279"/>
      <c r="AD345" s="279"/>
      <c r="AE345" s="280"/>
    </row>
    <row r="346" spans="1:87" s="23" customFormat="1" ht="15.75" customHeight="1" x14ac:dyDescent="0.15">
      <c r="A346" s="116" t="str">
        <f t="shared" si="53"/>
        <v/>
      </c>
      <c r="B346" s="99"/>
      <c r="G346" s="258"/>
      <c r="H346" s="258"/>
      <c r="I346" s="259"/>
      <c r="J346" s="259"/>
      <c r="K346" s="259"/>
      <c r="L346" s="259"/>
      <c r="M346" s="259"/>
      <c r="N346" s="259"/>
      <c r="O346" s="259"/>
      <c r="P346" s="259"/>
      <c r="Q346" s="264"/>
      <c r="R346" s="325"/>
      <c r="S346" s="259"/>
      <c r="T346" s="259"/>
      <c r="U346" s="259"/>
      <c r="V346" s="259"/>
      <c r="W346" s="259"/>
      <c r="X346" s="259"/>
      <c r="Y346" s="259"/>
      <c r="Z346" s="259"/>
      <c r="AA346" s="259"/>
      <c r="AB346" s="259"/>
      <c r="AC346" s="259"/>
      <c r="AD346" s="259"/>
      <c r="AE346" s="264"/>
    </row>
    <row r="347" spans="1:87" s="23" customFormat="1" ht="15.75" customHeight="1" x14ac:dyDescent="0.15">
      <c r="A347" s="116" t="str">
        <f t="shared" ref="A347:A362" si="54">IF(液状化L1の有無="",IF(G347="","×",""),"×")</f>
        <v/>
      </c>
      <c r="B347" s="99"/>
      <c r="C347" s="22"/>
      <c r="G347" s="265">
        <f t="shared" ref="G347:G362" si="55">G325</f>
        <v>2</v>
      </c>
      <c r="H347" s="265"/>
      <c r="I347" s="266"/>
      <c r="J347" s="268">
        <f>U325</f>
        <v>6020</v>
      </c>
      <c r="K347" s="268"/>
      <c r="L347" s="268"/>
      <c r="M347" s="268"/>
      <c r="N347" s="268">
        <f>Z325</f>
        <v>6020</v>
      </c>
      <c r="O347" s="268"/>
      <c r="P347" s="268"/>
      <c r="Q347" s="601"/>
      <c r="R347" s="553">
        <f t="shared" ref="R347:R362" si="56">R281</f>
        <v>1</v>
      </c>
      <c r="S347" s="554"/>
      <c r="T347" s="554"/>
      <c r="U347" s="554"/>
      <c r="V347" s="338">
        <f t="shared" ref="V347:V362" si="57">IF(J347="","",ROUND(J347*R347,-1))</f>
        <v>6020</v>
      </c>
      <c r="W347" s="338"/>
      <c r="X347" s="338"/>
      <c r="Y347" s="338"/>
      <c r="Z347" s="338"/>
      <c r="AA347" s="338">
        <f t="shared" ref="AA347:AA362" si="58">IF(N347="","",ROUND(N347*R347,-1))</f>
        <v>6020</v>
      </c>
      <c r="AB347" s="338"/>
      <c r="AC347" s="338"/>
      <c r="AD347" s="338"/>
      <c r="AE347" s="352"/>
    </row>
    <row r="348" spans="1:87" s="23" customFormat="1" ht="15.75" customHeight="1" x14ac:dyDescent="0.15">
      <c r="A348" s="116" t="str">
        <f t="shared" si="54"/>
        <v/>
      </c>
      <c r="B348" s="99"/>
      <c r="C348" s="22"/>
      <c r="G348" s="240">
        <f t="shared" si="55"/>
        <v>3</v>
      </c>
      <c r="H348" s="240"/>
      <c r="I348" s="241"/>
      <c r="J348" s="243">
        <f t="shared" ref="J348:J362" si="59">U326</f>
        <v>5050</v>
      </c>
      <c r="K348" s="243"/>
      <c r="L348" s="243"/>
      <c r="M348" s="243"/>
      <c r="N348" s="243">
        <f t="shared" ref="N348:N362" si="60">Z326</f>
        <v>5050</v>
      </c>
      <c r="O348" s="243"/>
      <c r="P348" s="243"/>
      <c r="Q348" s="535"/>
      <c r="R348" s="533">
        <f t="shared" si="56"/>
        <v>1</v>
      </c>
      <c r="S348" s="427"/>
      <c r="T348" s="427"/>
      <c r="U348" s="427"/>
      <c r="V348" s="314">
        <f t="shared" si="57"/>
        <v>5050</v>
      </c>
      <c r="W348" s="314"/>
      <c r="X348" s="314"/>
      <c r="Y348" s="314"/>
      <c r="Z348" s="314"/>
      <c r="AA348" s="314">
        <f t="shared" si="58"/>
        <v>5050</v>
      </c>
      <c r="AB348" s="314"/>
      <c r="AC348" s="314"/>
      <c r="AD348" s="314"/>
      <c r="AE348" s="348"/>
    </row>
    <row r="349" spans="1:87" s="23" customFormat="1" ht="15.75" customHeight="1" x14ac:dyDescent="0.15">
      <c r="A349" s="116" t="str">
        <f t="shared" si="54"/>
        <v/>
      </c>
      <c r="B349" s="99"/>
      <c r="C349" s="22"/>
      <c r="G349" s="240">
        <f t="shared" si="55"/>
        <v>4</v>
      </c>
      <c r="H349" s="240"/>
      <c r="I349" s="241"/>
      <c r="J349" s="243">
        <f t="shared" si="59"/>
        <v>15460</v>
      </c>
      <c r="K349" s="243"/>
      <c r="L349" s="243"/>
      <c r="M349" s="243"/>
      <c r="N349" s="243">
        <f t="shared" si="60"/>
        <v>15460</v>
      </c>
      <c r="O349" s="243"/>
      <c r="P349" s="243"/>
      <c r="Q349" s="535"/>
      <c r="R349" s="533">
        <f t="shared" si="56"/>
        <v>1</v>
      </c>
      <c r="S349" s="427"/>
      <c r="T349" s="427"/>
      <c r="U349" s="427"/>
      <c r="V349" s="314">
        <f t="shared" si="57"/>
        <v>15460</v>
      </c>
      <c r="W349" s="314"/>
      <c r="X349" s="314"/>
      <c r="Y349" s="314"/>
      <c r="Z349" s="314"/>
      <c r="AA349" s="314">
        <f t="shared" si="58"/>
        <v>15460</v>
      </c>
      <c r="AB349" s="314"/>
      <c r="AC349" s="314"/>
      <c r="AD349" s="314"/>
      <c r="AE349" s="348"/>
    </row>
    <row r="350" spans="1:87" s="23" customFormat="1" ht="15.75" customHeight="1" x14ac:dyDescent="0.15">
      <c r="A350" s="116" t="str">
        <f t="shared" si="54"/>
        <v/>
      </c>
      <c r="B350" s="99"/>
      <c r="C350" s="22"/>
      <c r="G350" s="240">
        <f t="shared" si="55"/>
        <v>5</v>
      </c>
      <c r="H350" s="240"/>
      <c r="I350" s="241"/>
      <c r="J350" s="243">
        <f t="shared" si="59"/>
        <v>15460</v>
      </c>
      <c r="K350" s="243"/>
      <c r="L350" s="243"/>
      <c r="M350" s="243"/>
      <c r="N350" s="243">
        <f t="shared" si="60"/>
        <v>15460</v>
      </c>
      <c r="O350" s="243"/>
      <c r="P350" s="243"/>
      <c r="Q350" s="535"/>
      <c r="R350" s="533">
        <f t="shared" si="56"/>
        <v>1</v>
      </c>
      <c r="S350" s="427"/>
      <c r="T350" s="427"/>
      <c r="U350" s="427"/>
      <c r="V350" s="314">
        <f t="shared" si="57"/>
        <v>15460</v>
      </c>
      <c r="W350" s="314"/>
      <c r="X350" s="314"/>
      <c r="Y350" s="314"/>
      <c r="Z350" s="314"/>
      <c r="AA350" s="314">
        <f t="shared" si="58"/>
        <v>15460</v>
      </c>
      <c r="AB350" s="314"/>
      <c r="AC350" s="314"/>
      <c r="AD350" s="314"/>
      <c r="AE350" s="348"/>
    </row>
    <row r="351" spans="1:87" s="23" customFormat="1" ht="15.75" customHeight="1" x14ac:dyDescent="0.15">
      <c r="A351" s="116" t="str">
        <f t="shared" si="54"/>
        <v/>
      </c>
      <c r="B351" s="99"/>
      <c r="C351" s="22"/>
      <c r="G351" s="240">
        <f t="shared" si="55"/>
        <v>6</v>
      </c>
      <c r="H351" s="240"/>
      <c r="I351" s="241"/>
      <c r="J351" s="243">
        <f t="shared" si="59"/>
        <v>15460</v>
      </c>
      <c r="K351" s="243"/>
      <c r="L351" s="243"/>
      <c r="M351" s="243"/>
      <c r="N351" s="243">
        <f t="shared" si="60"/>
        <v>15460</v>
      </c>
      <c r="O351" s="243"/>
      <c r="P351" s="243"/>
      <c r="Q351" s="535"/>
      <c r="R351" s="533">
        <f t="shared" si="56"/>
        <v>1</v>
      </c>
      <c r="S351" s="427"/>
      <c r="T351" s="427"/>
      <c r="U351" s="427"/>
      <c r="V351" s="314">
        <f t="shared" si="57"/>
        <v>15460</v>
      </c>
      <c r="W351" s="314"/>
      <c r="X351" s="314"/>
      <c r="Y351" s="314"/>
      <c r="Z351" s="314"/>
      <c r="AA351" s="314">
        <f t="shared" si="58"/>
        <v>15460</v>
      </c>
      <c r="AB351" s="314"/>
      <c r="AC351" s="314"/>
      <c r="AD351" s="314"/>
      <c r="AE351" s="348"/>
      <c r="CC351" s="30"/>
      <c r="CD351" s="30"/>
      <c r="CE351" s="30"/>
      <c r="CF351" s="30"/>
    </row>
    <row r="352" spans="1:87" s="23" customFormat="1" ht="15.75" customHeight="1" x14ac:dyDescent="0.15">
      <c r="A352" s="116" t="str">
        <f t="shared" si="54"/>
        <v/>
      </c>
      <c r="B352" s="99"/>
      <c r="C352" s="22"/>
      <c r="G352" s="240">
        <f t="shared" si="55"/>
        <v>7</v>
      </c>
      <c r="H352" s="240"/>
      <c r="I352" s="241"/>
      <c r="J352" s="243">
        <f t="shared" si="59"/>
        <v>101740</v>
      </c>
      <c r="K352" s="243"/>
      <c r="L352" s="243"/>
      <c r="M352" s="243"/>
      <c r="N352" s="243">
        <f t="shared" si="60"/>
        <v>101740</v>
      </c>
      <c r="O352" s="243"/>
      <c r="P352" s="243"/>
      <c r="Q352" s="535"/>
      <c r="R352" s="533">
        <f t="shared" si="56"/>
        <v>0.72100001573562622</v>
      </c>
      <c r="S352" s="427"/>
      <c r="T352" s="427"/>
      <c r="U352" s="427"/>
      <c r="V352" s="314">
        <f t="shared" si="57"/>
        <v>73350</v>
      </c>
      <c r="W352" s="314"/>
      <c r="X352" s="314"/>
      <c r="Y352" s="314"/>
      <c r="Z352" s="314"/>
      <c r="AA352" s="314">
        <f t="shared" si="58"/>
        <v>73350</v>
      </c>
      <c r="AB352" s="314"/>
      <c r="AC352" s="314"/>
      <c r="AD352" s="314"/>
      <c r="AE352" s="348"/>
      <c r="CC352" s="30"/>
      <c r="CD352" s="30"/>
      <c r="CE352" s="30"/>
      <c r="CF352" s="30"/>
    </row>
    <row r="353" spans="1:84" s="23" customFormat="1" ht="15.75" customHeight="1" x14ac:dyDescent="0.15">
      <c r="A353" s="116" t="str">
        <f t="shared" si="54"/>
        <v/>
      </c>
      <c r="B353" s="99"/>
      <c r="C353" s="22"/>
      <c r="G353" s="240">
        <f t="shared" si="55"/>
        <v>8</v>
      </c>
      <c r="H353" s="240"/>
      <c r="I353" s="241"/>
      <c r="J353" s="243">
        <f t="shared" si="59"/>
        <v>48350</v>
      </c>
      <c r="K353" s="243"/>
      <c r="L353" s="243"/>
      <c r="M353" s="243"/>
      <c r="N353" s="243">
        <f t="shared" si="60"/>
        <v>48350</v>
      </c>
      <c r="O353" s="243"/>
      <c r="P353" s="243"/>
      <c r="Q353" s="535"/>
      <c r="R353" s="533">
        <f t="shared" si="56"/>
        <v>1</v>
      </c>
      <c r="S353" s="427"/>
      <c r="T353" s="427"/>
      <c r="U353" s="427"/>
      <c r="V353" s="314">
        <f t="shared" si="57"/>
        <v>48350</v>
      </c>
      <c r="W353" s="314"/>
      <c r="X353" s="314"/>
      <c r="Y353" s="314"/>
      <c r="Z353" s="314"/>
      <c r="AA353" s="314">
        <f t="shared" si="58"/>
        <v>48350</v>
      </c>
      <c r="AB353" s="314"/>
      <c r="AC353" s="314"/>
      <c r="AD353" s="314"/>
      <c r="AE353" s="348"/>
      <c r="CC353" s="30"/>
      <c r="CD353" s="30"/>
      <c r="CE353" s="30"/>
      <c r="CF353" s="30"/>
    </row>
    <row r="354" spans="1:84" s="23" customFormat="1" ht="15.75" customHeight="1" x14ac:dyDescent="0.15">
      <c r="A354" s="116" t="str">
        <f t="shared" si="54"/>
        <v/>
      </c>
      <c r="B354" s="99"/>
      <c r="C354" s="22"/>
      <c r="G354" s="240">
        <f t="shared" si="55"/>
        <v>9</v>
      </c>
      <c r="H354" s="240"/>
      <c r="I354" s="241"/>
      <c r="J354" s="243">
        <f t="shared" si="59"/>
        <v>78790</v>
      </c>
      <c r="K354" s="243"/>
      <c r="L354" s="243"/>
      <c r="M354" s="243"/>
      <c r="N354" s="243">
        <f t="shared" si="60"/>
        <v>78790</v>
      </c>
      <c r="O354" s="243"/>
      <c r="P354" s="243"/>
      <c r="Q354" s="535"/>
      <c r="R354" s="533">
        <f t="shared" si="56"/>
        <v>1</v>
      </c>
      <c r="S354" s="427"/>
      <c r="T354" s="427"/>
      <c r="U354" s="427"/>
      <c r="V354" s="314">
        <f t="shared" si="57"/>
        <v>78790</v>
      </c>
      <c r="W354" s="314"/>
      <c r="X354" s="314"/>
      <c r="Y354" s="314"/>
      <c r="Z354" s="314"/>
      <c r="AA354" s="314">
        <f t="shared" si="58"/>
        <v>78790</v>
      </c>
      <c r="AB354" s="314"/>
      <c r="AC354" s="314"/>
      <c r="AD354" s="314"/>
      <c r="AE354" s="348"/>
      <c r="CC354" s="30"/>
      <c r="CD354" s="30"/>
      <c r="CE354" s="30"/>
      <c r="CF354" s="30"/>
    </row>
    <row r="355" spans="1:84" s="23" customFormat="1" ht="15.75" customHeight="1" x14ac:dyDescent="0.15">
      <c r="A355" s="116" t="str">
        <f t="shared" si="54"/>
        <v/>
      </c>
      <c r="B355" s="99"/>
      <c r="C355" s="22"/>
      <c r="G355" s="240">
        <f t="shared" si="55"/>
        <v>10</v>
      </c>
      <c r="H355" s="240"/>
      <c r="I355" s="241"/>
      <c r="J355" s="243">
        <f t="shared" si="59"/>
        <v>56650</v>
      </c>
      <c r="K355" s="243"/>
      <c r="L355" s="243"/>
      <c r="M355" s="243"/>
      <c r="N355" s="243">
        <f t="shared" si="60"/>
        <v>56650</v>
      </c>
      <c r="O355" s="243"/>
      <c r="P355" s="243"/>
      <c r="Q355" s="535"/>
      <c r="R355" s="533">
        <f t="shared" si="56"/>
        <v>1</v>
      </c>
      <c r="S355" s="427"/>
      <c r="T355" s="427"/>
      <c r="U355" s="427"/>
      <c r="V355" s="314">
        <f t="shared" si="57"/>
        <v>56650</v>
      </c>
      <c r="W355" s="314"/>
      <c r="X355" s="314"/>
      <c r="Y355" s="314"/>
      <c r="Z355" s="314"/>
      <c r="AA355" s="314">
        <f t="shared" si="58"/>
        <v>56650</v>
      </c>
      <c r="AB355" s="314"/>
      <c r="AC355" s="314"/>
      <c r="AD355" s="314"/>
      <c r="AE355" s="348"/>
      <c r="CC355" s="30"/>
      <c r="CD355" s="30"/>
      <c r="CE355" s="30"/>
      <c r="CF355" s="30"/>
    </row>
    <row r="356" spans="1:84" s="23" customFormat="1" ht="15.75" customHeight="1" x14ac:dyDescent="0.15">
      <c r="A356" s="116" t="str">
        <f t="shared" si="54"/>
        <v/>
      </c>
      <c r="B356" s="99"/>
      <c r="C356" s="22"/>
      <c r="G356" s="240">
        <f t="shared" si="55"/>
        <v>11</v>
      </c>
      <c r="H356" s="240"/>
      <c r="I356" s="241"/>
      <c r="J356" s="243">
        <f t="shared" si="59"/>
        <v>78790</v>
      </c>
      <c r="K356" s="243"/>
      <c r="L356" s="243"/>
      <c r="M356" s="243"/>
      <c r="N356" s="243">
        <f t="shared" si="60"/>
        <v>78790</v>
      </c>
      <c r="O356" s="243"/>
      <c r="P356" s="243"/>
      <c r="Q356" s="535"/>
      <c r="R356" s="533">
        <f t="shared" si="56"/>
        <v>1</v>
      </c>
      <c r="S356" s="427"/>
      <c r="T356" s="427"/>
      <c r="U356" s="427"/>
      <c r="V356" s="314">
        <f t="shared" si="57"/>
        <v>78790</v>
      </c>
      <c r="W356" s="314"/>
      <c r="X356" s="314"/>
      <c r="Y356" s="314"/>
      <c r="Z356" s="314"/>
      <c r="AA356" s="314">
        <f t="shared" si="58"/>
        <v>78790</v>
      </c>
      <c r="AB356" s="314"/>
      <c r="AC356" s="314"/>
      <c r="AD356" s="314"/>
      <c r="AE356" s="348"/>
      <c r="CC356" s="30"/>
      <c r="CD356" s="30"/>
      <c r="CE356" s="30"/>
      <c r="CF356" s="30"/>
    </row>
    <row r="357" spans="1:84" s="23" customFormat="1" ht="15.75" customHeight="1" x14ac:dyDescent="0.15">
      <c r="A357" s="116" t="str">
        <f t="shared" si="54"/>
        <v/>
      </c>
      <c r="B357" s="99"/>
      <c r="C357" s="22"/>
      <c r="G357" s="240">
        <f t="shared" si="55"/>
        <v>12</v>
      </c>
      <c r="H357" s="240"/>
      <c r="I357" s="241"/>
      <c r="J357" s="243">
        <f t="shared" si="59"/>
        <v>53390</v>
      </c>
      <c r="K357" s="243"/>
      <c r="L357" s="243"/>
      <c r="M357" s="243"/>
      <c r="N357" s="243">
        <f t="shared" si="60"/>
        <v>53390</v>
      </c>
      <c r="O357" s="243"/>
      <c r="P357" s="243"/>
      <c r="Q357" s="535"/>
      <c r="R357" s="533">
        <f t="shared" si="56"/>
        <v>1</v>
      </c>
      <c r="S357" s="427"/>
      <c r="T357" s="427"/>
      <c r="U357" s="427"/>
      <c r="V357" s="314">
        <f t="shared" si="57"/>
        <v>53390</v>
      </c>
      <c r="W357" s="314"/>
      <c r="X357" s="314"/>
      <c r="Y357" s="314"/>
      <c r="Z357" s="314"/>
      <c r="AA357" s="314">
        <f t="shared" si="58"/>
        <v>53390</v>
      </c>
      <c r="AB357" s="314"/>
      <c r="AC357" s="314"/>
      <c r="AD357" s="314"/>
      <c r="AE357" s="348"/>
      <c r="CC357" s="30"/>
      <c r="CD357" s="30"/>
      <c r="CE357" s="30"/>
      <c r="CF357" s="30"/>
    </row>
    <row r="358" spans="1:84" s="23" customFormat="1" ht="15.75" customHeight="1" x14ac:dyDescent="0.15">
      <c r="A358" s="116" t="str">
        <f t="shared" si="54"/>
        <v>×</v>
      </c>
      <c r="B358" s="99"/>
      <c r="C358" s="22"/>
      <c r="G358" s="240" t="str">
        <f t="shared" si="55"/>
        <v/>
      </c>
      <c r="H358" s="240"/>
      <c r="I358" s="241"/>
      <c r="J358" s="243" t="str">
        <f t="shared" si="59"/>
        <v/>
      </c>
      <c r="K358" s="243"/>
      <c r="L358" s="243"/>
      <c r="M358" s="243"/>
      <c r="N358" s="243" t="str">
        <f t="shared" si="60"/>
        <v/>
      </c>
      <c r="O358" s="243"/>
      <c r="P358" s="243"/>
      <c r="Q358" s="535"/>
      <c r="R358" s="533">
        <f t="shared" si="56"/>
        <v>0</v>
      </c>
      <c r="S358" s="427"/>
      <c r="T358" s="427"/>
      <c r="U358" s="427"/>
      <c r="V358" s="314" t="str">
        <f t="shared" si="57"/>
        <v/>
      </c>
      <c r="W358" s="314"/>
      <c r="X358" s="314"/>
      <c r="Y358" s="314"/>
      <c r="Z358" s="314"/>
      <c r="AA358" s="314" t="str">
        <f t="shared" si="58"/>
        <v/>
      </c>
      <c r="AB358" s="314"/>
      <c r="AC358" s="314"/>
      <c r="AD358" s="314"/>
      <c r="AE358" s="348"/>
      <c r="CC358" s="30"/>
      <c r="CD358" s="30"/>
      <c r="CE358" s="30"/>
      <c r="CF358" s="30"/>
    </row>
    <row r="359" spans="1:84" s="23" customFormat="1" ht="15.75" customHeight="1" x14ac:dyDescent="0.15">
      <c r="A359" s="116" t="str">
        <f t="shared" si="54"/>
        <v>×</v>
      </c>
      <c r="B359" s="99"/>
      <c r="C359" s="22"/>
      <c r="G359" s="240" t="str">
        <f t="shared" si="55"/>
        <v/>
      </c>
      <c r="H359" s="240"/>
      <c r="I359" s="241"/>
      <c r="J359" s="243" t="str">
        <f t="shared" si="59"/>
        <v/>
      </c>
      <c r="K359" s="243"/>
      <c r="L359" s="243"/>
      <c r="M359" s="243"/>
      <c r="N359" s="243" t="str">
        <f t="shared" si="60"/>
        <v/>
      </c>
      <c r="O359" s="243"/>
      <c r="P359" s="243"/>
      <c r="Q359" s="535"/>
      <c r="R359" s="533">
        <f t="shared" si="56"/>
        <v>0</v>
      </c>
      <c r="S359" s="427"/>
      <c r="T359" s="427"/>
      <c r="U359" s="427"/>
      <c r="V359" s="314" t="str">
        <f t="shared" si="57"/>
        <v/>
      </c>
      <c r="W359" s="314"/>
      <c r="X359" s="314"/>
      <c r="Y359" s="314"/>
      <c r="Z359" s="314"/>
      <c r="AA359" s="314" t="str">
        <f t="shared" si="58"/>
        <v/>
      </c>
      <c r="AB359" s="314"/>
      <c r="AC359" s="314"/>
      <c r="AD359" s="314"/>
      <c r="AE359" s="348"/>
      <c r="CC359" s="30"/>
      <c r="CD359" s="30"/>
      <c r="CE359" s="30"/>
      <c r="CF359" s="30"/>
    </row>
    <row r="360" spans="1:84" s="23" customFormat="1" ht="15.75" customHeight="1" x14ac:dyDescent="0.15">
      <c r="A360" s="116" t="str">
        <f t="shared" si="54"/>
        <v>×</v>
      </c>
      <c r="B360" s="99"/>
      <c r="C360" s="22"/>
      <c r="G360" s="240" t="str">
        <f t="shared" si="55"/>
        <v/>
      </c>
      <c r="H360" s="240"/>
      <c r="I360" s="241"/>
      <c r="J360" s="243" t="str">
        <f t="shared" si="59"/>
        <v/>
      </c>
      <c r="K360" s="243"/>
      <c r="L360" s="243"/>
      <c r="M360" s="243"/>
      <c r="N360" s="243" t="str">
        <f t="shared" si="60"/>
        <v/>
      </c>
      <c r="O360" s="243"/>
      <c r="P360" s="243"/>
      <c r="Q360" s="535"/>
      <c r="R360" s="533">
        <f t="shared" si="56"/>
        <v>0</v>
      </c>
      <c r="S360" s="427"/>
      <c r="T360" s="427"/>
      <c r="U360" s="427"/>
      <c r="V360" s="314" t="str">
        <f t="shared" si="57"/>
        <v/>
      </c>
      <c r="W360" s="314"/>
      <c r="X360" s="314"/>
      <c r="Y360" s="314"/>
      <c r="Z360" s="314"/>
      <c r="AA360" s="314" t="str">
        <f t="shared" si="58"/>
        <v/>
      </c>
      <c r="AB360" s="314"/>
      <c r="AC360" s="314"/>
      <c r="AD360" s="314"/>
      <c r="AE360" s="348"/>
      <c r="CC360" s="30"/>
      <c r="CD360" s="30"/>
      <c r="CE360" s="30"/>
      <c r="CF360" s="30"/>
    </row>
    <row r="361" spans="1:84" s="23" customFormat="1" ht="15.75" customHeight="1" x14ac:dyDescent="0.15">
      <c r="A361" s="116" t="str">
        <f t="shared" si="54"/>
        <v>×</v>
      </c>
      <c r="B361" s="99"/>
      <c r="C361" s="22"/>
      <c r="G361" s="240" t="str">
        <f t="shared" si="55"/>
        <v/>
      </c>
      <c r="H361" s="240"/>
      <c r="I361" s="241"/>
      <c r="J361" s="243" t="str">
        <f t="shared" si="59"/>
        <v/>
      </c>
      <c r="K361" s="243"/>
      <c r="L361" s="243"/>
      <c r="M361" s="243"/>
      <c r="N361" s="243" t="str">
        <f t="shared" si="60"/>
        <v/>
      </c>
      <c r="O361" s="243"/>
      <c r="P361" s="243"/>
      <c r="Q361" s="535"/>
      <c r="R361" s="533">
        <f t="shared" si="56"/>
        <v>0</v>
      </c>
      <c r="S361" s="427"/>
      <c r="T361" s="427"/>
      <c r="U361" s="427"/>
      <c r="V361" s="314" t="str">
        <f t="shared" si="57"/>
        <v/>
      </c>
      <c r="W361" s="314"/>
      <c r="X361" s="314"/>
      <c r="Y361" s="314"/>
      <c r="Z361" s="314"/>
      <c r="AA361" s="314" t="str">
        <f t="shared" si="58"/>
        <v/>
      </c>
      <c r="AB361" s="314"/>
      <c r="AC361" s="314"/>
      <c r="AD361" s="314"/>
      <c r="AE361" s="348"/>
      <c r="CC361" s="30"/>
      <c r="CD361" s="30"/>
      <c r="CE361" s="30"/>
      <c r="CF361" s="30"/>
    </row>
    <row r="362" spans="1:84" s="23" customFormat="1" ht="15.75" customHeight="1" x14ac:dyDescent="0.15">
      <c r="A362" s="117" t="str">
        <f t="shared" si="54"/>
        <v>×</v>
      </c>
      <c r="B362" s="99"/>
      <c r="C362" s="22"/>
      <c r="G362" s="251" t="str">
        <f t="shared" si="55"/>
        <v/>
      </c>
      <c r="H362" s="251"/>
      <c r="I362" s="252"/>
      <c r="J362" s="254" t="str">
        <f t="shared" si="59"/>
        <v/>
      </c>
      <c r="K362" s="254"/>
      <c r="L362" s="254"/>
      <c r="M362" s="254"/>
      <c r="N362" s="254" t="str">
        <f t="shared" si="60"/>
        <v/>
      </c>
      <c r="O362" s="254"/>
      <c r="P362" s="254"/>
      <c r="Q362" s="534"/>
      <c r="R362" s="540">
        <f t="shared" si="56"/>
        <v>0</v>
      </c>
      <c r="S362" s="541"/>
      <c r="T362" s="541"/>
      <c r="U362" s="541"/>
      <c r="V362" s="302" t="str">
        <f t="shared" si="57"/>
        <v/>
      </c>
      <c r="W362" s="302"/>
      <c r="X362" s="302"/>
      <c r="Y362" s="302"/>
      <c r="Z362" s="302"/>
      <c r="AA362" s="302" t="str">
        <f t="shared" si="58"/>
        <v/>
      </c>
      <c r="AB362" s="302"/>
      <c r="AC362" s="302"/>
      <c r="AD362" s="302"/>
      <c r="AE362" s="350"/>
      <c r="CC362" s="30"/>
      <c r="CD362" s="30"/>
      <c r="CE362" s="30"/>
      <c r="CF362" s="30"/>
    </row>
    <row r="363" spans="1:84" s="23" customFormat="1" ht="15.75" customHeight="1" x14ac:dyDescent="0.15">
      <c r="A363" s="115" t="str">
        <f t="shared" ref="A363:A368" si="61">IF(液状化L2の有無="","","×")</f>
        <v/>
      </c>
      <c r="B363" s="99" t="s">
        <v>571</v>
      </c>
      <c r="G363" s="35"/>
      <c r="H363" s="35"/>
      <c r="I363" s="43"/>
      <c r="J363" s="42"/>
      <c r="K363" s="42"/>
      <c r="L363" s="42"/>
      <c r="M363" s="42"/>
      <c r="N363" s="42"/>
      <c r="O363" s="42"/>
      <c r="P363" s="42"/>
      <c r="Q363" s="43"/>
      <c r="R363" s="43"/>
      <c r="S363" s="43"/>
      <c r="T363" s="43"/>
      <c r="U363" s="42"/>
      <c r="V363" s="42"/>
      <c r="W363" s="42"/>
      <c r="X363" s="42"/>
      <c r="Y363" s="42"/>
      <c r="Z363" s="42"/>
      <c r="AA363" s="42"/>
      <c r="AB363" s="42"/>
      <c r="AC363" s="42"/>
      <c r="AD363" s="42"/>
      <c r="AE363" s="42"/>
      <c r="AF363" s="30"/>
      <c r="AG363" s="30"/>
      <c r="CC363" s="30"/>
      <c r="CD363" s="30"/>
      <c r="CE363" s="30"/>
      <c r="CF363" s="30"/>
    </row>
    <row r="364" spans="1:84" s="23" customFormat="1" ht="15.75" customHeight="1" x14ac:dyDescent="0.15">
      <c r="A364" s="115" t="str">
        <f t="shared" si="61"/>
        <v/>
      </c>
      <c r="B364" s="99"/>
      <c r="I364" s="22"/>
      <c r="J364" s="22"/>
      <c r="K364" s="22"/>
      <c r="L364" s="32"/>
      <c r="M364" s="45"/>
      <c r="N364" s="45"/>
      <c r="O364" s="45"/>
      <c r="P364" s="45"/>
      <c r="Q364" s="45"/>
      <c r="R364" s="45"/>
      <c r="S364" s="45"/>
      <c r="T364" s="45"/>
      <c r="U364" s="32"/>
      <c r="V364" s="32"/>
      <c r="W364" s="32"/>
      <c r="X364" s="32"/>
      <c r="Y364" s="45"/>
      <c r="Z364" s="45"/>
      <c r="AA364" s="45"/>
      <c r="AB364" s="45"/>
      <c r="AC364" s="45"/>
      <c r="AD364" s="45"/>
      <c r="AE364" s="45"/>
    </row>
    <row r="365" spans="1:84" s="23" customFormat="1" ht="15.75" customHeight="1" x14ac:dyDescent="0.15">
      <c r="A365" s="115" t="str">
        <f t="shared" si="61"/>
        <v/>
      </c>
      <c r="B365" s="99"/>
      <c r="C365" s="22"/>
      <c r="G365" s="28" t="s">
        <v>525</v>
      </c>
      <c r="H365" s="28"/>
      <c r="I365" s="34"/>
      <c r="J365" s="28"/>
      <c r="K365" s="28"/>
      <c r="L365" s="28"/>
      <c r="M365" s="28"/>
      <c r="N365" s="28"/>
      <c r="O365" s="28"/>
      <c r="P365" s="28"/>
      <c r="Q365" s="28"/>
      <c r="R365" s="28"/>
      <c r="S365" s="28"/>
      <c r="T365" s="28"/>
      <c r="U365" s="28"/>
      <c r="V365" s="28"/>
      <c r="W365" s="28"/>
      <c r="X365" s="28"/>
      <c r="Y365" s="28"/>
      <c r="Z365" s="28"/>
      <c r="AA365" s="28"/>
      <c r="AB365" s="28"/>
      <c r="AC365" s="28"/>
      <c r="AD365" s="28"/>
      <c r="AE365" s="28"/>
    </row>
    <row r="366" spans="1:84" s="23" customFormat="1" ht="15.75" customHeight="1" x14ac:dyDescent="0.15">
      <c r="A366" s="115" t="str">
        <f t="shared" si="61"/>
        <v/>
      </c>
      <c r="B366" s="99"/>
      <c r="G366" s="256" t="s">
        <v>74</v>
      </c>
      <c r="H366" s="256"/>
      <c r="I366" s="257"/>
      <c r="J366" s="257" t="s">
        <v>411</v>
      </c>
      <c r="K366" s="257"/>
      <c r="L366" s="257"/>
      <c r="M366" s="257"/>
      <c r="N366" s="257" t="s">
        <v>410</v>
      </c>
      <c r="O366" s="257"/>
      <c r="P366" s="257"/>
      <c r="Q366" s="263"/>
      <c r="R366" s="354" t="s">
        <v>382</v>
      </c>
      <c r="S366" s="269"/>
      <c r="T366" s="269"/>
      <c r="U366" s="269"/>
      <c r="V366" s="269"/>
      <c r="W366" s="269"/>
      <c r="X366" s="269"/>
      <c r="Y366" s="269"/>
      <c r="Z366" s="269"/>
      <c r="AA366" s="269"/>
      <c r="AB366" s="269"/>
      <c r="AC366" s="269"/>
      <c r="AD366" s="269"/>
      <c r="AE366" s="285"/>
    </row>
    <row r="367" spans="1:84" s="23" customFormat="1" ht="15.75" customHeight="1" x14ac:dyDescent="0.15">
      <c r="A367" s="115" t="str">
        <f t="shared" si="61"/>
        <v/>
      </c>
      <c r="B367" s="99"/>
      <c r="G367" s="330"/>
      <c r="H367" s="330"/>
      <c r="I367" s="279"/>
      <c r="J367" s="279"/>
      <c r="K367" s="279"/>
      <c r="L367" s="279"/>
      <c r="M367" s="279"/>
      <c r="N367" s="279"/>
      <c r="O367" s="279"/>
      <c r="P367" s="279"/>
      <c r="Q367" s="280"/>
      <c r="R367" s="324" t="s">
        <v>412</v>
      </c>
      <c r="S367" s="279"/>
      <c r="T367" s="279"/>
      <c r="U367" s="279"/>
      <c r="V367" s="279" t="s">
        <v>408</v>
      </c>
      <c r="W367" s="279"/>
      <c r="X367" s="279"/>
      <c r="Y367" s="279"/>
      <c r="Z367" s="279"/>
      <c r="AA367" s="279" t="s">
        <v>409</v>
      </c>
      <c r="AB367" s="279"/>
      <c r="AC367" s="279"/>
      <c r="AD367" s="279"/>
      <c r="AE367" s="280"/>
    </row>
    <row r="368" spans="1:84" s="23" customFormat="1" ht="15.75" customHeight="1" x14ac:dyDescent="0.15">
      <c r="A368" s="115" t="str">
        <f t="shared" si="61"/>
        <v/>
      </c>
      <c r="B368" s="99"/>
      <c r="G368" s="258"/>
      <c r="H368" s="258"/>
      <c r="I368" s="259"/>
      <c r="J368" s="259"/>
      <c r="K368" s="259"/>
      <c r="L368" s="259"/>
      <c r="M368" s="259"/>
      <c r="N368" s="259"/>
      <c r="O368" s="259"/>
      <c r="P368" s="259"/>
      <c r="Q368" s="264"/>
      <c r="R368" s="325"/>
      <c r="S368" s="259"/>
      <c r="T368" s="259"/>
      <c r="U368" s="259"/>
      <c r="V368" s="259"/>
      <c r="W368" s="259"/>
      <c r="X368" s="259"/>
      <c r="Y368" s="259"/>
      <c r="Z368" s="259"/>
      <c r="AA368" s="259"/>
      <c r="AB368" s="259"/>
      <c r="AC368" s="259"/>
      <c r="AD368" s="259"/>
      <c r="AE368" s="264"/>
    </row>
    <row r="369" spans="1:31" s="23" customFormat="1" ht="15.75" customHeight="1" x14ac:dyDescent="0.15">
      <c r="A369" s="115" t="str">
        <f t="shared" ref="A369:A384" si="62">IF(液状化L2の有無="",IF(G369="","×",""),"×")</f>
        <v/>
      </c>
      <c r="B369" s="99"/>
      <c r="C369" s="22"/>
      <c r="G369" s="265">
        <f t="shared" ref="G369:G384" si="63">G325</f>
        <v>2</v>
      </c>
      <c r="H369" s="265"/>
      <c r="I369" s="266"/>
      <c r="J369" s="268">
        <f>U325</f>
        <v>6020</v>
      </c>
      <c r="K369" s="268"/>
      <c r="L369" s="268"/>
      <c r="M369" s="268"/>
      <c r="N369" s="268">
        <f>Z325</f>
        <v>6020</v>
      </c>
      <c r="O369" s="268"/>
      <c r="P369" s="268"/>
      <c r="Q369" s="601"/>
      <c r="R369" s="553">
        <f t="shared" ref="R369:R384" si="64">R303</f>
        <v>0.1379999965429306</v>
      </c>
      <c r="S369" s="554"/>
      <c r="T369" s="554"/>
      <c r="U369" s="554"/>
      <c r="V369" s="338">
        <f>IF(J369="","",ROUND(J347*R369,-1))</f>
        <v>830</v>
      </c>
      <c r="W369" s="338"/>
      <c r="X369" s="338"/>
      <c r="Y369" s="338"/>
      <c r="Z369" s="338"/>
      <c r="AA369" s="338">
        <f>IF(N369="","",ROUND(N347*R369,-1))</f>
        <v>830</v>
      </c>
      <c r="AB369" s="338"/>
      <c r="AC369" s="338"/>
      <c r="AD369" s="338"/>
      <c r="AE369" s="352"/>
    </row>
    <row r="370" spans="1:31" s="23" customFormat="1" ht="15.75" customHeight="1" x14ac:dyDescent="0.15">
      <c r="A370" s="115" t="str">
        <f t="shared" si="62"/>
        <v/>
      </c>
      <c r="B370" s="99"/>
      <c r="C370" s="22"/>
      <c r="G370" s="240">
        <f t="shared" si="63"/>
        <v>3</v>
      </c>
      <c r="H370" s="240"/>
      <c r="I370" s="241"/>
      <c r="J370" s="243">
        <f t="shared" ref="J370:J384" si="65">U326</f>
        <v>5050</v>
      </c>
      <c r="K370" s="243"/>
      <c r="L370" s="243"/>
      <c r="M370" s="243"/>
      <c r="N370" s="243">
        <f t="shared" ref="N370:N384" si="66">Z326</f>
        <v>5050</v>
      </c>
      <c r="O370" s="243"/>
      <c r="P370" s="243"/>
      <c r="Q370" s="535"/>
      <c r="R370" s="533">
        <f t="shared" si="64"/>
        <v>1</v>
      </c>
      <c r="S370" s="427"/>
      <c r="T370" s="427"/>
      <c r="U370" s="427"/>
      <c r="V370" s="314">
        <f t="shared" ref="V370:V384" si="67">IF(J370="","",ROUND(J348*R370,-1))</f>
        <v>5050</v>
      </c>
      <c r="W370" s="314"/>
      <c r="X370" s="314"/>
      <c r="Y370" s="314"/>
      <c r="Z370" s="314"/>
      <c r="AA370" s="314">
        <f t="shared" ref="AA370:AA384" si="68">IF(N370="","",ROUND(N348*R370,-1))</f>
        <v>5050</v>
      </c>
      <c r="AB370" s="314"/>
      <c r="AC370" s="314"/>
      <c r="AD370" s="314"/>
      <c r="AE370" s="348"/>
    </row>
    <row r="371" spans="1:31" s="23" customFormat="1" ht="15.75" customHeight="1" x14ac:dyDescent="0.15">
      <c r="A371" s="115" t="str">
        <f t="shared" si="62"/>
        <v/>
      </c>
      <c r="B371" s="99"/>
      <c r="C371" s="22"/>
      <c r="G371" s="240">
        <f t="shared" si="63"/>
        <v>4</v>
      </c>
      <c r="H371" s="240"/>
      <c r="I371" s="241"/>
      <c r="J371" s="243">
        <f t="shared" si="65"/>
        <v>15460</v>
      </c>
      <c r="K371" s="243"/>
      <c r="L371" s="243"/>
      <c r="M371" s="243"/>
      <c r="N371" s="243">
        <f t="shared" si="66"/>
        <v>15460</v>
      </c>
      <c r="O371" s="243"/>
      <c r="P371" s="243"/>
      <c r="Q371" s="535"/>
      <c r="R371" s="533">
        <f t="shared" si="64"/>
        <v>1</v>
      </c>
      <c r="S371" s="427"/>
      <c r="T371" s="427"/>
      <c r="U371" s="427"/>
      <c r="V371" s="314">
        <f t="shared" si="67"/>
        <v>15460</v>
      </c>
      <c r="W371" s="314"/>
      <c r="X371" s="314"/>
      <c r="Y371" s="314"/>
      <c r="Z371" s="314"/>
      <c r="AA371" s="314">
        <f t="shared" si="68"/>
        <v>15460</v>
      </c>
      <c r="AB371" s="314"/>
      <c r="AC371" s="314"/>
      <c r="AD371" s="314"/>
      <c r="AE371" s="348"/>
    </row>
    <row r="372" spans="1:31" s="23" customFormat="1" ht="15.75" customHeight="1" x14ac:dyDescent="0.15">
      <c r="A372" s="115" t="str">
        <f t="shared" si="62"/>
        <v/>
      </c>
      <c r="B372" s="99"/>
      <c r="C372" s="22"/>
      <c r="G372" s="240">
        <f t="shared" si="63"/>
        <v>5</v>
      </c>
      <c r="H372" s="240"/>
      <c r="I372" s="241"/>
      <c r="J372" s="243">
        <f t="shared" si="65"/>
        <v>15460</v>
      </c>
      <c r="K372" s="243"/>
      <c r="L372" s="243"/>
      <c r="M372" s="243"/>
      <c r="N372" s="243">
        <f t="shared" si="66"/>
        <v>15460</v>
      </c>
      <c r="O372" s="243"/>
      <c r="P372" s="243"/>
      <c r="Q372" s="535"/>
      <c r="R372" s="533">
        <f t="shared" si="64"/>
        <v>1</v>
      </c>
      <c r="S372" s="427"/>
      <c r="T372" s="427"/>
      <c r="U372" s="427"/>
      <c r="V372" s="314">
        <f t="shared" si="67"/>
        <v>15460</v>
      </c>
      <c r="W372" s="314"/>
      <c r="X372" s="314"/>
      <c r="Y372" s="314"/>
      <c r="Z372" s="314"/>
      <c r="AA372" s="314">
        <f t="shared" si="68"/>
        <v>15460</v>
      </c>
      <c r="AB372" s="314"/>
      <c r="AC372" s="314"/>
      <c r="AD372" s="314"/>
      <c r="AE372" s="348"/>
    </row>
    <row r="373" spans="1:31" s="23" customFormat="1" ht="15.75" customHeight="1" x14ac:dyDescent="0.15">
      <c r="A373" s="115" t="str">
        <f t="shared" si="62"/>
        <v/>
      </c>
      <c r="B373" s="99"/>
      <c r="C373" s="22"/>
      <c r="G373" s="240">
        <f t="shared" si="63"/>
        <v>6</v>
      </c>
      <c r="H373" s="240"/>
      <c r="I373" s="241"/>
      <c r="J373" s="243">
        <f t="shared" si="65"/>
        <v>15460</v>
      </c>
      <c r="K373" s="243"/>
      <c r="L373" s="243"/>
      <c r="M373" s="243"/>
      <c r="N373" s="243">
        <f t="shared" si="66"/>
        <v>15460</v>
      </c>
      <c r="O373" s="243"/>
      <c r="P373" s="243"/>
      <c r="Q373" s="535"/>
      <c r="R373" s="533">
        <f t="shared" si="64"/>
        <v>1</v>
      </c>
      <c r="S373" s="427"/>
      <c r="T373" s="427"/>
      <c r="U373" s="427"/>
      <c r="V373" s="314">
        <f t="shared" si="67"/>
        <v>15460</v>
      </c>
      <c r="W373" s="314"/>
      <c r="X373" s="314"/>
      <c r="Y373" s="314"/>
      <c r="Z373" s="314"/>
      <c r="AA373" s="314">
        <f t="shared" si="68"/>
        <v>15460</v>
      </c>
      <c r="AB373" s="314"/>
      <c r="AC373" s="314"/>
      <c r="AD373" s="314"/>
      <c r="AE373" s="348"/>
    </row>
    <row r="374" spans="1:31" s="23" customFormat="1" ht="15.75" customHeight="1" x14ac:dyDescent="0.15">
      <c r="A374" s="115" t="str">
        <f t="shared" si="62"/>
        <v/>
      </c>
      <c r="B374" s="99"/>
      <c r="C374" s="22"/>
      <c r="G374" s="240">
        <f t="shared" si="63"/>
        <v>7</v>
      </c>
      <c r="H374" s="240"/>
      <c r="I374" s="241"/>
      <c r="J374" s="243">
        <f t="shared" si="65"/>
        <v>101740</v>
      </c>
      <c r="K374" s="243"/>
      <c r="L374" s="243"/>
      <c r="M374" s="243"/>
      <c r="N374" s="243">
        <f t="shared" si="66"/>
        <v>101740</v>
      </c>
      <c r="O374" s="243"/>
      <c r="P374" s="243"/>
      <c r="Q374" s="535"/>
      <c r="R374" s="533">
        <f t="shared" si="64"/>
        <v>0.33300000429153442</v>
      </c>
      <c r="S374" s="427"/>
      <c r="T374" s="427"/>
      <c r="U374" s="427"/>
      <c r="V374" s="314">
        <f t="shared" si="67"/>
        <v>33880</v>
      </c>
      <c r="W374" s="314"/>
      <c r="X374" s="314"/>
      <c r="Y374" s="314"/>
      <c r="Z374" s="314"/>
      <c r="AA374" s="314">
        <f t="shared" si="68"/>
        <v>33880</v>
      </c>
      <c r="AB374" s="314"/>
      <c r="AC374" s="314"/>
      <c r="AD374" s="314"/>
      <c r="AE374" s="348"/>
    </row>
    <row r="375" spans="1:31" s="23" customFormat="1" ht="15.75" customHeight="1" x14ac:dyDescent="0.15">
      <c r="A375" s="115" t="str">
        <f t="shared" si="62"/>
        <v/>
      </c>
      <c r="B375" s="99"/>
      <c r="C375" s="22"/>
      <c r="G375" s="240">
        <f t="shared" si="63"/>
        <v>8</v>
      </c>
      <c r="H375" s="240"/>
      <c r="I375" s="241"/>
      <c r="J375" s="243">
        <f t="shared" si="65"/>
        <v>48350</v>
      </c>
      <c r="K375" s="243"/>
      <c r="L375" s="243"/>
      <c r="M375" s="243"/>
      <c r="N375" s="243">
        <f t="shared" si="66"/>
        <v>48350</v>
      </c>
      <c r="O375" s="243"/>
      <c r="P375" s="243"/>
      <c r="Q375" s="535"/>
      <c r="R375" s="533">
        <f t="shared" si="64"/>
        <v>1</v>
      </c>
      <c r="S375" s="427"/>
      <c r="T375" s="427"/>
      <c r="U375" s="427"/>
      <c r="V375" s="314">
        <f t="shared" si="67"/>
        <v>48350</v>
      </c>
      <c r="W375" s="314"/>
      <c r="X375" s="314"/>
      <c r="Y375" s="314"/>
      <c r="Z375" s="314"/>
      <c r="AA375" s="314">
        <f t="shared" si="68"/>
        <v>48350</v>
      </c>
      <c r="AB375" s="314"/>
      <c r="AC375" s="314"/>
      <c r="AD375" s="314"/>
      <c r="AE375" s="348"/>
    </row>
    <row r="376" spans="1:31" s="23" customFormat="1" ht="15.75" customHeight="1" x14ac:dyDescent="0.15">
      <c r="A376" s="115" t="str">
        <f t="shared" si="62"/>
        <v/>
      </c>
      <c r="B376" s="99"/>
      <c r="C376" s="22"/>
      <c r="G376" s="240">
        <f t="shared" si="63"/>
        <v>9</v>
      </c>
      <c r="H376" s="240"/>
      <c r="I376" s="241"/>
      <c r="J376" s="243">
        <f t="shared" si="65"/>
        <v>78790</v>
      </c>
      <c r="K376" s="243"/>
      <c r="L376" s="243"/>
      <c r="M376" s="243"/>
      <c r="N376" s="243">
        <f t="shared" si="66"/>
        <v>78790</v>
      </c>
      <c r="O376" s="243"/>
      <c r="P376" s="243"/>
      <c r="Q376" s="535"/>
      <c r="R376" s="533">
        <f t="shared" si="64"/>
        <v>1</v>
      </c>
      <c r="S376" s="427"/>
      <c r="T376" s="427"/>
      <c r="U376" s="427"/>
      <c r="V376" s="314">
        <f t="shared" si="67"/>
        <v>78790</v>
      </c>
      <c r="W376" s="314"/>
      <c r="X376" s="314"/>
      <c r="Y376" s="314"/>
      <c r="Z376" s="314"/>
      <c r="AA376" s="314">
        <f t="shared" si="68"/>
        <v>78790</v>
      </c>
      <c r="AB376" s="314"/>
      <c r="AC376" s="314"/>
      <c r="AD376" s="314"/>
      <c r="AE376" s="348"/>
    </row>
    <row r="377" spans="1:31" s="23" customFormat="1" ht="15.75" customHeight="1" x14ac:dyDescent="0.15">
      <c r="A377" s="115" t="str">
        <f t="shared" si="62"/>
        <v/>
      </c>
      <c r="B377" s="99"/>
      <c r="C377" s="22"/>
      <c r="G377" s="240">
        <f t="shared" si="63"/>
        <v>10</v>
      </c>
      <c r="H377" s="240"/>
      <c r="I377" s="241"/>
      <c r="J377" s="243">
        <f t="shared" si="65"/>
        <v>56650</v>
      </c>
      <c r="K377" s="243"/>
      <c r="L377" s="243"/>
      <c r="M377" s="243"/>
      <c r="N377" s="243">
        <f t="shared" si="66"/>
        <v>56650</v>
      </c>
      <c r="O377" s="243"/>
      <c r="P377" s="243"/>
      <c r="Q377" s="535"/>
      <c r="R377" s="533">
        <f t="shared" si="64"/>
        <v>1</v>
      </c>
      <c r="S377" s="427"/>
      <c r="T377" s="427"/>
      <c r="U377" s="427"/>
      <c r="V377" s="314">
        <f t="shared" si="67"/>
        <v>56650</v>
      </c>
      <c r="W377" s="314"/>
      <c r="X377" s="314"/>
      <c r="Y377" s="314"/>
      <c r="Z377" s="314"/>
      <c r="AA377" s="314">
        <f t="shared" si="68"/>
        <v>56650</v>
      </c>
      <c r="AB377" s="314"/>
      <c r="AC377" s="314"/>
      <c r="AD377" s="314"/>
      <c r="AE377" s="348"/>
    </row>
    <row r="378" spans="1:31" s="23" customFormat="1" ht="15.75" customHeight="1" x14ac:dyDescent="0.15">
      <c r="A378" s="115" t="str">
        <f t="shared" si="62"/>
        <v/>
      </c>
      <c r="B378" s="99"/>
      <c r="C378" s="22"/>
      <c r="G378" s="240">
        <f t="shared" si="63"/>
        <v>11</v>
      </c>
      <c r="H378" s="240"/>
      <c r="I378" s="241"/>
      <c r="J378" s="243">
        <f t="shared" si="65"/>
        <v>78790</v>
      </c>
      <c r="K378" s="243"/>
      <c r="L378" s="243"/>
      <c r="M378" s="243"/>
      <c r="N378" s="243">
        <f t="shared" si="66"/>
        <v>78790</v>
      </c>
      <c r="O378" s="243"/>
      <c r="P378" s="243"/>
      <c r="Q378" s="535"/>
      <c r="R378" s="533">
        <f t="shared" si="64"/>
        <v>1</v>
      </c>
      <c r="S378" s="427"/>
      <c r="T378" s="427"/>
      <c r="U378" s="427"/>
      <c r="V378" s="314">
        <f t="shared" si="67"/>
        <v>78790</v>
      </c>
      <c r="W378" s="314"/>
      <c r="X378" s="314"/>
      <c r="Y378" s="314"/>
      <c r="Z378" s="314"/>
      <c r="AA378" s="314">
        <f t="shared" si="68"/>
        <v>78790</v>
      </c>
      <c r="AB378" s="314"/>
      <c r="AC378" s="314"/>
      <c r="AD378" s="314"/>
      <c r="AE378" s="348"/>
    </row>
    <row r="379" spans="1:31" s="23" customFormat="1" ht="15.75" customHeight="1" x14ac:dyDescent="0.15">
      <c r="A379" s="115" t="str">
        <f t="shared" si="62"/>
        <v/>
      </c>
      <c r="B379" s="99"/>
      <c r="C379" s="22"/>
      <c r="G379" s="240">
        <f t="shared" si="63"/>
        <v>12</v>
      </c>
      <c r="H379" s="240"/>
      <c r="I379" s="241"/>
      <c r="J379" s="243">
        <f t="shared" si="65"/>
        <v>53390</v>
      </c>
      <c r="K379" s="243"/>
      <c r="L379" s="243"/>
      <c r="M379" s="243"/>
      <c r="N379" s="243">
        <f t="shared" si="66"/>
        <v>53390</v>
      </c>
      <c r="O379" s="243"/>
      <c r="P379" s="243"/>
      <c r="Q379" s="535"/>
      <c r="R379" s="533">
        <f t="shared" si="64"/>
        <v>1</v>
      </c>
      <c r="S379" s="427"/>
      <c r="T379" s="427"/>
      <c r="U379" s="427"/>
      <c r="V379" s="314">
        <f t="shared" si="67"/>
        <v>53390</v>
      </c>
      <c r="W379" s="314"/>
      <c r="X379" s="314"/>
      <c r="Y379" s="314"/>
      <c r="Z379" s="314"/>
      <c r="AA379" s="314">
        <f t="shared" si="68"/>
        <v>53390</v>
      </c>
      <c r="AB379" s="314"/>
      <c r="AC379" s="314"/>
      <c r="AD379" s="314"/>
      <c r="AE379" s="348"/>
    </row>
    <row r="380" spans="1:31" s="23" customFormat="1" ht="15.75" customHeight="1" x14ac:dyDescent="0.15">
      <c r="A380" s="115" t="str">
        <f t="shared" si="62"/>
        <v>×</v>
      </c>
      <c r="B380" s="99"/>
      <c r="C380" s="22"/>
      <c r="G380" s="240" t="str">
        <f t="shared" si="63"/>
        <v/>
      </c>
      <c r="H380" s="240"/>
      <c r="I380" s="241"/>
      <c r="J380" s="243" t="str">
        <f t="shared" si="65"/>
        <v/>
      </c>
      <c r="K380" s="243"/>
      <c r="L380" s="243"/>
      <c r="M380" s="243"/>
      <c r="N380" s="243" t="str">
        <f t="shared" si="66"/>
        <v/>
      </c>
      <c r="O380" s="243"/>
      <c r="P380" s="243"/>
      <c r="Q380" s="535"/>
      <c r="R380" s="533">
        <f t="shared" si="64"/>
        <v>0</v>
      </c>
      <c r="S380" s="427"/>
      <c r="T380" s="427"/>
      <c r="U380" s="427"/>
      <c r="V380" s="314" t="str">
        <f t="shared" si="67"/>
        <v/>
      </c>
      <c r="W380" s="314"/>
      <c r="X380" s="314"/>
      <c r="Y380" s="314"/>
      <c r="Z380" s="314"/>
      <c r="AA380" s="314" t="str">
        <f t="shared" si="68"/>
        <v/>
      </c>
      <c r="AB380" s="314"/>
      <c r="AC380" s="314"/>
      <c r="AD380" s="314"/>
      <c r="AE380" s="348"/>
    </row>
    <row r="381" spans="1:31" s="23" customFormat="1" ht="15.75" customHeight="1" x14ac:dyDescent="0.15">
      <c r="A381" s="115" t="str">
        <f t="shared" si="62"/>
        <v>×</v>
      </c>
      <c r="B381" s="99"/>
      <c r="C381" s="22"/>
      <c r="G381" s="240" t="str">
        <f t="shared" si="63"/>
        <v/>
      </c>
      <c r="H381" s="240"/>
      <c r="I381" s="241"/>
      <c r="J381" s="243" t="str">
        <f t="shared" si="65"/>
        <v/>
      </c>
      <c r="K381" s="243"/>
      <c r="L381" s="243"/>
      <c r="M381" s="243"/>
      <c r="N381" s="243" t="str">
        <f t="shared" si="66"/>
        <v/>
      </c>
      <c r="O381" s="243"/>
      <c r="P381" s="243"/>
      <c r="Q381" s="535"/>
      <c r="R381" s="533">
        <f t="shared" si="64"/>
        <v>0</v>
      </c>
      <c r="S381" s="427"/>
      <c r="T381" s="427"/>
      <c r="U381" s="427"/>
      <c r="V381" s="314" t="str">
        <f t="shared" si="67"/>
        <v/>
      </c>
      <c r="W381" s="314"/>
      <c r="X381" s="314"/>
      <c r="Y381" s="314"/>
      <c r="Z381" s="314"/>
      <c r="AA381" s="314" t="str">
        <f t="shared" si="68"/>
        <v/>
      </c>
      <c r="AB381" s="314"/>
      <c r="AC381" s="314"/>
      <c r="AD381" s="314"/>
      <c r="AE381" s="348"/>
    </row>
    <row r="382" spans="1:31" s="23" customFormat="1" ht="15.75" customHeight="1" x14ac:dyDescent="0.15">
      <c r="A382" s="115" t="str">
        <f t="shared" si="62"/>
        <v>×</v>
      </c>
      <c r="B382" s="99"/>
      <c r="C382" s="22"/>
      <c r="G382" s="240" t="str">
        <f t="shared" si="63"/>
        <v/>
      </c>
      <c r="H382" s="240"/>
      <c r="I382" s="241"/>
      <c r="J382" s="243" t="str">
        <f t="shared" si="65"/>
        <v/>
      </c>
      <c r="K382" s="243"/>
      <c r="L382" s="243"/>
      <c r="M382" s="243"/>
      <c r="N382" s="243" t="str">
        <f t="shared" si="66"/>
        <v/>
      </c>
      <c r="O382" s="243"/>
      <c r="P382" s="243"/>
      <c r="Q382" s="535"/>
      <c r="R382" s="533">
        <f t="shared" si="64"/>
        <v>0</v>
      </c>
      <c r="S382" s="427"/>
      <c r="T382" s="427"/>
      <c r="U382" s="427"/>
      <c r="V382" s="314" t="str">
        <f t="shared" si="67"/>
        <v/>
      </c>
      <c r="W382" s="314"/>
      <c r="X382" s="314"/>
      <c r="Y382" s="314"/>
      <c r="Z382" s="314"/>
      <c r="AA382" s="314" t="str">
        <f t="shared" si="68"/>
        <v/>
      </c>
      <c r="AB382" s="314"/>
      <c r="AC382" s="314"/>
      <c r="AD382" s="314"/>
      <c r="AE382" s="348"/>
    </row>
    <row r="383" spans="1:31" s="23" customFormat="1" ht="15.75" customHeight="1" x14ac:dyDescent="0.15">
      <c r="A383" s="115" t="str">
        <f t="shared" si="62"/>
        <v>×</v>
      </c>
      <c r="B383" s="99"/>
      <c r="C383" s="22"/>
      <c r="G383" s="240" t="str">
        <f t="shared" si="63"/>
        <v/>
      </c>
      <c r="H383" s="240"/>
      <c r="I383" s="241"/>
      <c r="J383" s="243" t="str">
        <f t="shared" si="65"/>
        <v/>
      </c>
      <c r="K383" s="243"/>
      <c r="L383" s="243"/>
      <c r="M383" s="243"/>
      <c r="N383" s="243" t="str">
        <f t="shared" si="66"/>
        <v/>
      </c>
      <c r="O383" s="243"/>
      <c r="P383" s="243"/>
      <c r="Q383" s="535"/>
      <c r="R383" s="533">
        <f t="shared" si="64"/>
        <v>0</v>
      </c>
      <c r="S383" s="427"/>
      <c r="T383" s="427"/>
      <c r="U383" s="427"/>
      <c r="V383" s="314" t="str">
        <f t="shared" si="67"/>
        <v/>
      </c>
      <c r="W383" s="314"/>
      <c r="X383" s="314"/>
      <c r="Y383" s="314"/>
      <c r="Z383" s="314"/>
      <c r="AA383" s="314" t="str">
        <f t="shared" si="68"/>
        <v/>
      </c>
      <c r="AB383" s="314"/>
      <c r="AC383" s="314"/>
      <c r="AD383" s="314"/>
      <c r="AE383" s="348"/>
    </row>
    <row r="384" spans="1:31" s="23" customFormat="1" ht="15.75" customHeight="1" x14ac:dyDescent="0.15">
      <c r="A384" s="115" t="str">
        <f t="shared" si="62"/>
        <v>×</v>
      </c>
      <c r="B384" s="99"/>
      <c r="C384" s="22"/>
      <c r="G384" s="251" t="str">
        <f t="shared" si="63"/>
        <v/>
      </c>
      <c r="H384" s="251"/>
      <c r="I384" s="252"/>
      <c r="J384" s="254" t="str">
        <f t="shared" si="65"/>
        <v/>
      </c>
      <c r="K384" s="254"/>
      <c r="L384" s="254"/>
      <c r="M384" s="254"/>
      <c r="N384" s="254" t="str">
        <f t="shared" si="66"/>
        <v/>
      </c>
      <c r="O384" s="254"/>
      <c r="P384" s="254"/>
      <c r="Q384" s="534"/>
      <c r="R384" s="540">
        <f t="shared" si="64"/>
        <v>0</v>
      </c>
      <c r="S384" s="541"/>
      <c r="T384" s="541"/>
      <c r="U384" s="541"/>
      <c r="V384" s="302" t="str">
        <f t="shared" si="67"/>
        <v/>
      </c>
      <c r="W384" s="302"/>
      <c r="X384" s="302"/>
      <c r="Y384" s="302"/>
      <c r="Z384" s="302"/>
      <c r="AA384" s="302" t="str">
        <f t="shared" si="68"/>
        <v/>
      </c>
      <c r="AB384" s="302"/>
      <c r="AC384" s="302"/>
      <c r="AD384" s="302"/>
      <c r="AE384" s="350"/>
    </row>
    <row r="385" spans="1:85" s="23" customFormat="1" ht="15.75" customHeight="1" x14ac:dyDescent="0.15">
      <c r="A385" s="99"/>
      <c r="B385" s="99" t="s">
        <v>571</v>
      </c>
      <c r="E385" s="99"/>
      <c r="F385" s="101"/>
      <c r="G385" s="42"/>
      <c r="H385" s="42"/>
      <c r="I385" s="42"/>
      <c r="J385" s="42"/>
      <c r="K385" s="42"/>
      <c r="L385" s="42"/>
      <c r="M385" s="42"/>
      <c r="N385" s="103"/>
      <c r="O385" s="103"/>
      <c r="P385" s="103"/>
      <c r="Q385" s="42"/>
      <c r="R385" s="42"/>
      <c r="S385" s="42"/>
      <c r="T385" s="42"/>
      <c r="U385" s="42"/>
      <c r="V385" s="42"/>
      <c r="W385" s="42"/>
      <c r="X385" s="42"/>
      <c r="Y385" s="42"/>
      <c r="Z385" s="42"/>
      <c r="AA385" s="37"/>
      <c r="AB385" s="37"/>
      <c r="AC385" s="37"/>
      <c r="AD385" s="37"/>
      <c r="AE385" s="61"/>
      <c r="AF385" s="30"/>
      <c r="AG385" s="30"/>
      <c r="AH385" s="30"/>
      <c r="CD385" s="30"/>
      <c r="CE385" s="30"/>
      <c r="CF385" s="30"/>
      <c r="CG385" s="30"/>
    </row>
    <row r="386" spans="1:85" s="23" customFormat="1" ht="15.75" customHeight="1" x14ac:dyDescent="0.15">
      <c r="A386" s="99"/>
      <c r="B386" s="99"/>
      <c r="E386" s="99"/>
      <c r="F386" s="101"/>
      <c r="G386" s="45"/>
      <c r="H386" s="45"/>
      <c r="I386" s="45"/>
      <c r="J386" s="45"/>
      <c r="K386" s="45"/>
      <c r="L386" s="45"/>
      <c r="M386" s="45"/>
      <c r="N386" s="101"/>
      <c r="O386" s="101"/>
      <c r="P386" s="101"/>
      <c r="Q386" s="45"/>
      <c r="R386" s="45"/>
      <c r="S386" s="45"/>
      <c r="T386" s="45"/>
      <c r="U386" s="45"/>
      <c r="V386" s="45"/>
      <c r="W386" s="45"/>
      <c r="X386" s="45"/>
      <c r="Y386" s="45"/>
      <c r="Z386" s="45"/>
      <c r="AE386" s="30"/>
      <c r="AF386" s="30"/>
      <c r="AG386" s="30"/>
      <c r="AH386" s="30"/>
      <c r="CD386" s="30"/>
      <c r="CE386" s="30"/>
      <c r="CF386" s="30"/>
      <c r="CG386" s="30"/>
    </row>
    <row r="387" spans="1:85" ht="15.75" customHeight="1" x14ac:dyDescent="0.15">
      <c r="E387" s="23" t="s">
        <v>639</v>
      </c>
      <c r="N387" s="25"/>
    </row>
    <row r="389" spans="1:85" ht="15.75" customHeight="1" x14ac:dyDescent="0.15">
      <c r="G389" s="23" t="s">
        <v>124</v>
      </c>
    </row>
    <row r="391" spans="1:85" s="23" customFormat="1" ht="15.75" customHeight="1" x14ac:dyDescent="0.15">
      <c r="G391" s="299" t="s">
        <v>125</v>
      </c>
      <c r="H391" s="299"/>
      <c r="I391" s="22" t="s">
        <v>25</v>
      </c>
      <c r="J391" s="299" t="s">
        <v>72</v>
      </c>
      <c r="K391" s="299"/>
      <c r="L391" s="22" t="s">
        <v>88</v>
      </c>
      <c r="M391" s="22" t="s">
        <v>126</v>
      </c>
      <c r="N391" s="22" t="s">
        <v>88</v>
      </c>
      <c r="O391" s="299" t="s">
        <v>421</v>
      </c>
      <c r="P391" s="299"/>
    </row>
    <row r="392" spans="1:85" s="23" customFormat="1" ht="15.75" customHeight="1" x14ac:dyDescent="0.15"/>
    <row r="393" spans="1:85" s="23" customFormat="1" ht="15.75" customHeight="1" x14ac:dyDescent="0.15">
      <c r="H393" s="23" t="s">
        <v>3</v>
      </c>
      <c r="K393" s="299" t="s">
        <v>125</v>
      </c>
      <c r="L393" s="299"/>
      <c r="M393" s="22" t="s">
        <v>2</v>
      </c>
      <c r="N393" s="23" t="s">
        <v>127</v>
      </c>
    </row>
    <row r="394" spans="1:85" s="23" customFormat="1" ht="15.75" customHeight="1" x14ac:dyDescent="0.15">
      <c r="K394" s="299" t="s">
        <v>72</v>
      </c>
      <c r="L394" s="299"/>
      <c r="M394" s="22" t="s">
        <v>2</v>
      </c>
      <c r="N394" s="23" t="s">
        <v>128</v>
      </c>
    </row>
    <row r="395" spans="1:85" s="23" customFormat="1" ht="15.75" customHeight="1" x14ac:dyDescent="0.15">
      <c r="K395" s="299" t="s">
        <v>126</v>
      </c>
      <c r="L395" s="299"/>
      <c r="M395" s="22" t="s">
        <v>2</v>
      </c>
      <c r="N395" s="23" t="s">
        <v>443</v>
      </c>
      <c r="S395" s="22" t="s">
        <v>25</v>
      </c>
      <c r="T395" s="22" t="s">
        <v>115</v>
      </c>
      <c r="U395" s="22" t="s">
        <v>88</v>
      </c>
      <c r="V395" s="38" t="s">
        <v>62</v>
      </c>
    </row>
    <row r="396" spans="1:85" s="23" customFormat="1" ht="15.75" customHeight="1" x14ac:dyDescent="0.15">
      <c r="K396" s="299" t="s">
        <v>62</v>
      </c>
      <c r="L396" s="299"/>
      <c r="M396" s="22" t="s">
        <v>2</v>
      </c>
      <c r="N396" s="23" t="s">
        <v>129</v>
      </c>
      <c r="R396" s="38" t="s">
        <v>119</v>
      </c>
      <c r="S396" s="22" t="s">
        <v>25</v>
      </c>
      <c r="T396" s="308">
        <f>杭先端径</f>
        <v>1.5</v>
      </c>
      <c r="U396" s="308"/>
      <c r="V396" s="308"/>
      <c r="W396" s="23" t="s">
        <v>120</v>
      </c>
    </row>
    <row r="397" spans="1:85" ht="15.75" customHeight="1" x14ac:dyDescent="0.15">
      <c r="K397" s="299" t="s">
        <v>407</v>
      </c>
      <c r="L397" s="299"/>
      <c r="M397" s="22" t="s">
        <v>2</v>
      </c>
      <c r="N397" s="23" t="s">
        <v>406</v>
      </c>
    </row>
    <row r="399" spans="1:85" s="23" customFormat="1" ht="15.75" customHeight="1" x14ac:dyDescent="0.15">
      <c r="G399" s="23" t="s">
        <v>130</v>
      </c>
    </row>
    <row r="400" spans="1:85" s="23" customFormat="1" ht="15.75" customHeight="1" x14ac:dyDescent="0.15">
      <c r="AI400" s="46" t="s">
        <v>131</v>
      </c>
    </row>
    <row r="401" spans="6:17" s="23" customFormat="1" ht="15.75" customHeight="1" x14ac:dyDescent="0.15">
      <c r="H401" s="47" t="s">
        <v>132</v>
      </c>
      <c r="I401" s="23" t="s">
        <v>138</v>
      </c>
    </row>
    <row r="402" spans="6:17" s="23" customFormat="1" ht="15.75" customHeight="1" x14ac:dyDescent="0.15">
      <c r="H402" s="47"/>
      <c r="I402" s="23" t="s">
        <v>135</v>
      </c>
    </row>
    <row r="403" spans="6:17" s="23" customFormat="1" ht="15.75" customHeight="1" x14ac:dyDescent="0.15">
      <c r="H403" s="47" t="s">
        <v>133</v>
      </c>
      <c r="I403" s="23" t="s">
        <v>136</v>
      </c>
    </row>
    <row r="404" spans="6:17" s="23" customFormat="1" ht="15.75" customHeight="1" x14ac:dyDescent="0.15">
      <c r="H404" s="47"/>
      <c r="I404" s="23" t="s">
        <v>137</v>
      </c>
    </row>
    <row r="405" spans="6:17" s="23" customFormat="1" ht="15.75" customHeight="1" x14ac:dyDescent="0.15">
      <c r="H405" s="47" t="s">
        <v>134</v>
      </c>
      <c r="I405" s="23" t="s">
        <v>335</v>
      </c>
    </row>
    <row r="406" spans="6:17" s="23" customFormat="1" ht="15.75" customHeight="1" x14ac:dyDescent="0.15">
      <c r="I406" s="23" t="s">
        <v>336</v>
      </c>
    </row>
    <row r="407" spans="6:17" s="23" customFormat="1" ht="15.75" customHeight="1" x14ac:dyDescent="0.15">
      <c r="I407" s="23" t="s">
        <v>337</v>
      </c>
    </row>
    <row r="408" spans="6:17" s="23" customFormat="1" ht="15.75" customHeight="1" x14ac:dyDescent="0.15">
      <c r="I408" s="23" t="s">
        <v>338</v>
      </c>
    </row>
    <row r="409" spans="6:17" s="23" customFormat="1" ht="15.75" customHeight="1" x14ac:dyDescent="0.15"/>
    <row r="410" spans="6:17" s="23" customFormat="1" ht="15.75" customHeight="1" x14ac:dyDescent="0.15">
      <c r="F410" s="23" t="s">
        <v>76</v>
      </c>
      <c r="G410" s="23" t="s">
        <v>139</v>
      </c>
    </row>
    <row r="411" spans="6:17" s="23" customFormat="1" ht="15.75" customHeight="1" x14ac:dyDescent="0.15"/>
    <row r="412" spans="6:17" s="23" customFormat="1" ht="15.75" customHeight="1" x14ac:dyDescent="0.15">
      <c r="G412" s="23" t="s">
        <v>140</v>
      </c>
    </row>
    <row r="413" spans="6:17" s="23" customFormat="1" ht="15.75" customHeight="1" x14ac:dyDescent="0.15"/>
    <row r="414" spans="6:17" s="23" customFormat="1" ht="15.75" customHeight="1" x14ac:dyDescent="0.15">
      <c r="G414" s="299" t="s">
        <v>5</v>
      </c>
      <c r="H414" s="299"/>
      <c r="I414" s="22" t="s">
        <v>25</v>
      </c>
      <c r="J414" s="48">
        <v>4</v>
      </c>
      <c r="K414" s="299" t="s">
        <v>86</v>
      </c>
      <c r="L414" s="299"/>
      <c r="M414" s="22" t="s">
        <v>62</v>
      </c>
      <c r="N414" s="23" t="s">
        <v>7</v>
      </c>
      <c r="O414" s="22">
        <v>4</v>
      </c>
      <c r="P414" s="299" t="s">
        <v>141</v>
      </c>
      <c r="Q414" s="299"/>
    </row>
    <row r="415" spans="6:17" s="23" customFormat="1" ht="15.75" customHeight="1" x14ac:dyDescent="0.15"/>
    <row r="416" spans="6:17" s="23" customFormat="1" ht="15.75" customHeight="1" x14ac:dyDescent="0.15">
      <c r="H416" s="23" t="s">
        <v>3</v>
      </c>
      <c r="K416" s="299" t="s">
        <v>5</v>
      </c>
      <c r="L416" s="299"/>
      <c r="M416" s="22" t="s">
        <v>2</v>
      </c>
      <c r="N416" s="23" t="s">
        <v>144</v>
      </c>
    </row>
    <row r="417" spans="1:76" s="23" customFormat="1" ht="15.75" customHeight="1" x14ac:dyDescent="0.15">
      <c r="K417" s="299" t="s">
        <v>86</v>
      </c>
      <c r="L417" s="299"/>
      <c r="M417" s="22" t="s">
        <v>2</v>
      </c>
      <c r="N417" s="23" t="s">
        <v>89</v>
      </c>
    </row>
    <row r="418" spans="1:76" s="23" customFormat="1" ht="15.75" customHeight="1" x14ac:dyDescent="0.15">
      <c r="K418" s="299" t="s">
        <v>62</v>
      </c>
      <c r="L418" s="299"/>
      <c r="M418" s="22" t="s">
        <v>2</v>
      </c>
      <c r="N418" s="23" t="s">
        <v>129</v>
      </c>
      <c r="Q418" s="38" t="s">
        <v>119</v>
      </c>
      <c r="R418" s="22" t="s">
        <v>25</v>
      </c>
      <c r="S418" s="308">
        <f>杭先端径</f>
        <v>1.5</v>
      </c>
      <c r="T418" s="308"/>
      <c r="U418" s="308"/>
      <c r="V418" s="23" t="s">
        <v>120</v>
      </c>
    </row>
    <row r="419" spans="1:76" ht="15.75" customHeight="1" x14ac:dyDescent="0.15">
      <c r="K419" s="299" t="s">
        <v>141</v>
      </c>
      <c r="L419" s="299"/>
      <c r="M419" s="22" t="s">
        <v>2</v>
      </c>
      <c r="N419" s="23" t="s">
        <v>145</v>
      </c>
    </row>
    <row r="420" spans="1:76" ht="15.75" customHeight="1" x14ac:dyDescent="0.15">
      <c r="K420" s="299" t="s">
        <v>142</v>
      </c>
      <c r="L420" s="299"/>
      <c r="M420" s="22" t="s">
        <v>2</v>
      </c>
      <c r="N420" s="23" t="s">
        <v>605</v>
      </c>
      <c r="S420" s="38" t="s">
        <v>119</v>
      </c>
      <c r="T420" s="22" t="s">
        <v>25</v>
      </c>
      <c r="U420" s="299">
        <f>'入力 (1)'!J31</f>
        <v>1.7177999999999999E-2</v>
      </c>
      <c r="V420" s="299"/>
      <c r="W420" s="23" t="s">
        <v>147</v>
      </c>
      <c r="Z420" s="22" t="s">
        <v>25</v>
      </c>
      <c r="AA420" s="299">
        <f>U420</f>
        <v>1.7177999999999999E-2</v>
      </c>
      <c r="AB420" s="299"/>
      <c r="AC420" s="22" t="s">
        <v>1</v>
      </c>
      <c r="AD420" s="49">
        <v>10</v>
      </c>
      <c r="AE420" s="39">
        <v>6</v>
      </c>
      <c r="AF420" s="23" t="s">
        <v>148</v>
      </c>
      <c r="AM420" s="24"/>
      <c r="AN420" s="24"/>
      <c r="BI420" s="22"/>
      <c r="BJ420" s="22"/>
      <c r="BV420" s="99"/>
      <c r="BX420" s="22"/>
    </row>
    <row r="421" spans="1:76" ht="15.75" customHeight="1" x14ac:dyDescent="0.15">
      <c r="K421" s="299" t="s">
        <v>143</v>
      </c>
      <c r="L421" s="299"/>
      <c r="M421" s="22" t="s">
        <v>2</v>
      </c>
      <c r="N421" s="23" t="s">
        <v>146</v>
      </c>
      <c r="W421" s="38" t="s">
        <v>119</v>
      </c>
      <c r="X421" s="22" t="s">
        <v>25</v>
      </c>
      <c r="Y421" s="22" t="s">
        <v>115</v>
      </c>
      <c r="Z421" s="38" t="s">
        <v>62</v>
      </c>
      <c r="AA421" s="39">
        <v>4</v>
      </c>
      <c r="AB421" s="23" t="s">
        <v>7</v>
      </c>
      <c r="AC421" s="49">
        <v>64</v>
      </c>
      <c r="AD421" s="22" t="s">
        <v>25</v>
      </c>
      <c r="AE421" s="299">
        <f>ROUND(PI()*S418^AA421/AC421,5)</f>
        <v>0.2485</v>
      </c>
      <c r="AF421" s="299"/>
      <c r="AG421" s="299"/>
      <c r="AH421" s="299"/>
      <c r="AI421" s="22" t="s">
        <v>149</v>
      </c>
    </row>
    <row r="422" spans="1:76" ht="15.75" customHeight="1" x14ac:dyDescent="0.15">
      <c r="B422" s="99" t="s">
        <v>571</v>
      </c>
    </row>
    <row r="423" spans="1:76" s="172" customFormat="1" ht="15.75" customHeight="1" x14ac:dyDescent="0.15">
      <c r="D423" s="23"/>
      <c r="F423" s="23"/>
      <c r="AO423" s="24"/>
      <c r="AP423" s="24"/>
      <c r="AQ423" s="24"/>
      <c r="AR423" s="24"/>
      <c r="AS423" s="24"/>
      <c r="AT423" s="24"/>
      <c r="AU423" s="24"/>
      <c r="AV423" s="24"/>
      <c r="AW423" s="24"/>
      <c r="AX423" s="24"/>
      <c r="AY423" s="24"/>
      <c r="AZ423" s="24"/>
      <c r="BA423" s="24"/>
      <c r="BB423" s="24"/>
      <c r="BC423" s="24"/>
      <c r="BD423" s="24"/>
      <c r="BE423" s="24"/>
      <c r="BF423" s="24"/>
      <c r="BG423" s="24"/>
      <c r="BH423" s="24"/>
      <c r="BI423" s="24"/>
      <c r="BJ423" s="24"/>
    </row>
    <row r="424" spans="1:76" s="23" customFormat="1" ht="15.75" customHeight="1" x14ac:dyDescent="0.15">
      <c r="F424" s="26" t="s">
        <v>631</v>
      </c>
      <c r="G424" s="26"/>
      <c r="H424" s="26"/>
      <c r="I424" s="26"/>
      <c r="J424" s="26"/>
      <c r="K424" s="26"/>
      <c r="L424" s="26"/>
      <c r="M424" s="26"/>
      <c r="N424" s="26"/>
      <c r="O424" s="26"/>
      <c r="P424" s="26"/>
      <c r="Q424" s="26"/>
      <c r="R424" s="26"/>
      <c r="S424" s="26"/>
      <c r="T424" s="26"/>
      <c r="U424" s="26"/>
      <c r="V424" s="26"/>
      <c r="W424" s="26"/>
      <c r="X424" s="26"/>
      <c r="Y424" s="26"/>
      <c r="Z424" s="26"/>
      <c r="AA424" s="26"/>
      <c r="AB424" s="26"/>
      <c r="AC424" s="26"/>
      <c r="AD424" s="26"/>
      <c r="AE424" s="26"/>
      <c r="AF424" s="26"/>
    </row>
    <row r="425" spans="1:76" s="23" customFormat="1" ht="15.75" customHeight="1" x14ac:dyDescent="0.15">
      <c r="F425" s="256" t="s">
        <v>74</v>
      </c>
      <c r="G425" s="257"/>
      <c r="H425" s="257"/>
      <c r="I425" s="260" t="s">
        <v>150</v>
      </c>
      <c r="J425" s="261"/>
      <c r="K425" s="261"/>
      <c r="L425" s="257" t="s">
        <v>151</v>
      </c>
      <c r="M425" s="257"/>
      <c r="N425" s="257"/>
      <c r="O425" s="257"/>
      <c r="P425" s="257" t="s">
        <v>155</v>
      </c>
      <c r="Q425" s="257"/>
      <c r="R425" s="257"/>
      <c r="S425" s="257"/>
      <c r="T425" s="257"/>
      <c r="U425" s="257" t="s">
        <v>152</v>
      </c>
      <c r="V425" s="257"/>
      <c r="W425" s="257"/>
      <c r="X425" s="257"/>
      <c r="Y425" s="257" t="s">
        <v>153</v>
      </c>
      <c r="Z425" s="257"/>
      <c r="AA425" s="257"/>
      <c r="AB425" s="257"/>
      <c r="AC425" s="257" t="s">
        <v>154</v>
      </c>
      <c r="AD425" s="257"/>
      <c r="AE425" s="257"/>
      <c r="AF425" s="263"/>
    </row>
    <row r="426" spans="1:76" s="23" customFormat="1" ht="15.75" customHeight="1" x14ac:dyDescent="0.15">
      <c r="F426" s="258"/>
      <c r="G426" s="259"/>
      <c r="H426" s="259"/>
      <c r="I426" s="262"/>
      <c r="J426" s="262"/>
      <c r="K426" s="262"/>
      <c r="L426" s="259"/>
      <c r="M426" s="259"/>
      <c r="N426" s="259"/>
      <c r="O426" s="259"/>
      <c r="P426" s="259"/>
      <c r="Q426" s="259"/>
      <c r="R426" s="259"/>
      <c r="S426" s="259"/>
      <c r="T426" s="259"/>
      <c r="U426" s="259"/>
      <c r="V426" s="259"/>
      <c r="W426" s="259"/>
      <c r="X426" s="259"/>
      <c r="Y426" s="259"/>
      <c r="Z426" s="259"/>
      <c r="AA426" s="259"/>
      <c r="AB426" s="259"/>
      <c r="AC426" s="259"/>
      <c r="AD426" s="259"/>
      <c r="AE426" s="259"/>
      <c r="AF426" s="264"/>
    </row>
    <row r="427" spans="1:76" s="23" customFormat="1" ht="15.75" customHeight="1" x14ac:dyDescent="0.15">
      <c r="A427" s="176" t="str">
        <f>IF(F427="","×","")</f>
        <v/>
      </c>
      <c r="B427" s="172"/>
      <c r="F427" s="265">
        <f t="shared" ref="F427:F442" si="69">IF(G136="","",G136)</f>
        <v>2</v>
      </c>
      <c r="G427" s="266"/>
      <c r="H427" s="266"/>
      <c r="I427" s="267">
        <f>I448</f>
        <v>0.33000001311302185</v>
      </c>
      <c r="J427" s="267"/>
      <c r="K427" s="267"/>
      <c r="L427" s="268">
        <f>U237</f>
        <v>1510</v>
      </c>
      <c r="M427" s="269"/>
      <c r="N427" s="269"/>
      <c r="O427" s="269"/>
      <c r="P427" s="269">
        <f t="shared" ref="P427:P442" si="70">IF(L427="","",ROUND(L427/$Y$443,6))</f>
        <v>8.8432999999999998E-2</v>
      </c>
      <c r="Q427" s="269"/>
      <c r="R427" s="269"/>
      <c r="S427" s="269"/>
      <c r="T427" s="269"/>
      <c r="U427" s="269">
        <f>IF(P427="","",ROUND(P427^0.25,4))</f>
        <v>0.54530000000000001</v>
      </c>
      <c r="V427" s="269"/>
      <c r="W427" s="269"/>
      <c r="X427" s="269"/>
      <c r="Y427" s="270">
        <f>IF(U427="","",ROUND(U427*I427,4))</f>
        <v>0.1799</v>
      </c>
      <c r="Z427" s="270"/>
      <c r="AA427" s="270"/>
      <c r="AB427" s="270"/>
      <c r="AC427" s="271">
        <f>IF(Y427="","",SUM(Y$427:Y427))</f>
        <v>0.1799</v>
      </c>
      <c r="AD427" s="271"/>
      <c r="AE427" s="271"/>
      <c r="AF427" s="272"/>
    </row>
    <row r="428" spans="1:76" s="23" customFormat="1" ht="15.75" customHeight="1" x14ac:dyDescent="0.15">
      <c r="A428" s="176" t="str">
        <f t="shared" ref="A428:A442" si="71">IF(F428="","×","")</f>
        <v/>
      </c>
      <c r="B428" s="172"/>
      <c r="F428" s="240">
        <f t="shared" si="69"/>
        <v>3</v>
      </c>
      <c r="G428" s="241"/>
      <c r="H428" s="241"/>
      <c r="I428" s="273">
        <f>I449</f>
        <v>1.5</v>
      </c>
      <c r="J428" s="273"/>
      <c r="K428" s="273"/>
      <c r="L428" s="243">
        <f t="shared" ref="L428:L442" si="72">U238</f>
        <v>1260</v>
      </c>
      <c r="M428" s="244"/>
      <c r="N428" s="244"/>
      <c r="O428" s="244"/>
      <c r="P428" s="244">
        <f t="shared" si="70"/>
        <v>7.3791999999999996E-2</v>
      </c>
      <c r="Q428" s="244"/>
      <c r="R428" s="244"/>
      <c r="S428" s="244"/>
      <c r="T428" s="244"/>
      <c r="U428" s="244">
        <f t="shared" ref="U428:U442" si="73">IF(P428="","",ROUND(P428^0.25,4))</f>
        <v>0.5212</v>
      </c>
      <c r="V428" s="244"/>
      <c r="W428" s="244"/>
      <c r="X428" s="244"/>
      <c r="Y428" s="245">
        <f t="shared" ref="Y428:Y442" si="74">IF(U428="","",ROUND(U428*I428,4))</f>
        <v>0.78180000000000005</v>
      </c>
      <c r="Z428" s="245"/>
      <c r="AA428" s="245"/>
      <c r="AB428" s="245"/>
      <c r="AC428" s="246">
        <f>IF(Y428="","",SUM(Y$427:Y428))</f>
        <v>0.9617</v>
      </c>
      <c r="AD428" s="246"/>
      <c r="AE428" s="246"/>
      <c r="AF428" s="247"/>
    </row>
    <row r="429" spans="1:76" s="23" customFormat="1" ht="15.75" customHeight="1" x14ac:dyDescent="0.15">
      <c r="A429" s="176" t="str">
        <f t="shared" si="71"/>
        <v/>
      </c>
      <c r="B429" s="172"/>
      <c r="F429" s="240">
        <f t="shared" si="69"/>
        <v>4</v>
      </c>
      <c r="G429" s="241"/>
      <c r="H429" s="241"/>
      <c r="I429" s="273">
        <f t="shared" ref="I429:I442" si="75">I450</f>
        <v>6.5500001907348633</v>
      </c>
      <c r="J429" s="273"/>
      <c r="K429" s="273"/>
      <c r="L429" s="243">
        <f t="shared" si="72"/>
        <v>3870</v>
      </c>
      <c r="M429" s="244"/>
      <c r="N429" s="244"/>
      <c r="O429" s="244"/>
      <c r="P429" s="244">
        <f t="shared" si="70"/>
        <v>0.22664699999999999</v>
      </c>
      <c r="Q429" s="244"/>
      <c r="R429" s="244"/>
      <c r="S429" s="244"/>
      <c r="T429" s="244"/>
      <c r="U429" s="244">
        <f t="shared" si="73"/>
        <v>0.69</v>
      </c>
      <c r="V429" s="244"/>
      <c r="W429" s="244"/>
      <c r="X429" s="244"/>
      <c r="Y429" s="245">
        <f t="shared" si="74"/>
        <v>4.5194999999999999</v>
      </c>
      <c r="Z429" s="245"/>
      <c r="AA429" s="245"/>
      <c r="AB429" s="245"/>
      <c r="AC429" s="246">
        <f>IF(Y429="","",SUM(Y$427:Y429))</f>
        <v>5.4811999999999994</v>
      </c>
      <c r="AD429" s="246"/>
      <c r="AE429" s="246"/>
      <c r="AF429" s="247"/>
    </row>
    <row r="430" spans="1:76" s="23" customFormat="1" ht="15.75" customHeight="1" x14ac:dyDescent="0.15">
      <c r="A430" s="176" t="str">
        <f t="shared" si="71"/>
        <v/>
      </c>
      <c r="B430" s="172"/>
      <c r="F430" s="240">
        <f t="shared" si="69"/>
        <v>5</v>
      </c>
      <c r="G430" s="241"/>
      <c r="H430" s="241"/>
      <c r="I430" s="273">
        <f t="shared" si="75"/>
        <v>3.4500000476837158</v>
      </c>
      <c r="J430" s="273"/>
      <c r="K430" s="273"/>
      <c r="L430" s="243">
        <f t="shared" si="72"/>
        <v>3870</v>
      </c>
      <c r="M430" s="244"/>
      <c r="N430" s="244"/>
      <c r="O430" s="244"/>
      <c r="P430" s="244">
        <f t="shared" si="70"/>
        <v>0.22664699999999999</v>
      </c>
      <c r="Q430" s="244"/>
      <c r="R430" s="244"/>
      <c r="S430" s="244"/>
      <c r="T430" s="244"/>
      <c r="U430" s="244">
        <f t="shared" si="73"/>
        <v>0.69</v>
      </c>
      <c r="V430" s="244"/>
      <c r="W430" s="244"/>
      <c r="X430" s="244"/>
      <c r="Y430" s="245">
        <f t="shared" si="74"/>
        <v>2.3805000000000001</v>
      </c>
      <c r="Z430" s="245"/>
      <c r="AA430" s="245"/>
      <c r="AB430" s="245"/>
      <c r="AC430" s="246">
        <f>IF(Y430="","",SUM(Y$427:Y430))</f>
        <v>7.861699999999999</v>
      </c>
      <c r="AD430" s="246"/>
      <c r="AE430" s="246"/>
      <c r="AF430" s="247"/>
    </row>
    <row r="431" spans="1:76" s="23" customFormat="1" ht="15.75" customHeight="1" x14ac:dyDescent="0.15">
      <c r="A431" s="176" t="str">
        <f t="shared" si="71"/>
        <v/>
      </c>
      <c r="B431" s="172"/>
      <c r="F431" s="240">
        <f t="shared" si="69"/>
        <v>6</v>
      </c>
      <c r="G431" s="241"/>
      <c r="H431" s="241"/>
      <c r="I431" s="273">
        <f t="shared" si="75"/>
        <v>2.3499999046325684</v>
      </c>
      <c r="J431" s="273"/>
      <c r="K431" s="273"/>
      <c r="L431" s="243">
        <f t="shared" si="72"/>
        <v>3870</v>
      </c>
      <c r="M431" s="244"/>
      <c r="N431" s="244"/>
      <c r="O431" s="244"/>
      <c r="P431" s="244">
        <f t="shared" si="70"/>
        <v>0.22664699999999999</v>
      </c>
      <c r="Q431" s="244"/>
      <c r="R431" s="244"/>
      <c r="S431" s="244"/>
      <c r="T431" s="244"/>
      <c r="U431" s="244">
        <f t="shared" si="73"/>
        <v>0.69</v>
      </c>
      <c r="V431" s="244"/>
      <c r="W431" s="244"/>
      <c r="X431" s="244"/>
      <c r="Y431" s="245">
        <f t="shared" si="74"/>
        <v>1.6214999999999999</v>
      </c>
      <c r="Z431" s="245"/>
      <c r="AA431" s="245"/>
      <c r="AB431" s="245"/>
      <c r="AC431" s="246">
        <f>IF(Y431="","",SUM(Y$427:Y431))</f>
        <v>9.4831999999999983</v>
      </c>
      <c r="AD431" s="246"/>
      <c r="AE431" s="246"/>
      <c r="AF431" s="247"/>
    </row>
    <row r="432" spans="1:76" s="23" customFormat="1" ht="15.75" customHeight="1" x14ac:dyDescent="0.15">
      <c r="A432" s="176" t="str">
        <f t="shared" si="71"/>
        <v/>
      </c>
      <c r="B432" s="172"/>
      <c r="F432" s="240">
        <f t="shared" si="69"/>
        <v>7</v>
      </c>
      <c r="G432" s="241"/>
      <c r="H432" s="241"/>
      <c r="I432" s="273">
        <f t="shared" si="75"/>
        <v>8.6000003814697266</v>
      </c>
      <c r="J432" s="273"/>
      <c r="K432" s="273"/>
      <c r="L432" s="243">
        <f t="shared" si="72"/>
        <v>25440</v>
      </c>
      <c r="M432" s="244"/>
      <c r="N432" s="244"/>
      <c r="O432" s="244"/>
      <c r="P432" s="244">
        <f t="shared" si="70"/>
        <v>1.4898979999999999</v>
      </c>
      <c r="Q432" s="244"/>
      <c r="R432" s="244"/>
      <c r="S432" s="244"/>
      <c r="T432" s="244"/>
      <c r="U432" s="244">
        <f t="shared" si="73"/>
        <v>1.1048</v>
      </c>
      <c r="V432" s="244"/>
      <c r="W432" s="244"/>
      <c r="X432" s="244"/>
      <c r="Y432" s="245">
        <f t="shared" si="74"/>
        <v>9.5013000000000005</v>
      </c>
      <c r="Z432" s="245"/>
      <c r="AA432" s="245"/>
      <c r="AB432" s="245"/>
      <c r="AC432" s="246">
        <f>IF(Y432="","",SUM(Y$427:Y432))</f>
        <v>18.984499999999997</v>
      </c>
      <c r="AD432" s="246"/>
      <c r="AE432" s="246"/>
      <c r="AF432" s="247"/>
    </row>
    <row r="433" spans="1:62" s="23" customFormat="1" ht="15.75" customHeight="1" x14ac:dyDescent="0.15">
      <c r="A433" s="176" t="str">
        <f t="shared" si="71"/>
        <v/>
      </c>
      <c r="B433" s="172"/>
      <c r="F433" s="240">
        <f t="shared" si="69"/>
        <v>8</v>
      </c>
      <c r="G433" s="241"/>
      <c r="H433" s="241"/>
      <c r="I433" s="273">
        <f t="shared" si="75"/>
        <v>2.2000000476837158</v>
      </c>
      <c r="J433" s="273"/>
      <c r="K433" s="273"/>
      <c r="L433" s="243">
        <f t="shared" si="72"/>
        <v>12090</v>
      </c>
      <c r="M433" s="244"/>
      <c r="N433" s="244"/>
      <c r="O433" s="244"/>
      <c r="P433" s="244">
        <f t="shared" si="70"/>
        <v>0.70805300000000004</v>
      </c>
      <c r="Q433" s="244"/>
      <c r="R433" s="244"/>
      <c r="S433" s="244"/>
      <c r="T433" s="244"/>
      <c r="U433" s="244">
        <f t="shared" si="73"/>
        <v>0.9173</v>
      </c>
      <c r="V433" s="244"/>
      <c r="W433" s="244"/>
      <c r="X433" s="244"/>
      <c r="Y433" s="245">
        <f t="shared" si="74"/>
        <v>2.0181</v>
      </c>
      <c r="Z433" s="245"/>
      <c r="AA433" s="245"/>
      <c r="AB433" s="245"/>
      <c r="AC433" s="246">
        <f>IF(Y433="","",SUM(Y$427:Y433))</f>
        <v>21.002599999999997</v>
      </c>
      <c r="AD433" s="246"/>
      <c r="AE433" s="246"/>
      <c r="AF433" s="247"/>
    </row>
    <row r="434" spans="1:62" s="23" customFormat="1" ht="15.75" customHeight="1" x14ac:dyDescent="0.15">
      <c r="A434" s="176" t="str">
        <f t="shared" si="71"/>
        <v/>
      </c>
      <c r="B434" s="172"/>
      <c r="F434" s="240">
        <f t="shared" si="69"/>
        <v>9</v>
      </c>
      <c r="G434" s="241"/>
      <c r="H434" s="241"/>
      <c r="I434" s="273">
        <f t="shared" si="75"/>
        <v>1.5</v>
      </c>
      <c r="J434" s="273"/>
      <c r="K434" s="273"/>
      <c r="L434" s="243">
        <f t="shared" si="72"/>
        <v>19700</v>
      </c>
      <c r="M434" s="244"/>
      <c r="N434" s="244"/>
      <c r="O434" s="244"/>
      <c r="P434" s="244">
        <f t="shared" si="70"/>
        <v>1.153734</v>
      </c>
      <c r="Q434" s="244"/>
      <c r="R434" s="244"/>
      <c r="S434" s="244"/>
      <c r="T434" s="244"/>
      <c r="U434" s="244">
        <f t="shared" si="73"/>
        <v>1.0364</v>
      </c>
      <c r="V434" s="244"/>
      <c r="W434" s="244"/>
      <c r="X434" s="244"/>
      <c r="Y434" s="245">
        <f t="shared" si="74"/>
        <v>1.5546</v>
      </c>
      <c r="Z434" s="245"/>
      <c r="AA434" s="245"/>
      <c r="AB434" s="245"/>
      <c r="AC434" s="246">
        <f>IF(Y434="","",SUM(Y$427:Y434))</f>
        <v>22.557199999999998</v>
      </c>
      <c r="AD434" s="246"/>
      <c r="AE434" s="246"/>
      <c r="AF434" s="247"/>
    </row>
    <row r="435" spans="1:62" s="23" customFormat="1" ht="15.75" customHeight="1" x14ac:dyDescent="0.15">
      <c r="A435" s="176" t="str">
        <f t="shared" si="71"/>
        <v/>
      </c>
      <c r="B435" s="172"/>
      <c r="F435" s="240">
        <f t="shared" si="69"/>
        <v>10</v>
      </c>
      <c r="G435" s="241"/>
      <c r="H435" s="241"/>
      <c r="I435" s="273">
        <f t="shared" si="75"/>
        <v>3.8499999046325684</v>
      </c>
      <c r="J435" s="273"/>
      <c r="K435" s="273"/>
      <c r="L435" s="243">
        <f t="shared" si="72"/>
        <v>14160</v>
      </c>
      <c r="M435" s="244"/>
      <c r="N435" s="244"/>
      <c r="O435" s="244"/>
      <c r="P435" s="244">
        <f t="shared" si="70"/>
        <v>0.82928299999999999</v>
      </c>
      <c r="Q435" s="244"/>
      <c r="R435" s="244"/>
      <c r="S435" s="244"/>
      <c r="T435" s="244"/>
      <c r="U435" s="244">
        <f t="shared" si="73"/>
        <v>0.95430000000000004</v>
      </c>
      <c r="V435" s="244"/>
      <c r="W435" s="244"/>
      <c r="X435" s="244"/>
      <c r="Y435" s="245">
        <f t="shared" si="74"/>
        <v>3.6741000000000001</v>
      </c>
      <c r="Z435" s="245"/>
      <c r="AA435" s="245"/>
      <c r="AB435" s="245"/>
      <c r="AC435" s="246">
        <f>IF(Y435="","",SUM(Y$427:Y435))</f>
        <v>26.231299999999997</v>
      </c>
      <c r="AD435" s="246"/>
      <c r="AE435" s="246"/>
      <c r="AF435" s="247"/>
    </row>
    <row r="436" spans="1:62" s="23" customFormat="1" ht="15.75" customHeight="1" x14ac:dyDescent="0.15">
      <c r="A436" s="176" t="str">
        <f t="shared" si="71"/>
        <v/>
      </c>
      <c r="B436" s="172"/>
      <c r="F436" s="240">
        <f t="shared" si="69"/>
        <v>11</v>
      </c>
      <c r="G436" s="241"/>
      <c r="H436" s="241"/>
      <c r="I436" s="273">
        <f t="shared" si="75"/>
        <v>2.4000000953674316</v>
      </c>
      <c r="J436" s="273"/>
      <c r="K436" s="273"/>
      <c r="L436" s="243">
        <f t="shared" si="72"/>
        <v>19700</v>
      </c>
      <c r="M436" s="244"/>
      <c r="N436" s="244"/>
      <c r="O436" s="244"/>
      <c r="P436" s="244">
        <f t="shared" si="70"/>
        <v>1.153734</v>
      </c>
      <c r="Q436" s="244"/>
      <c r="R436" s="244"/>
      <c r="S436" s="244"/>
      <c r="T436" s="244"/>
      <c r="U436" s="244">
        <f t="shared" si="73"/>
        <v>1.0364</v>
      </c>
      <c r="V436" s="244"/>
      <c r="W436" s="244"/>
      <c r="X436" s="244"/>
      <c r="Y436" s="245">
        <f t="shared" si="74"/>
        <v>2.4874000000000001</v>
      </c>
      <c r="Z436" s="245"/>
      <c r="AA436" s="245"/>
      <c r="AB436" s="245"/>
      <c r="AC436" s="246">
        <f>IF(Y436="","",SUM(Y$427:Y436))</f>
        <v>28.718699999999998</v>
      </c>
      <c r="AD436" s="246"/>
      <c r="AE436" s="246"/>
      <c r="AF436" s="247"/>
    </row>
    <row r="437" spans="1:62" s="23" customFormat="1" ht="15.75" customHeight="1" x14ac:dyDescent="0.15">
      <c r="A437" s="176" t="str">
        <f t="shared" si="71"/>
        <v/>
      </c>
      <c r="B437" s="172"/>
      <c r="F437" s="240">
        <f t="shared" si="69"/>
        <v>12</v>
      </c>
      <c r="G437" s="241"/>
      <c r="H437" s="241"/>
      <c r="I437" s="273">
        <f t="shared" si="75"/>
        <v>2.2699999809265137</v>
      </c>
      <c r="J437" s="273"/>
      <c r="K437" s="273"/>
      <c r="L437" s="243">
        <f t="shared" si="72"/>
        <v>13350</v>
      </c>
      <c r="M437" s="244"/>
      <c r="N437" s="244"/>
      <c r="O437" s="244"/>
      <c r="P437" s="244">
        <f t="shared" si="70"/>
        <v>0.78184500000000001</v>
      </c>
      <c r="Q437" s="244"/>
      <c r="R437" s="244"/>
      <c r="S437" s="244"/>
      <c r="T437" s="244"/>
      <c r="U437" s="244">
        <f t="shared" si="73"/>
        <v>0.94030000000000002</v>
      </c>
      <c r="V437" s="244"/>
      <c r="W437" s="244"/>
      <c r="X437" s="244"/>
      <c r="Y437" s="245">
        <f t="shared" si="74"/>
        <v>2.1345000000000001</v>
      </c>
      <c r="Z437" s="245"/>
      <c r="AA437" s="245"/>
      <c r="AB437" s="245"/>
      <c r="AC437" s="246">
        <f>IF(Y437="","",SUM(Y$427:Y437))</f>
        <v>30.853199999999998</v>
      </c>
      <c r="AD437" s="246"/>
      <c r="AE437" s="246"/>
      <c r="AF437" s="247"/>
    </row>
    <row r="438" spans="1:62" s="23" customFormat="1" ht="15.75" customHeight="1" x14ac:dyDescent="0.15">
      <c r="A438" s="176" t="str">
        <f t="shared" si="71"/>
        <v>×</v>
      </c>
      <c r="B438" s="172"/>
      <c r="F438" s="240" t="str">
        <f t="shared" si="69"/>
        <v/>
      </c>
      <c r="G438" s="241"/>
      <c r="H438" s="241"/>
      <c r="I438" s="273">
        <f t="shared" si="75"/>
        <v>0</v>
      </c>
      <c r="J438" s="273"/>
      <c r="K438" s="273"/>
      <c r="L438" s="243" t="str">
        <f t="shared" si="72"/>
        <v/>
      </c>
      <c r="M438" s="244"/>
      <c r="N438" s="244"/>
      <c r="O438" s="244"/>
      <c r="P438" s="244" t="str">
        <f t="shared" si="70"/>
        <v/>
      </c>
      <c r="Q438" s="244"/>
      <c r="R438" s="244"/>
      <c r="S438" s="244"/>
      <c r="T438" s="244"/>
      <c r="U438" s="244" t="str">
        <f t="shared" si="73"/>
        <v/>
      </c>
      <c r="V438" s="244"/>
      <c r="W438" s="244"/>
      <c r="X438" s="244"/>
      <c r="Y438" s="245" t="str">
        <f t="shared" si="74"/>
        <v/>
      </c>
      <c r="Z438" s="245"/>
      <c r="AA438" s="245"/>
      <c r="AB438" s="245"/>
      <c r="AC438" s="246" t="str">
        <f>IF(Y438="","",SUM(Y$427:Y438))</f>
        <v/>
      </c>
      <c r="AD438" s="246"/>
      <c r="AE438" s="246"/>
      <c r="AF438" s="247"/>
    </row>
    <row r="439" spans="1:62" s="23" customFormat="1" ht="15.75" customHeight="1" x14ac:dyDescent="0.15">
      <c r="A439" s="176" t="str">
        <f t="shared" si="71"/>
        <v>×</v>
      </c>
      <c r="B439" s="172"/>
      <c r="F439" s="240" t="str">
        <f t="shared" si="69"/>
        <v/>
      </c>
      <c r="G439" s="241"/>
      <c r="H439" s="241"/>
      <c r="I439" s="273">
        <f t="shared" si="75"/>
        <v>0</v>
      </c>
      <c r="J439" s="273"/>
      <c r="K439" s="273"/>
      <c r="L439" s="243" t="str">
        <f t="shared" si="72"/>
        <v/>
      </c>
      <c r="M439" s="244"/>
      <c r="N439" s="244"/>
      <c r="O439" s="244"/>
      <c r="P439" s="244" t="str">
        <f t="shared" si="70"/>
        <v/>
      </c>
      <c r="Q439" s="244"/>
      <c r="R439" s="244"/>
      <c r="S439" s="244"/>
      <c r="T439" s="244"/>
      <c r="U439" s="244" t="str">
        <f t="shared" si="73"/>
        <v/>
      </c>
      <c r="V439" s="244"/>
      <c r="W439" s="244"/>
      <c r="X439" s="244"/>
      <c r="Y439" s="245" t="str">
        <f t="shared" si="74"/>
        <v/>
      </c>
      <c r="Z439" s="245"/>
      <c r="AA439" s="245"/>
      <c r="AB439" s="245"/>
      <c r="AC439" s="246" t="str">
        <f>IF(Y439="","",SUM(Y$427:Y439))</f>
        <v/>
      </c>
      <c r="AD439" s="246"/>
      <c r="AE439" s="246"/>
      <c r="AF439" s="247"/>
    </row>
    <row r="440" spans="1:62" s="23" customFormat="1" ht="15.75" customHeight="1" x14ac:dyDescent="0.15">
      <c r="A440" s="176" t="str">
        <f t="shared" si="71"/>
        <v>×</v>
      </c>
      <c r="B440" s="172"/>
      <c r="F440" s="240" t="str">
        <f t="shared" si="69"/>
        <v/>
      </c>
      <c r="G440" s="241"/>
      <c r="H440" s="241"/>
      <c r="I440" s="273">
        <f t="shared" si="75"/>
        <v>0</v>
      </c>
      <c r="J440" s="273"/>
      <c r="K440" s="273"/>
      <c r="L440" s="243" t="str">
        <f t="shared" si="72"/>
        <v/>
      </c>
      <c r="M440" s="244"/>
      <c r="N440" s="244"/>
      <c r="O440" s="244"/>
      <c r="P440" s="244" t="str">
        <f t="shared" si="70"/>
        <v/>
      </c>
      <c r="Q440" s="244"/>
      <c r="R440" s="244"/>
      <c r="S440" s="244"/>
      <c r="T440" s="244"/>
      <c r="U440" s="244" t="str">
        <f t="shared" si="73"/>
        <v/>
      </c>
      <c r="V440" s="244"/>
      <c r="W440" s="244"/>
      <c r="X440" s="244"/>
      <c r="Y440" s="245" t="str">
        <f t="shared" si="74"/>
        <v/>
      </c>
      <c r="Z440" s="245"/>
      <c r="AA440" s="245"/>
      <c r="AB440" s="245"/>
      <c r="AC440" s="246" t="str">
        <f>IF(Y440="","",SUM(Y$427:Y440))</f>
        <v/>
      </c>
      <c r="AD440" s="246"/>
      <c r="AE440" s="246"/>
      <c r="AF440" s="247"/>
    </row>
    <row r="441" spans="1:62" s="23" customFormat="1" ht="15.75" customHeight="1" x14ac:dyDescent="0.15">
      <c r="A441" s="176" t="str">
        <f t="shared" si="71"/>
        <v>×</v>
      </c>
      <c r="B441" s="172"/>
      <c r="F441" s="240" t="str">
        <f t="shared" si="69"/>
        <v/>
      </c>
      <c r="G441" s="241"/>
      <c r="H441" s="241"/>
      <c r="I441" s="273">
        <f t="shared" si="75"/>
        <v>0</v>
      </c>
      <c r="J441" s="273"/>
      <c r="K441" s="273"/>
      <c r="L441" s="243" t="str">
        <f t="shared" si="72"/>
        <v/>
      </c>
      <c r="M441" s="244"/>
      <c r="N441" s="244"/>
      <c r="O441" s="244"/>
      <c r="P441" s="244" t="str">
        <f t="shared" si="70"/>
        <v/>
      </c>
      <c r="Q441" s="244"/>
      <c r="R441" s="244"/>
      <c r="S441" s="244"/>
      <c r="T441" s="244"/>
      <c r="U441" s="244" t="str">
        <f t="shared" si="73"/>
        <v/>
      </c>
      <c r="V441" s="244"/>
      <c r="W441" s="244"/>
      <c r="X441" s="244"/>
      <c r="Y441" s="245" t="str">
        <f t="shared" si="74"/>
        <v/>
      </c>
      <c r="Z441" s="245"/>
      <c r="AA441" s="245"/>
      <c r="AB441" s="245"/>
      <c r="AC441" s="246" t="str">
        <f>IF(Y441="","",SUM(Y$427:Y441))</f>
        <v/>
      </c>
      <c r="AD441" s="246"/>
      <c r="AE441" s="246"/>
      <c r="AF441" s="247"/>
    </row>
    <row r="442" spans="1:62" s="23" customFormat="1" ht="15.75" customHeight="1" x14ac:dyDescent="0.15">
      <c r="A442" s="176" t="str">
        <f t="shared" si="71"/>
        <v>×</v>
      </c>
      <c r="B442" s="172"/>
      <c r="F442" s="251" t="str">
        <f t="shared" si="69"/>
        <v/>
      </c>
      <c r="G442" s="252"/>
      <c r="H442" s="252"/>
      <c r="I442" s="253">
        <f t="shared" si="75"/>
        <v>0</v>
      </c>
      <c r="J442" s="253"/>
      <c r="K442" s="253"/>
      <c r="L442" s="254" t="str">
        <f t="shared" si="72"/>
        <v/>
      </c>
      <c r="M442" s="255"/>
      <c r="N442" s="255"/>
      <c r="O442" s="255"/>
      <c r="P442" s="255" t="str">
        <f t="shared" si="70"/>
        <v/>
      </c>
      <c r="Q442" s="255"/>
      <c r="R442" s="255"/>
      <c r="S442" s="255"/>
      <c r="T442" s="255"/>
      <c r="U442" s="255" t="str">
        <f t="shared" si="73"/>
        <v/>
      </c>
      <c r="V442" s="255"/>
      <c r="W442" s="255"/>
      <c r="X442" s="255"/>
      <c r="Y442" s="237" t="str">
        <f t="shared" si="74"/>
        <v/>
      </c>
      <c r="Z442" s="237"/>
      <c r="AA442" s="237"/>
      <c r="AB442" s="237"/>
      <c r="AC442" s="238" t="str">
        <f>IF(Y442="","",SUM(Y$427:Y442))</f>
        <v/>
      </c>
      <c r="AD442" s="238"/>
      <c r="AE442" s="238"/>
      <c r="AF442" s="239"/>
    </row>
    <row r="443" spans="1:62" s="172" customFormat="1" ht="15.75" customHeight="1" x14ac:dyDescent="0.15">
      <c r="D443" s="23"/>
      <c r="F443" s="173"/>
      <c r="G443" s="173"/>
      <c r="H443" s="173"/>
      <c r="I443" s="173"/>
      <c r="J443" s="173"/>
      <c r="K443" s="173"/>
      <c r="L443" s="173"/>
      <c r="M443" s="173"/>
      <c r="N443" s="173"/>
      <c r="O443" s="173"/>
      <c r="P443" s="173"/>
      <c r="Q443" s="173"/>
      <c r="R443" s="173"/>
      <c r="S443" s="173"/>
      <c r="T443" s="50" t="s">
        <v>119</v>
      </c>
      <c r="U443" s="173">
        <v>4</v>
      </c>
      <c r="V443" s="248" t="s">
        <v>141</v>
      </c>
      <c r="W443" s="248"/>
      <c r="X443" s="173" t="s">
        <v>25</v>
      </c>
      <c r="Y443" s="249">
        <f>Y464</f>
        <v>17075</v>
      </c>
      <c r="Z443" s="249"/>
      <c r="AA443" s="249"/>
      <c r="AB443" s="249"/>
      <c r="AC443" s="249"/>
      <c r="AD443" s="250" t="s">
        <v>157</v>
      </c>
      <c r="AE443" s="250"/>
      <c r="AF443" s="173" t="s">
        <v>149</v>
      </c>
      <c r="AK443" s="51"/>
      <c r="AL443" s="24"/>
      <c r="AM443" s="24"/>
      <c r="AN443" s="24"/>
      <c r="AO443" s="24"/>
      <c r="AP443" s="24"/>
      <c r="AQ443" s="24"/>
      <c r="AR443" s="24"/>
      <c r="AS443" s="24"/>
      <c r="AT443" s="24"/>
      <c r="AU443" s="24"/>
      <c r="AV443" s="24"/>
      <c r="AW443" s="24"/>
      <c r="AX443" s="24"/>
      <c r="AY443" s="24"/>
      <c r="AZ443" s="24"/>
      <c r="BA443" s="24"/>
      <c r="BB443" s="24"/>
      <c r="BC443" s="24"/>
      <c r="BD443" s="24"/>
      <c r="BE443" s="24"/>
      <c r="BF443" s="24"/>
    </row>
    <row r="444" spans="1:62" s="172" customFormat="1" ht="15.75" customHeight="1" x14ac:dyDescent="0.15">
      <c r="B444" s="172" t="s">
        <v>571</v>
      </c>
      <c r="D444" s="23"/>
      <c r="F444" s="23"/>
      <c r="AO444" s="24"/>
      <c r="AP444" s="24"/>
      <c r="AQ444" s="24"/>
      <c r="AR444" s="24"/>
      <c r="AS444" s="24"/>
      <c r="AT444" s="24"/>
      <c r="AU444" s="24"/>
      <c r="AV444" s="24"/>
      <c r="AW444" s="24"/>
      <c r="AX444" s="24"/>
      <c r="AY444" s="24"/>
      <c r="AZ444" s="24"/>
      <c r="BA444" s="24"/>
      <c r="BB444" s="24"/>
      <c r="BC444" s="24"/>
      <c r="BD444" s="24"/>
      <c r="BE444" s="24"/>
      <c r="BF444" s="24"/>
      <c r="BG444" s="24"/>
      <c r="BH444" s="24"/>
      <c r="BI444" s="24"/>
      <c r="BJ444" s="24"/>
    </row>
    <row r="445" spans="1:62" s="23" customFormat="1" ht="15.75" customHeight="1" x14ac:dyDescent="0.15">
      <c r="F445" s="26" t="s">
        <v>630</v>
      </c>
      <c r="G445" s="26"/>
      <c r="H445" s="26"/>
      <c r="I445" s="26"/>
      <c r="J445" s="26"/>
      <c r="K445" s="26"/>
      <c r="L445" s="26"/>
      <c r="M445" s="26"/>
      <c r="N445" s="26"/>
      <c r="O445" s="26"/>
      <c r="P445" s="26"/>
      <c r="Q445" s="26"/>
      <c r="R445" s="26"/>
      <c r="S445" s="26"/>
      <c r="T445" s="26"/>
      <c r="U445" s="26"/>
      <c r="V445" s="26"/>
      <c r="W445" s="26"/>
      <c r="X445" s="26"/>
      <c r="Y445" s="26"/>
      <c r="Z445" s="26"/>
      <c r="AA445" s="26"/>
      <c r="AB445" s="26"/>
      <c r="AC445" s="26"/>
      <c r="AD445" s="26"/>
      <c r="AE445" s="26"/>
      <c r="AF445" s="26"/>
    </row>
    <row r="446" spans="1:62" s="23" customFormat="1" ht="15.75" customHeight="1" x14ac:dyDescent="0.15">
      <c r="F446" s="256" t="s">
        <v>74</v>
      </c>
      <c r="G446" s="257"/>
      <c r="H446" s="257"/>
      <c r="I446" s="260" t="s">
        <v>150</v>
      </c>
      <c r="J446" s="261"/>
      <c r="K446" s="261"/>
      <c r="L446" s="257" t="s">
        <v>151</v>
      </c>
      <c r="M446" s="257"/>
      <c r="N446" s="257"/>
      <c r="O446" s="257"/>
      <c r="P446" s="257" t="s">
        <v>155</v>
      </c>
      <c r="Q446" s="257"/>
      <c r="R446" s="257"/>
      <c r="S446" s="257"/>
      <c r="T446" s="257"/>
      <c r="U446" s="257" t="s">
        <v>152</v>
      </c>
      <c r="V446" s="257"/>
      <c r="W446" s="257"/>
      <c r="X446" s="257"/>
      <c r="Y446" s="257" t="s">
        <v>153</v>
      </c>
      <c r="Z446" s="257"/>
      <c r="AA446" s="257"/>
      <c r="AB446" s="257"/>
      <c r="AC446" s="257" t="s">
        <v>154</v>
      </c>
      <c r="AD446" s="257"/>
      <c r="AE446" s="257"/>
      <c r="AF446" s="263"/>
    </row>
    <row r="447" spans="1:62" s="23" customFormat="1" ht="15.75" customHeight="1" x14ac:dyDescent="0.15">
      <c r="F447" s="258"/>
      <c r="G447" s="259"/>
      <c r="H447" s="259"/>
      <c r="I447" s="262"/>
      <c r="J447" s="262"/>
      <c r="K447" s="262"/>
      <c r="L447" s="259"/>
      <c r="M447" s="259"/>
      <c r="N447" s="259"/>
      <c r="O447" s="259"/>
      <c r="P447" s="259"/>
      <c r="Q447" s="259"/>
      <c r="R447" s="259"/>
      <c r="S447" s="259"/>
      <c r="T447" s="259"/>
      <c r="U447" s="259"/>
      <c r="V447" s="259"/>
      <c r="W447" s="259"/>
      <c r="X447" s="259"/>
      <c r="Y447" s="259"/>
      <c r="Z447" s="259"/>
      <c r="AA447" s="259"/>
      <c r="AB447" s="259"/>
      <c r="AC447" s="259"/>
      <c r="AD447" s="259"/>
      <c r="AE447" s="259"/>
      <c r="AF447" s="264"/>
    </row>
    <row r="448" spans="1:62" s="23" customFormat="1" ht="15.75" customHeight="1" x14ac:dyDescent="0.15">
      <c r="A448" s="109" t="str">
        <f>IF(I448="","×","")</f>
        <v/>
      </c>
      <c r="B448" s="99"/>
      <c r="F448" s="265">
        <f t="shared" ref="F448:F463" si="76">IF(G136="","",G136)</f>
        <v>2</v>
      </c>
      <c r="G448" s="266"/>
      <c r="H448" s="266"/>
      <c r="I448" s="437">
        <v>0.33000001311302185</v>
      </c>
      <c r="J448" s="437"/>
      <c r="K448" s="437"/>
      <c r="L448" s="268">
        <f t="shared" ref="L448:L463" si="77">U259</f>
        <v>3010</v>
      </c>
      <c r="M448" s="269"/>
      <c r="N448" s="269"/>
      <c r="O448" s="269"/>
      <c r="P448" s="269">
        <f t="shared" ref="P448:P463" si="78">IF(L448="","",ROUND(L448/$Y$464,6))</f>
        <v>0.17628099999999999</v>
      </c>
      <c r="Q448" s="269"/>
      <c r="R448" s="269"/>
      <c r="S448" s="269"/>
      <c r="T448" s="269"/>
      <c r="U448" s="269">
        <f>IF(P448="","",ROUND(P448^0.25,4))</f>
        <v>0.64800000000000002</v>
      </c>
      <c r="V448" s="269"/>
      <c r="W448" s="269"/>
      <c r="X448" s="269"/>
      <c r="Y448" s="270">
        <f t="shared" ref="Y448:Y463" si="79">IF(U448="","",ROUND(U448*I448,4))</f>
        <v>0.21379999999999999</v>
      </c>
      <c r="Z448" s="270"/>
      <c r="AA448" s="270"/>
      <c r="AB448" s="270"/>
      <c r="AC448" s="271">
        <f>IF(Y448="","",SUM(Y$448:Y448))</f>
        <v>0.21379999999999999</v>
      </c>
      <c r="AD448" s="271"/>
      <c r="AE448" s="271"/>
      <c r="AF448" s="272"/>
    </row>
    <row r="449" spans="1:62" s="23" customFormat="1" ht="15.75" customHeight="1" x14ac:dyDescent="0.15">
      <c r="A449" s="109" t="str">
        <f t="shared" ref="A449:A463" si="80">IF(I449="","×","")</f>
        <v/>
      </c>
      <c r="B449" s="99"/>
      <c r="F449" s="240">
        <f t="shared" si="76"/>
        <v>3</v>
      </c>
      <c r="G449" s="241"/>
      <c r="H449" s="241"/>
      <c r="I449" s="431">
        <v>1.5</v>
      </c>
      <c r="J449" s="431"/>
      <c r="K449" s="431"/>
      <c r="L449" s="555">
        <f t="shared" si="77"/>
        <v>2520</v>
      </c>
      <c r="M449" s="282"/>
      <c r="N449" s="282"/>
      <c r="O449" s="282"/>
      <c r="P449" s="244">
        <f t="shared" si="78"/>
        <v>0.14758399999999999</v>
      </c>
      <c r="Q449" s="244"/>
      <c r="R449" s="244"/>
      <c r="S449" s="244"/>
      <c r="T449" s="244"/>
      <c r="U449" s="244">
        <f t="shared" ref="U449:U463" si="81">IF(P449="","",ROUND(P449^0.25,4))</f>
        <v>0.61980000000000002</v>
      </c>
      <c r="V449" s="244"/>
      <c r="W449" s="244"/>
      <c r="X449" s="244"/>
      <c r="Y449" s="245">
        <f t="shared" si="79"/>
        <v>0.92969999999999997</v>
      </c>
      <c r="Z449" s="245"/>
      <c r="AA449" s="245"/>
      <c r="AB449" s="245"/>
      <c r="AC449" s="246">
        <f>IF(Y449="","",SUM(Y$448:Y449))</f>
        <v>1.1435</v>
      </c>
      <c r="AD449" s="246"/>
      <c r="AE449" s="246"/>
      <c r="AF449" s="247"/>
    </row>
    <row r="450" spans="1:62" s="23" customFormat="1" ht="15.75" customHeight="1" x14ac:dyDescent="0.15">
      <c r="A450" s="109" t="str">
        <f t="shared" si="80"/>
        <v/>
      </c>
      <c r="B450" s="99"/>
      <c r="F450" s="240">
        <f t="shared" si="76"/>
        <v>4</v>
      </c>
      <c r="G450" s="241"/>
      <c r="H450" s="241"/>
      <c r="I450" s="431">
        <v>6.5500001907348633</v>
      </c>
      <c r="J450" s="431"/>
      <c r="K450" s="431"/>
      <c r="L450" s="555">
        <f t="shared" si="77"/>
        <v>7730</v>
      </c>
      <c r="M450" s="282"/>
      <c r="N450" s="282"/>
      <c r="O450" s="282"/>
      <c r="P450" s="244">
        <f t="shared" si="78"/>
        <v>0.45270899999999997</v>
      </c>
      <c r="Q450" s="244"/>
      <c r="R450" s="244"/>
      <c r="S450" s="244"/>
      <c r="T450" s="244"/>
      <c r="U450" s="244">
        <f t="shared" si="81"/>
        <v>0.82030000000000003</v>
      </c>
      <c r="V450" s="244"/>
      <c r="W450" s="244"/>
      <c r="X450" s="244"/>
      <c r="Y450" s="245">
        <f t="shared" si="79"/>
        <v>5.3730000000000002</v>
      </c>
      <c r="Z450" s="245"/>
      <c r="AA450" s="245"/>
      <c r="AB450" s="245"/>
      <c r="AC450" s="246">
        <f>IF(Y450="","",SUM(Y$448:Y450))</f>
        <v>6.5165000000000006</v>
      </c>
      <c r="AD450" s="246"/>
      <c r="AE450" s="246"/>
      <c r="AF450" s="247"/>
    </row>
    <row r="451" spans="1:62" s="23" customFormat="1" ht="15.75" customHeight="1" x14ac:dyDescent="0.15">
      <c r="A451" s="109" t="str">
        <f t="shared" si="80"/>
        <v/>
      </c>
      <c r="B451" s="99"/>
      <c r="F451" s="240">
        <f t="shared" si="76"/>
        <v>5</v>
      </c>
      <c r="G451" s="241"/>
      <c r="H451" s="241"/>
      <c r="I451" s="431">
        <v>3.4500000476837158</v>
      </c>
      <c r="J451" s="431"/>
      <c r="K451" s="431"/>
      <c r="L451" s="555">
        <f t="shared" si="77"/>
        <v>7730</v>
      </c>
      <c r="M451" s="282"/>
      <c r="N451" s="282"/>
      <c r="O451" s="282"/>
      <c r="P451" s="244">
        <f t="shared" si="78"/>
        <v>0.45270899999999997</v>
      </c>
      <c r="Q451" s="244"/>
      <c r="R451" s="244"/>
      <c r="S451" s="244"/>
      <c r="T451" s="244"/>
      <c r="U451" s="244">
        <f t="shared" si="81"/>
        <v>0.82030000000000003</v>
      </c>
      <c r="V451" s="244"/>
      <c r="W451" s="244"/>
      <c r="X451" s="244"/>
      <c r="Y451" s="245">
        <f t="shared" si="79"/>
        <v>2.83</v>
      </c>
      <c r="Z451" s="245"/>
      <c r="AA451" s="245"/>
      <c r="AB451" s="245"/>
      <c r="AC451" s="246">
        <f>IF(Y451="","",SUM(Y$448:Y451))</f>
        <v>9.3465000000000007</v>
      </c>
      <c r="AD451" s="246"/>
      <c r="AE451" s="246"/>
      <c r="AF451" s="247"/>
    </row>
    <row r="452" spans="1:62" s="23" customFormat="1" ht="15.75" customHeight="1" x14ac:dyDescent="0.15">
      <c r="A452" s="109" t="str">
        <f t="shared" si="80"/>
        <v/>
      </c>
      <c r="B452" s="99"/>
      <c r="F452" s="240">
        <f t="shared" si="76"/>
        <v>6</v>
      </c>
      <c r="G452" s="241"/>
      <c r="H452" s="241"/>
      <c r="I452" s="431">
        <v>2.3499999046325684</v>
      </c>
      <c r="J452" s="431"/>
      <c r="K452" s="431"/>
      <c r="L452" s="555">
        <f t="shared" si="77"/>
        <v>7730</v>
      </c>
      <c r="M452" s="282"/>
      <c r="N452" s="282"/>
      <c r="O452" s="282"/>
      <c r="P452" s="244">
        <f t="shared" si="78"/>
        <v>0.45270899999999997</v>
      </c>
      <c r="Q452" s="244"/>
      <c r="R452" s="244"/>
      <c r="S452" s="244"/>
      <c r="T452" s="244"/>
      <c r="U452" s="244">
        <f t="shared" si="81"/>
        <v>0.82030000000000003</v>
      </c>
      <c r="V452" s="244"/>
      <c r="W452" s="244"/>
      <c r="X452" s="244"/>
      <c r="Y452" s="245">
        <f t="shared" si="79"/>
        <v>1.9277</v>
      </c>
      <c r="Z452" s="245"/>
      <c r="AA452" s="245"/>
      <c r="AB452" s="245"/>
      <c r="AC452" s="246">
        <f>IF(Y452="","",SUM(Y$448:Y452))</f>
        <v>11.2742</v>
      </c>
      <c r="AD452" s="246"/>
      <c r="AE452" s="246"/>
      <c r="AF452" s="247"/>
    </row>
    <row r="453" spans="1:62" s="23" customFormat="1" ht="15.75" customHeight="1" x14ac:dyDescent="0.15">
      <c r="A453" s="109" t="str">
        <f t="shared" si="80"/>
        <v/>
      </c>
      <c r="B453" s="99"/>
      <c r="F453" s="240">
        <f t="shared" si="76"/>
        <v>7</v>
      </c>
      <c r="G453" s="241"/>
      <c r="H453" s="241"/>
      <c r="I453" s="431">
        <v>8.6000003814697266</v>
      </c>
      <c r="J453" s="431"/>
      <c r="K453" s="431"/>
      <c r="L453" s="555">
        <f t="shared" si="77"/>
        <v>50870</v>
      </c>
      <c r="M453" s="282"/>
      <c r="N453" s="282"/>
      <c r="O453" s="282"/>
      <c r="P453" s="244">
        <f t="shared" si="78"/>
        <v>2.979209</v>
      </c>
      <c r="Q453" s="244"/>
      <c r="R453" s="244"/>
      <c r="S453" s="244"/>
      <c r="T453" s="244"/>
      <c r="U453" s="244">
        <f t="shared" si="81"/>
        <v>1.3138000000000001</v>
      </c>
      <c r="V453" s="244"/>
      <c r="W453" s="244"/>
      <c r="X453" s="244"/>
      <c r="Y453" s="245">
        <f t="shared" si="79"/>
        <v>11.2987</v>
      </c>
      <c r="Z453" s="245"/>
      <c r="AA453" s="245"/>
      <c r="AB453" s="245"/>
      <c r="AC453" s="246">
        <f>IF(Y453="","",SUM(Y$448:Y453))</f>
        <v>22.572900000000001</v>
      </c>
      <c r="AD453" s="246"/>
      <c r="AE453" s="246"/>
      <c r="AF453" s="247"/>
    </row>
    <row r="454" spans="1:62" s="23" customFormat="1" ht="15.75" customHeight="1" x14ac:dyDescent="0.15">
      <c r="A454" s="109" t="str">
        <f t="shared" si="80"/>
        <v/>
      </c>
      <c r="B454" s="99"/>
      <c r="F454" s="240">
        <f t="shared" si="76"/>
        <v>8</v>
      </c>
      <c r="G454" s="241"/>
      <c r="H454" s="241"/>
      <c r="I454" s="431">
        <v>2.2000000476837158</v>
      </c>
      <c r="J454" s="431"/>
      <c r="K454" s="431"/>
      <c r="L454" s="555">
        <f t="shared" si="77"/>
        <v>24170</v>
      </c>
      <c r="M454" s="282"/>
      <c r="N454" s="282"/>
      <c r="O454" s="282"/>
      <c r="P454" s="244">
        <f t="shared" si="78"/>
        <v>1.4155199999999999</v>
      </c>
      <c r="Q454" s="244"/>
      <c r="R454" s="244"/>
      <c r="S454" s="244"/>
      <c r="T454" s="244"/>
      <c r="U454" s="244">
        <f t="shared" si="81"/>
        <v>1.0908</v>
      </c>
      <c r="V454" s="244"/>
      <c r="W454" s="244"/>
      <c r="X454" s="244"/>
      <c r="Y454" s="245">
        <f t="shared" si="79"/>
        <v>2.3997999999999999</v>
      </c>
      <c r="Z454" s="245"/>
      <c r="AA454" s="245"/>
      <c r="AB454" s="245"/>
      <c r="AC454" s="246">
        <f>IF(Y454="","",SUM(Y$448:Y454))</f>
        <v>24.9727</v>
      </c>
      <c r="AD454" s="246"/>
      <c r="AE454" s="246"/>
      <c r="AF454" s="247"/>
    </row>
    <row r="455" spans="1:62" s="23" customFormat="1" ht="15.75" customHeight="1" x14ac:dyDescent="0.15">
      <c r="A455" s="109" t="str">
        <f t="shared" si="80"/>
        <v/>
      </c>
      <c r="B455" s="99"/>
      <c r="F455" s="240">
        <f t="shared" si="76"/>
        <v>9</v>
      </c>
      <c r="G455" s="241"/>
      <c r="H455" s="241"/>
      <c r="I455" s="431">
        <v>1.5</v>
      </c>
      <c r="J455" s="431"/>
      <c r="K455" s="431"/>
      <c r="L455" s="555">
        <f t="shared" si="77"/>
        <v>39390</v>
      </c>
      <c r="M455" s="282"/>
      <c r="N455" s="282"/>
      <c r="O455" s="282"/>
      <c r="P455" s="244">
        <f t="shared" si="78"/>
        <v>2.3068810000000002</v>
      </c>
      <c r="Q455" s="244"/>
      <c r="R455" s="244"/>
      <c r="S455" s="244"/>
      <c r="T455" s="244"/>
      <c r="U455" s="244">
        <f t="shared" si="81"/>
        <v>1.2323999999999999</v>
      </c>
      <c r="V455" s="244"/>
      <c r="W455" s="244"/>
      <c r="X455" s="244"/>
      <c r="Y455" s="245">
        <f t="shared" si="79"/>
        <v>1.8486</v>
      </c>
      <c r="Z455" s="245"/>
      <c r="AA455" s="245"/>
      <c r="AB455" s="245"/>
      <c r="AC455" s="246">
        <f>IF(Y455="","",SUM(Y$448:Y455))</f>
        <v>26.821300000000001</v>
      </c>
      <c r="AD455" s="246"/>
      <c r="AE455" s="246"/>
      <c r="AF455" s="247"/>
    </row>
    <row r="456" spans="1:62" s="23" customFormat="1" ht="15.75" customHeight="1" x14ac:dyDescent="0.15">
      <c r="A456" s="109" t="str">
        <f t="shared" si="80"/>
        <v/>
      </c>
      <c r="B456" s="99"/>
      <c r="F456" s="240">
        <f t="shared" si="76"/>
        <v>10</v>
      </c>
      <c r="G456" s="241"/>
      <c r="H456" s="241"/>
      <c r="I456" s="431">
        <v>3.8499999046325684</v>
      </c>
      <c r="J456" s="431"/>
      <c r="K456" s="431"/>
      <c r="L456" s="555">
        <f t="shared" si="77"/>
        <v>28330</v>
      </c>
      <c r="M456" s="282"/>
      <c r="N456" s="282"/>
      <c r="O456" s="282"/>
      <c r="P456" s="244">
        <f t="shared" si="78"/>
        <v>1.659151</v>
      </c>
      <c r="Q456" s="244"/>
      <c r="R456" s="244"/>
      <c r="S456" s="244"/>
      <c r="T456" s="244"/>
      <c r="U456" s="244">
        <f t="shared" si="81"/>
        <v>1.1349</v>
      </c>
      <c r="V456" s="244"/>
      <c r="W456" s="244"/>
      <c r="X456" s="244"/>
      <c r="Y456" s="245">
        <f t="shared" si="79"/>
        <v>4.3693999999999997</v>
      </c>
      <c r="Z456" s="245"/>
      <c r="AA456" s="245"/>
      <c r="AB456" s="245"/>
      <c r="AC456" s="246">
        <f>IF(Y456="","",SUM(Y$448:Y456))</f>
        <v>31.1907</v>
      </c>
      <c r="AD456" s="246"/>
      <c r="AE456" s="246"/>
      <c r="AF456" s="247"/>
    </row>
    <row r="457" spans="1:62" s="23" customFormat="1" ht="15.75" customHeight="1" x14ac:dyDescent="0.15">
      <c r="A457" s="109" t="str">
        <f t="shared" si="80"/>
        <v/>
      </c>
      <c r="B457" s="99"/>
      <c r="F457" s="240">
        <f t="shared" si="76"/>
        <v>11</v>
      </c>
      <c r="G457" s="241"/>
      <c r="H457" s="241"/>
      <c r="I457" s="431">
        <v>2.4000000953674316</v>
      </c>
      <c r="J457" s="431"/>
      <c r="K457" s="431"/>
      <c r="L457" s="555">
        <f t="shared" si="77"/>
        <v>39390</v>
      </c>
      <c r="M457" s="282"/>
      <c r="N457" s="282"/>
      <c r="O457" s="282"/>
      <c r="P457" s="244">
        <f t="shared" si="78"/>
        <v>2.3068810000000002</v>
      </c>
      <c r="Q457" s="244"/>
      <c r="R457" s="244"/>
      <c r="S457" s="244"/>
      <c r="T457" s="244"/>
      <c r="U457" s="244">
        <f t="shared" si="81"/>
        <v>1.2323999999999999</v>
      </c>
      <c r="V457" s="244"/>
      <c r="W457" s="244"/>
      <c r="X457" s="244"/>
      <c r="Y457" s="245">
        <f t="shared" si="79"/>
        <v>2.9578000000000002</v>
      </c>
      <c r="Z457" s="245"/>
      <c r="AA457" s="245"/>
      <c r="AB457" s="245"/>
      <c r="AC457" s="246">
        <f>IF(Y457="","",SUM(Y$448:Y457))</f>
        <v>34.148499999999999</v>
      </c>
      <c r="AD457" s="246"/>
      <c r="AE457" s="246"/>
      <c r="AF457" s="247"/>
    </row>
    <row r="458" spans="1:62" s="23" customFormat="1" ht="15.75" customHeight="1" x14ac:dyDescent="0.15">
      <c r="A458" s="109" t="str">
        <f t="shared" si="80"/>
        <v/>
      </c>
      <c r="B458" s="99"/>
      <c r="F458" s="240">
        <f t="shared" si="76"/>
        <v>12</v>
      </c>
      <c r="G458" s="241"/>
      <c r="H458" s="241"/>
      <c r="I458" s="431">
        <v>2.2699999809265137</v>
      </c>
      <c r="J458" s="431"/>
      <c r="K458" s="431"/>
      <c r="L458" s="555">
        <f t="shared" si="77"/>
        <v>26700</v>
      </c>
      <c r="M458" s="282"/>
      <c r="N458" s="282"/>
      <c r="O458" s="282"/>
      <c r="P458" s="244">
        <f t="shared" si="78"/>
        <v>1.56369</v>
      </c>
      <c r="Q458" s="244"/>
      <c r="R458" s="244"/>
      <c r="S458" s="244"/>
      <c r="T458" s="244"/>
      <c r="U458" s="244">
        <f t="shared" si="81"/>
        <v>1.1182000000000001</v>
      </c>
      <c r="V458" s="244"/>
      <c r="W458" s="244"/>
      <c r="X458" s="244"/>
      <c r="Y458" s="245">
        <f t="shared" si="79"/>
        <v>2.5383</v>
      </c>
      <c r="Z458" s="245"/>
      <c r="AA458" s="245"/>
      <c r="AB458" s="245"/>
      <c r="AC458" s="246">
        <f>IF(Y458="","",SUM(Y$448:Y458))</f>
        <v>36.686799999999998</v>
      </c>
      <c r="AD458" s="246"/>
      <c r="AE458" s="246"/>
      <c r="AF458" s="247"/>
    </row>
    <row r="459" spans="1:62" s="23" customFormat="1" ht="15.75" customHeight="1" x14ac:dyDescent="0.15">
      <c r="A459" s="109" t="str">
        <f t="shared" si="80"/>
        <v>×</v>
      </c>
      <c r="B459" s="99"/>
      <c r="F459" s="240" t="str">
        <f t="shared" si="76"/>
        <v/>
      </c>
      <c r="G459" s="241"/>
      <c r="H459" s="241"/>
      <c r="I459" s="431"/>
      <c r="J459" s="431"/>
      <c r="K459" s="431"/>
      <c r="L459" s="555" t="str">
        <f t="shared" si="77"/>
        <v/>
      </c>
      <c r="M459" s="282"/>
      <c r="N459" s="282"/>
      <c r="O459" s="282"/>
      <c r="P459" s="244" t="str">
        <f t="shared" si="78"/>
        <v/>
      </c>
      <c r="Q459" s="244"/>
      <c r="R459" s="244"/>
      <c r="S459" s="244"/>
      <c r="T459" s="244"/>
      <c r="U459" s="244" t="str">
        <f t="shared" si="81"/>
        <v/>
      </c>
      <c r="V459" s="244"/>
      <c r="W459" s="244"/>
      <c r="X459" s="244"/>
      <c r="Y459" s="245" t="str">
        <f t="shared" si="79"/>
        <v/>
      </c>
      <c r="Z459" s="245"/>
      <c r="AA459" s="245"/>
      <c r="AB459" s="245"/>
      <c r="AC459" s="246" t="str">
        <f>IF(Y459="","",SUM(Y$448:Y459))</f>
        <v/>
      </c>
      <c r="AD459" s="246"/>
      <c r="AE459" s="246"/>
      <c r="AF459" s="247"/>
    </row>
    <row r="460" spans="1:62" s="23" customFormat="1" ht="15.75" customHeight="1" x14ac:dyDescent="0.15">
      <c r="A460" s="109" t="str">
        <f t="shared" si="80"/>
        <v>×</v>
      </c>
      <c r="B460" s="99"/>
      <c r="F460" s="240" t="str">
        <f t="shared" si="76"/>
        <v/>
      </c>
      <c r="G460" s="241"/>
      <c r="H460" s="241"/>
      <c r="I460" s="431"/>
      <c r="J460" s="431"/>
      <c r="K460" s="431"/>
      <c r="L460" s="555" t="str">
        <f t="shared" si="77"/>
        <v/>
      </c>
      <c r="M460" s="282"/>
      <c r="N460" s="282"/>
      <c r="O460" s="282"/>
      <c r="P460" s="244" t="str">
        <f t="shared" si="78"/>
        <v/>
      </c>
      <c r="Q460" s="244"/>
      <c r="R460" s="244"/>
      <c r="S460" s="244"/>
      <c r="T460" s="244"/>
      <c r="U460" s="244" t="str">
        <f t="shared" si="81"/>
        <v/>
      </c>
      <c r="V460" s="244"/>
      <c r="W460" s="244"/>
      <c r="X460" s="244"/>
      <c r="Y460" s="245" t="str">
        <f t="shared" si="79"/>
        <v/>
      </c>
      <c r="Z460" s="245"/>
      <c r="AA460" s="245"/>
      <c r="AB460" s="245"/>
      <c r="AC460" s="246" t="str">
        <f>IF(Y460="","",SUM(Y$448:Y460))</f>
        <v/>
      </c>
      <c r="AD460" s="246"/>
      <c r="AE460" s="246"/>
      <c r="AF460" s="247"/>
    </row>
    <row r="461" spans="1:62" s="23" customFormat="1" ht="15.75" customHeight="1" x14ac:dyDescent="0.15">
      <c r="A461" s="109" t="str">
        <f t="shared" si="80"/>
        <v>×</v>
      </c>
      <c r="B461" s="99"/>
      <c r="F461" s="240" t="str">
        <f t="shared" si="76"/>
        <v/>
      </c>
      <c r="G461" s="241"/>
      <c r="H461" s="241"/>
      <c r="I461" s="431"/>
      <c r="J461" s="431"/>
      <c r="K461" s="431"/>
      <c r="L461" s="555" t="str">
        <f t="shared" si="77"/>
        <v/>
      </c>
      <c r="M461" s="282"/>
      <c r="N461" s="282"/>
      <c r="O461" s="282"/>
      <c r="P461" s="244" t="str">
        <f t="shared" si="78"/>
        <v/>
      </c>
      <c r="Q461" s="244"/>
      <c r="R461" s="244"/>
      <c r="S461" s="244"/>
      <c r="T461" s="244"/>
      <c r="U461" s="244" t="str">
        <f t="shared" si="81"/>
        <v/>
      </c>
      <c r="V461" s="244"/>
      <c r="W461" s="244"/>
      <c r="X461" s="244"/>
      <c r="Y461" s="245" t="str">
        <f t="shared" si="79"/>
        <v/>
      </c>
      <c r="Z461" s="245"/>
      <c r="AA461" s="245"/>
      <c r="AB461" s="245"/>
      <c r="AC461" s="246" t="str">
        <f>IF(Y461="","",SUM(Y$448:Y461))</f>
        <v/>
      </c>
      <c r="AD461" s="246"/>
      <c r="AE461" s="246"/>
      <c r="AF461" s="247"/>
    </row>
    <row r="462" spans="1:62" s="23" customFormat="1" ht="15.75" customHeight="1" x14ac:dyDescent="0.15">
      <c r="A462" s="109" t="str">
        <f t="shared" si="80"/>
        <v>×</v>
      </c>
      <c r="B462" s="99"/>
      <c r="F462" s="240" t="str">
        <f t="shared" si="76"/>
        <v/>
      </c>
      <c r="G462" s="241"/>
      <c r="H462" s="241"/>
      <c r="I462" s="431"/>
      <c r="J462" s="431"/>
      <c r="K462" s="431"/>
      <c r="L462" s="555" t="str">
        <f t="shared" si="77"/>
        <v/>
      </c>
      <c r="M462" s="282"/>
      <c r="N462" s="282"/>
      <c r="O462" s="282"/>
      <c r="P462" s="244" t="str">
        <f t="shared" si="78"/>
        <v/>
      </c>
      <c r="Q462" s="244"/>
      <c r="R462" s="244"/>
      <c r="S462" s="244"/>
      <c r="T462" s="244"/>
      <c r="U462" s="244" t="str">
        <f t="shared" si="81"/>
        <v/>
      </c>
      <c r="V462" s="244"/>
      <c r="W462" s="244"/>
      <c r="X462" s="244"/>
      <c r="Y462" s="245" t="str">
        <f t="shared" si="79"/>
        <v/>
      </c>
      <c r="Z462" s="245"/>
      <c r="AA462" s="245"/>
      <c r="AB462" s="245"/>
      <c r="AC462" s="246" t="str">
        <f>IF(Y462="","",SUM(Y$448:Y462))</f>
        <v/>
      </c>
      <c r="AD462" s="246"/>
      <c r="AE462" s="246"/>
      <c r="AF462" s="247"/>
    </row>
    <row r="463" spans="1:62" s="23" customFormat="1" ht="15.75" customHeight="1" x14ac:dyDescent="0.15">
      <c r="A463" s="109" t="str">
        <f t="shared" si="80"/>
        <v>×</v>
      </c>
      <c r="B463" s="99"/>
      <c r="F463" s="251" t="str">
        <f t="shared" si="76"/>
        <v/>
      </c>
      <c r="G463" s="252"/>
      <c r="H463" s="252"/>
      <c r="I463" s="457"/>
      <c r="J463" s="457"/>
      <c r="K463" s="457"/>
      <c r="L463" s="590" t="str">
        <f t="shared" si="77"/>
        <v/>
      </c>
      <c r="M463" s="591"/>
      <c r="N463" s="591"/>
      <c r="O463" s="591"/>
      <c r="P463" s="255" t="str">
        <f t="shared" si="78"/>
        <v/>
      </c>
      <c r="Q463" s="255"/>
      <c r="R463" s="255"/>
      <c r="S463" s="255"/>
      <c r="T463" s="255"/>
      <c r="U463" s="255" t="str">
        <f t="shared" si="81"/>
        <v/>
      </c>
      <c r="V463" s="255"/>
      <c r="W463" s="255"/>
      <c r="X463" s="255"/>
      <c r="Y463" s="237" t="str">
        <f t="shared" si="79"/>
        <v/>
      </c>
      <c r="Z463" s="237"/>
      <c r="AA463" s="237"/>
      <c r="AB463" s="237"/>
      <c r="AC463" s="238" t="str">
        <f>IF(Y463="","",SUM(Y$448:Y463))</f>
        <v/>
      </c>
      <c r="AD463" s="238"/>
      <c r="AE463" s="238"/>
      <c r="AF463" s="239"/>
    </row>
    <row r="464" spans="1:62" ht="15.75" customHeight="1" x14ac:dyDescent="0.15">
      <c r="F464" s="35"/>
      <c r="G464" s="35"/>
      <c r="H464" s="35"/>
      <c r="I464" s="35"/>
      <c r="J464" s="35"/>
      <c r="K464" s="35"/>
      <c r="L464" s="35"/>
      <c r="M464" s="35"/>
      <c r="N464" s="35"/>
      <c r="O464" s="35"/>
      <c r="P464" s="35"/>
      <c r="Q464" s="35"/>
      <c r="R464" s="35"/>
      <c r="S464" s="35"/>
      <c r="T464" s="50" t="s">
        <v>119</v>
      </c>
      <c r="U464" s="35">
        <v>4</v>
      </c>
      <c r="V464" s="248" t="s">
        <v>156</v>
      </c>
      <c r="W464" s="248"/>
      <c r="X464" s="35" t="s">
        <v>25</v>
      </c>
      <c r="Y464" s="249">
        <f>ROUND(4*AA420*AD420^AE420*AE421,0)</f>
        <v>17075</v>
      </c>
      <c r="Z464" s="249"/>
      <c r="AA464" s="249"/>
      <c r="AB464" s="249"/>
      <c r="AC464" s="249"/>
      <c r="AD464" s="250" t="s">
        <v>157</v>
      </c>
      <c r="AE464" s="250"/>
      <c r="AF464" s="35" t="s">
        <v>158</v>
      </c>
      <c r="AK464" s="51"/>
      <c r="AL464" s="24"/>
      <c r="AM464" s="24"/>
      <c r="AN464" s="24"/>
      <c r="BG464" s="22"/>
      <c r="BH464" s="22"/>
      <c r="BI464" s="22"/>
      <c r="BJ464" s="22"/>
    </row>
    <row r="465" spans="1:62" ht="15.75" customHeight="1" x14ac:dyDescent="0.15">
      <c r="F465" s="22"/>
      <c r="T465" s="38"/>
      <c r="Y465" s="52"/>
      <c r="Z465" s="52"/>
      <c r="AA465" s="52"/>
      <c r="AB465" s="52"/>
      <c r="AC465" s="52"/>
      <c r="AD465" s="49"/>
      <c r="AE465" s="49"/>
      <c r="AK465" s="51"/>
      <c r="AL465" s="24"/>
      <c r="AM465" s="24"/>
      <c r="AN465" s="24"/>
      <c r="BG465" s="22"/>
      <c r="BH465" s="22"/>
      <c r="BI465" s="22"/>
      <c r="BJ465" s="22"/>
    </row>
    <row r="466" spans="1:62" ht="15.75" customHeight="1" x14ac:dyDescent="0.15">
      <c r="F466" s="40" t="s">
        <v>413</v>
      </c>
      <c r="T466" s="38"/>
      <c r="Y466" s="52"/>
      <c r="Z466" s="52"/>
      <c r="AA466" s="52"/>
      <c r="AB466" s="52"/>
      <c r="AC466" s="52"/>
      <c r="AD466" s="49"/>
      <c r="AE466" s="49"/>
      <c r="AK466" s="51"/>
      <c r="AL466" s="24"/>
      <c r="AM466" s="24"/>
      <c r="AN466" s="24"/>
      <c r="BG466" s="22"/>
      <c r="BH466" s="22"/>
      <c r="BI466" s="22"/>
      <c r="BJ466" s="22"/>
    </row>
    <row r="467" spans="1:62" ht="15.75" customHeight="1" x14ac:dyDescent="0.15">
      <c r="F467" s="299" t="s">
        <v>414</v>
      </c>
      <c r="G467" s="299"/>
      <c r="H467" s="22" t="s">
        <v>415</v>
      </c>
      <c r="I467" s="526">
        <v>7.7699999809265137</v>
      </c>
      <c r="J467" s="526"/>
      <c r="K467" s="526"/>
      <c r="L467" s="22" t="s">
        <v>416</v>
      </c>
      <c r="T467" s="38"/>
      <c r="Y467" s="52"/>
      <c r="Z467" s="52"/>
      <c r="AA467" s="52"/>
      <c r="AB467" s="52"/>
      <c r="AC467" s="52"/>
      <c r="AD467" s="49"/>
      <c r="AE467" s="49"/>
      <c r="AK467" s="51"/>
      <c r="AL467" s="24"/>
      <c r="AM467" s="24"/>
      <c r="AN467" s="24"/>
      <c r="BG467" s="22"/>
      <c r="BH467" s="22"/>
      <c r="BI467" s="22"/>
      <c r="BJ467" s="22"/>
    </row>
    <row r="468" spans="1:62" s="99" customFormat="1" ht="15.75" customHeight="1" x14ac:dyDescent="0.15">
      <c r="A468" s="116" t="str">
        <f>IF(液状化L1の有無="","","×")</f>
        <v/>
      </c>
      <c r="B468" s="99" t="s">
        <v>571</v>
      </c>
      <c r="D468" s="23"/>
      <c r="F468" s="23"/>
      <c r="AK468" s="51"/>
      <c r="AL468" s="24"/>
      <c r="AM468" s="24"/>
      <c r="AN468" s="24"/>
      <c r="AO468" s="24"/>
      <c r="AP468" s="24"/>
      <c r="AQ468" s="24"/>
      <c r="AR468" s="24"/>
      <c r="AS468" s="24"/>
      <c r="AT468" s="24"/>
      <c r="AU468" s="24"/>
      <c r="AV468" s="24"/>
      <c r="AW468" s="24"/>
      <c r="AX468" s="24"/>
      <c r="AY468" s="24"/>
      <c r="AZ468" s="24"/>
      <c r="BA468" s="24"/>
      <c r="BB468" s="24"/>
      <c r="BC468" s="24"/>
      <c r="BD468" s="24"/>
      <c r="BE468" s="24"/>
      <c r="BF468" s="24"/>
    </row>
    <row r="469" spans="1:62" ht="15.75" customHeight="1" x14ac:dyDescent="0.15">
      <c r="A469" s="116" t="str">
        <f>IF(液状化L1の有無="","","×")</f>
        <v/>
      </c>
      <c r="AK469" s="51"/>
      <c r="AL469" s="24"/>
      <c r="AM469" s="24"/>
      <c r="AN469" s="24"/>
      <c r="BG469" s="22"/>
      <c r="BH469" s="22"/>
      <c r="BI469" s="22"/>
      <c r="BJ469" s="22"/>
    </row>
    <row r="470" spans="1:62" s="23" customFormat="1" ht="15.75" customHeight="1" x14ac:dyDescent="0.15">
      <c r="A470" s="116" t="str">
        <f>IF(液状化L1の有無="","","×")</f>
        <v/>
      </c>
      <c r="B470" s="99"/>
      <c r="F470" s="26" t="s">
        <v>632</v>
      </c>
      <c r="G470" s="26"/>
      <c r="H470" s="26"/>
      <c r="I470" s="26"/>
      <c r="J470" s="26"/>
      <c r="K470" s="26"/>
      <c r="L470" s="26"/>
      <c r="M470" s="26"/>
      <c r="N470" s="26"/>
      <c r="O470" s="26"/>
      <c r="P470" s="26"/>
      <c r="Q470" s="26"/>
      <c r="R470" s="26"/>
      <c r="S470" s="26"/>
      <c r="T470" s="26"/>
      <c r="U470" s="26"/>
      <c r="V470" s="26"/>
      <c r="W470" s="26"/>
      <c r="X470" s="26"/>
      <c r="Y470" s="26"/>
      <c r="Z470" s="26"/>
      <c r="AA470" s="26"/>
      <c r="AB470" s="26"/>
      <c r="AC470" s="26"/>
      <c r="AD470" s="26"/>
      <c r="AE470" s="26"/>
      <c r="AF470" s="26"/>
    </row>
    <row r="471" spans="1:62" s="23" customFormat="1" ht="15.75" customHeight="1" x14ac:dyDescent="0.15">
      <c r="A471" s="116" t="str">
        <f>IF(液状化L1の有無="","","×")</f>
        <v/>
      </c>
      <c r="B471" s="99"/>
      <c r="F471" s="256" t="s">
        <v>74</v>
      </c>
      <c r="G471" s="257"/>
      <c r="H471" s="257"/>
      <c r="I471" s="260" t="s">
        <v>150</v>
      </c>
      <c r="J471" s="261"/>
      <c r="K471" s="261"/>
      <c r="L471" s="257" t="s">
        <v>151</v>
      </c>
      <c r="M471" s="257"/>
      <c r="N471" s="257"/>
      <c r="O471" s="257"/>
      <c r="P471" s="257" t="s">
        <v>155</v>
      </c>
      <c r="Q471" s="257"/>
      <c r="R471" s="257"/>
      <c r="S471" s="257"/>
      <c r="T471" s="257"/>
      <c r="U471" s="257" t="s">
        <v>152</v>
      </c>
      <c r="V471" s="257"/>
      <c r="W471" s="257"/>
      <c r="X471" s="257"/>
      <c r="Y471" s="257" t="s">
        <v>153</v>
      </c>
      <c r="Z471" s="257"/>
      <c r="AA471" s="257"/>
      <c r="AB471" s="257"/>
      <c r="AC471" s="257" t="s">
        <v>154</v>
      </c>
      <c r="AD471" s="257"/>
      <c r="AE471" s="257"/>
      <c r="AF471" s="263"/>
    </row>
    <row r="472" spans="1:62" s="23" customFormat="1" ht="15.75" customHeight="1" x14ac:dyDescent="0.15">
      <c r="A472" s="116" t="str">
        <f>IF(液状化L1の有無="","","×")</f>
        <v/>
      </c>
      <c r="B472" s="99"/>
      <c r="F472" s="258"/>
      <c r="G472" s="259"/>
      <c r="H472" s="259"/>
      <c r="I472" s="262"/>
      <c r="J472" s="262"/>
      <c r="K472" s="262"/>
      <c r="L472" s="259"/>
      <c r="M472" s="259"/>
      <c r="N472" s="259"/>
      <c r="O472" s="259"/>
      <c r="P472" s="259"/>
      <c r="Q472" s="259"/>
      <c r="R472" s="259"/>
      <c r="S472" s="259"/>
      <c r="T472" s="259"/>
      <c r="U472" s="259"/>
      <c r="V472" s="259"/>
      <c r="W472" s="259"/>
      <c r="X472" s="259"/>
      <c r="Y472" s="259"/>
      <c r="Z472" s="259"/>
      <c r="AA472" s="259"/>
      <c r="AB472" s="259"/>
      <c r="AC472" s="259"/>
      <c r="AD472" s="259"/>
      <c r="AE472" s="259"/>
      <c r="AF472" s="264"/>
    </row>
    <row r="473" spans="1:62" s="23" customFormat="1" ht="15.75" customHeight="1" x14ac:dyDescent="0.15">
      <c r="A473" s="116" t="str">
        <f t="shared" ref="A473:A488" si="82">IF(液状化L1の有無="×","×",IF(F473="","×",""))</f>
        <v/>
      </c>
      <c r="B473" s="99"/>
      <c r="F473" s="265">
        <f t="shared" ref="F473:F488" si="83">F448</f>
        <v>2</v>
      </c>
      <c r="G473" s="266"/>
      <c r="H473" s="266"/>
      <c r="I473" s="267">
        <f t="shared" ref="I473:I488" si="84">I448</f>
        <v>0.33000001311302185</v>
      </c>
      <c r="J473" s="267"/>
      <c r="K473" s="267"/>
      <c r="L473" s="521">
        <f t="shared" ref="L473:L488" si="85">V281</f>
        <v>3010</v>
      </c>
      <c r="M473" s="266"/>
      <c r="N473" s="266"/>
      <c r="O473" s="266"/>
      <c r="P473" s="266">
        <f t="shared" ref="P473:P488" si="86">IF(L473="","",ROUND(L473/$Y$489,6))</f>
        <v>0.17628099999999999</v>
      </c>
      <c r="Q473" s="266"/>
      <c r="R473" s="266"/>
      <c r="S473" s="266"/>
      <c r="T473" s="266"/>
      <c r="U473" s="266">
        <f>IF(P473="","",ROUND(P473^0.25,4))</f>
        <v>0.64800000000000002</v>
      </c>
      <c r="V473" s="266"/>
      <c r="W473" s="266"/>
      <c r="X473" s="266"/>
      <c r="Y473" s="529">
        <f t="shared" ref="Y473:Y488" si="87">IF(U473="","",ROUND(U473*I473,4))</f>
        <v>0.21379999999999999</v>
      </c>
      <c r="Z473" s="529"/>
      <c r="AA473" s="529"/>
      <c r="AB473" s="529"/>
      <c r="AC473" s="271">
        <f>IF(Y473="","",SUM(Y$473:Y473))</f>
        <v>0.21379999999999999</v>
      </c>
      <c r="AD473" s="271"/>
      <c r="AE473" s="271"/>
      <c r="AF473" s="272"/>
    </row>
    <row r="474" spans="1:62" s="23" customFormat="1" ht="15.75" customHeight="1" x14ac:dyDescent="0.15">
      <c r="A474" s="116" t="str">
        <f t="shared" si="82"/>
        <v/>
      </c>
      <c r="B474" s="99"/>
      <c r="F474" s="381">
        <f t="shared" si="83"/>
        <v>3</v>
      </c>
      <c r="G474" s="382"/>
      <c r="H474" s="382"/>
      <c r="I474" s="273">
        <f t="shared" si="84"/>
        <v>1.5</v>
      </c>
      <c r="J474" s="273"/>
      <c r="K474" s="273"/>
      <c r="L474" s="538">
        <f t="shared" si="85"/>
        <v>2520</v>
      </c>
      <c r="M474" s="382"/>
      <c r="N474" s="382"/>
      <c r="O474" s="382"/>
      <c r="P474" s="241">
        <f t="shared" si="86"/>
        <v>0.14758399999999999</v>
      </c>
      <c r="Q474" s="241"/>
      <c r="R474" s="241"/>
      <c r="S474" s="241"/>
      <c r="T474" s="241"/>
      <c r="U474" s="241">
        <f t="shared" ref="U474:U488" si="88">IF(P474="","",ROUND(P474^0.25,4))</f>
        <v>0.61980000000000002</v>
      </c>
      <c r="V474" s="241"/>
      <c r="W474" s="241"/>
      <c r="X474" s="241"/>
      <c r="Y474" s="527">
        <f t="shared" si="87"/>
        <v>0.92969999999999997</v>
      </c>
      <c r="Z474" s="527"/>
      <c r="AA474" s="527"/>
      <c r="AB474" s="527"/>
      <c r="AC474" s="246">
        <f>IF(Y474="","",SUM(Y$473:Y474))</f>
        <v>1.1435</v>
      </c>
      <c r="AD474" s="246"/>
      <c r="AE474" s="246"/>
      <c r="AF474" s="247"/>
    </row>
    <row r="475" spans="1:62" s="23" customFormat="1" ht="15.75" customHeight="1" x14ac:dyDescent="0.15">
      <c r="A475" s="116" t="str">
        <f t="shared" si="82"/>
        <v/>
      </c>
      <c r="B475" s="99"/>
      <c r="F475" s="381">
        <f t="shared" si="83"/>
        <v>4</v>
      </c>
      <c r="G475" s="382"/>
      <c r="H475" s="382"/>
      <c r="I475" s="273">
        <f t="shared" si="84"/>
        <v>6.5500001907348633</v>
      </c>
      <c r="J475" s="273"/>
      <c r="K475" s="273"/>
      <c r="L475" s="538">
        <f t="shared" si="85"/>
        <v>7730</v>
      </c>
      <c r="M475" s="382"/>
      <c r="N475" s="382"/>
      <c r="O475" s="382"/>
      <c r="P475" s="241">
        <f t="shared" si="86"/>
        <v>0.45270899999999997</v>
      </c>
      <c r="Q475" s="241"/>
      <c r="R475" s="241"/>
      <c r="S475" s="241"/>
      <c r="T475" s="241"/>
      <c r="U475" s="241">
        <f t="shared" si="88"/>
        <v>0.82030000000000003</v>
      </c>
      <c r="V475" s="241"/>
      <c r="W475" s="241"/>
      <c r="X475" s="241"/>
      <c r="Y475" s="527">
        <f t="shared" si="87"/>
        <v>5.3730000000000002</v>
      </c>
      <c r="Z475" s="527"/>
      <c r="AA475" s="527"/>
      <c r="AB475" s="527"/>
      <c r="AC475" s="246">
        <f>IF(Y475="","",SUM(Y$473:Y475))</f>
        <v>6.5165000000000006</v>
      </c>
      <c r="AD475" s="246"/>
      <c r="AE475" s="246"/>
      <c r="AF475" s="247"/>
    </row>
    <row r="476" spans="1:62" s="23" customFormat="1" ht="15.75" customHeight="1" x14ac:dyDescent="0.15">
      <c r="A476" s="116" t="str">
        <f t="shared" si="82"/>
        <v/>
      </c>
      <c r="B476" s="99"/>
      <c r="F476" s="381">
        <f t="shared" si="83"/>
        <v>5</v>
      </c>
      <c r="G476" s="382"/>
      <c r="H476" s="382"/>
      <c r="I476" s="273">
        <f t="shared" si="84"/>
        <v>3.4500000476837158</v>
      </c>
      <c r="J476" s="273"/>
      <c r="K476" s="273"/>
      <c r="L476" s="538">
        <f t="shared" si="85"/>
        <v>7730</v>
      </c>
      <c r="M476" s="382"/>
      <c r="N476" s="382"/>
      <c r="O476" s="382"/>
      <c r="P476" s="241">
        <f t="shared" si="86"/>
        <v>0.45270899999999997</v>
      </c>
      <c r="Q476" s="241"/>
      <c r="R476" s="241"/>
      <c r="S476" s="241"/>
      <c r="T476" s="241"/>
      <c r="U476" s="241">
        <f t="shared" si="88"/>
        <v>0.82030000000000003</v>
      </c>
      <c r="V476" s="241"/>
      <c r="W476" s="241"/>
      <c r="X476" s="241"/>
      <c r="Y476" s="527">
        <f t="shared" si="87"/>
        <v>2.83</v>
      </c>
      <c r="Z476" s="527"/>
      <c r="AA476" s="527"/>
      <c r="AB476" s="527"/>
      <c r="AC476" s="246">
        <f>IF(Y476="","",SUM(Y$473:Y476))</f>
        <v>9.3465000000000007</v>
      </c>
      <c r="AD476" s="246"/>
      <c r="AE476" s="246"/>
      <c r="AF476" s="247"/>
    </row>
    <row r="477" spans="1:62" s="23" customFormat="1" ht="15.75" customHeight="1" x14ac:dyDescent="0.15">
      <c r="A477" s="116" t="str">
        <f t="shared" si="82"/>
        <v/>
      </c>
      <c r="B477" s="99"/>
      <c r="F477" s="381">
        <f t="shared" si="83"/>
        <v>6</v>
      </c>
      <c r="G477" s="382"/>
      <c r="H477" s="382"/>
      <c r="I477" s="273">
        <f t="shared" si="84"/>
        <v>2.3499999046325684</v>
      </c>
      <c r="J477" s="273"/>
      <c r="K477" s="273"/>
      <c r="L477" s="538">
        <f t="shared" si="85"/>
        <v>7730</v>
      </c>
      <c r="M477" s="382"/>
      <c r="N477" s="382"/>
      <c r="O477" s="382"/>
      <c r="P477" s="241">
        <f t="shared" si="86"/>
        <v>0.45270899999999997</v>
      </c>
      <c r="Q477" s="241"/>
      <c r="R477" s="241"/>
      <c r="S477" s="241"/>
      <c r="T477" s="241"/>
      <c r="U477" s="241">
        <f t="shared" si="88"/>
        <v>0.82030000000000003</v>
      </c>
      <c r="V477" s="241"/>
      <c r="W477" s="241"/>
      <c r="X477" s="241"/>
      <c r="Y477" s="527">
        <f t="shared" si="87"/>
        <v>1.9277</v>
      </c>
      <c r="Z477" s="527"/>
      <c r="AA477" s="527"/>
      <c r="AB477" s="527"/>
      <c r="AC477" s="246">
        <f>IF(Y477="","",SUM(Y$473:Y477))</f>
        <v>11.2742</v>
      </c>
      <c r="AD477" s="246"/>
      <c r="AE477" s="246"/>
      <c r="AF477" s="247"/>
    </row>
    <row r="478" spans="1:62" s="23" customFormat="1" ht="15.75" customHeight="1" x14ac:dyDescent="0.15">
      <c r="A478" s="116" t="str">
        <f t="shared" si="82"/>
        <v/>
      </c>
      <c r="B478" s="99"/>
      <c r="F478" s="381">
        <f t="shared" si="83"/>
        <v>7</v>
      </c>
      <c r="G478" s="382"/>
      <c r="H478" s="382"/>
      <c r="I478" s="273">
        <f t="shared" si="84"/>
        <v>8.6000003814697266</v>
      </c>
      <c r="J478" s="273"/>
      <c r="K478" s="273"/>
      <c r="L478" s="538">
        <f t="shared" si="85"/>
        <v>36680</v>
      </c>
      <c r="M478" s="382"/>
      <c r="N478" s="382"/>
      <c r="O478" s="382"/>
      <c r="P478" s="241">
        <f t="shared" si="86"/>
        <v>2.1481699999999999</v>
      </c>
      <c r="Q478" s="241"/>
      <c r="R478" s="241"/>
      <c r="S478" s="241"/>
      <c r="T478" s="241"/>
      <c r="U478" s="241">
        <f t="shared" si="88"/>
        <v>1.2105999999999999</v>
      </c>
      <c r="V478" s="241"/>
      <c r="W478" s="241"/>
      <c r="X478" s="241"/>
      <c r="Y478" s="527">
        <f t="shared" si="87"/>
        <v>10.411199999999999</v>
      </c>
      <c r="Z478" s="527"/>
      <c r="AA478" s="527"/>
      <c r="AB478" s="527"/>
      <c r="AC478" s="246">
        <f>IF(Y478="","",SUM(Y$473:Y478))</f>
        <v>21.685400000000001</v>
      </c>
      <c r="AD478" s="246"/>
      <c r="AE478" s="246"/>
      <c r="AF478" s="247"/>
    </row>
    <row r="479" spans="1:62" s="23" customFormat="1" ht="15.75" customHeight="1" x14ac:dyDescent="0.15">
      <c r="A479" s="116" t="str">
        <f t="shared" si="82"/>
        <v/>
      </c>
      <c r="B479" s="99"/>
      <c r="F479" s="381">
        <f t="shared" si="83"/>
        <v>8</v>
      </c>
      <c r="G479" s="382"/>
      <c r="H479" s="382"/>
      <c r="I479" s="273">
        <f t="shared" si="84"/>
        <v>2.2000000476837158</v>
      </c>
      <c r="J479" s="273"/>
      <c r="K479" s="273"/>
      <c r="L479" s="538">
        <f t="shared" si="85"/>
        <v>24170</v>
      </c>
      <c r="M479" s="382"/>
      <c r="N479" s="382"/>
      <c r="O479" s="382"/>
      <c r="P479" s="241">
        <f t="shared" si="86"/>
        <v>1.4155199999999999</v>
      </c>
      <c r="Q479" s="241"/>
      <c r="R479" s="241"/>
      <c r="S479" s="241"/>
      <c r="T479" s="241"/>
      <c r="U479" s="241">
        <f t="shared" si="88"/>
        <v>1.0908</v>
      </c>
      <c r="V479" s="241"/>
      <c r="W479" s="241"/>
      <c r="X479" s="241"/>
      <c r="Y479" s="527">
        <f t="shared" si="87"/>
        <v>2.3997999999999999</v>
      </c>
      <c r="Z479" s="527"/>
      <c r="AA479" s="527"/>
      <c r="AB479" s="527"/>
      <c r="AC479" s="246">
        <f>IF(Y479="","",SUM(Y$473:Y479))</f>
        <v>24.0852</v>
      </c>
      <c r="AD479" s="246"/>
      <c r="AE479" s="246"/>
      <c r="AF479" s="247"/>
    </row>
    <row r="480" spans="1:62" s="23" customFormat="1" ht="15.75" customHeight="1" x14ac:dyDescent="0.15">
      <c r="A480" s="116" t="str">
        <f t="shared" si="82"/>
        <v/>
      </c>
      <c r="B480" s="99"/>
      <c r="F480" s="381">
        <f t="shared" si="83"/>
        <v>9</v>
      </c>
      <c r="G480" s="382"/>
      <c r="H480" s="382"/>
      <c r="I480" s="273">
        <f t="shared" si="84"/>
        <v>1.5</v>
      </c>
      <c r="J480" s="273"/>
      <c r="K480" s="273"/>
      <c r="L480" s="538">
        <f t="shared" si="85"/>
        <v>39390</v>
      </c>
      <c r="M480" s="382"/>
      <c r="N480" s="382"/>
      <c r="O480" s="382"/>
      <c r="P480" s="241">
        <f t="shared" si="86"/>
        <v>2.3068810000000002</v>
      </c>
      <c r="Q480" s="241"/>
      <c r="R480" s="241"/>
      <c r="S480" s="241"/>
      <c r="T480" s="241"/>
      <c r="U480" s="241">
        <f t="shared" si="88"/>
        <v>1.2323999999999999</v>
      </c>
      <c r="V480" s="241"/>
      <c r="W480" s="241"/>
      <c r="X480" s="241"/>
      <c r="Y480" s="527">
        <f t="shared" si="87"/>
        <v>1.8486</v>
      </c>
      <c r="Z480" s="527"/>
      <c r="AA480" s="527"/>
      <c r="AB480" s="527"/>
      <c r="AC480" s="246">
        <f>IF(Y480="","",SUM(Y$473:Y480))</f>
        <v>25.933800000000002</v>
      </c>
      <c r="AD480" s="246"/>
      <c r="AE480" s="246"/>
      <c r="AF480" s="247"/>
    </row>
    <row r="481" spans="1:62" s="23" customFormat="1" ht="15.75" customHeight="1" x14ac:dyDescent="0.15">
      <c r="A481" s="116" t="str">
        <f t="shared" si="82"/>
        <v/>
      </c>
      <c r="B481" s="99"/>
      <c r="F481" s="381">
        <f t="shared" si="83"/>
        <v>10</v>
      </c>
      <c r="G481" s="382"/>
      <c r="H481" s="382"/>
      <c r="I481" s="273">
        <f t="shared" si="84"/>
        <v>3.8499999046325684</v>
      </c>
      <c r="J481" s="273"/>
      <c r="K481" s="273"/>
      <c r="L481" s="538">
        <f t="shared" si="85"/>
        <v>28330</v>
      </c>
      <c r="M481" s="382"/>
      <c r="N481" s="382"/>
      <c r="O481" s="382"/>
      <c r="P481" s="241">
        <f t="shared" si="86"/>
        <v>1.659151</v>
      </c>
      <c r="Q481" s="241"/>
      <c r="R481" s="241"/>
      <c r="S481" s="241"/>
      <c r="T481" s="241"/>
      <c r="U481" s="241">
        <f t="shared" si="88"/>
        <v>1.1349</v>
      </c>
      <c r="V481" s="241"/>
      <c r="W481" s="241"/>
      <c r="X481" s="241"/>
      <c r="Y481" s="527">
        <f t="shared" si="87"/>
        <v>4.3693999999999997</v>
      </c>
      <c r="Z481" s="527"/>
      <c r="AA481" s="527"/>
      <c r="AB481" s="527"/>
      <c r="AC481" s="246">
        <f>IF(Y481="","",SUM(Y$473:Y481))</f>
        <v>30.3032</v>
      </c>
      <c r="AD481" s="246"/>
      <c r="AE481" s="246"/>
      <c r="AF481" s="247"/>
    </row>
    <row r="482" spans="1:62" s="23" customFormat="1" ht="15.75" customHeight="1" x14ac:dyDescent="0.15">
      <c r="A482" s="116" t="str">
        <f t="shared" si="82"/>
        <v/>
      </c>
      <c r="B482" s="99"/>
      <c r="F482" s="381">
        <f t="shared" si="83"/>
        <v>11</v>
      </c>
      <c r="G482" s="382"/>
      <c r="H482" s="382"/>
      <c r="I482" s="273">
        <f t="shared" si="84"/>
        <v>2.4000000953674316</v>
      </c>
      <c r="J482" s="273"/>
      <c r="K482" s="273"/>
      <c r="L482" s="538">
        <f t="shared" si="85"/>
        <v>39390</v>
      </c>
      <c r="M482" s="382"/>
      <c r="N482" s="382"/>
      <c r="O482" s="382"/>
      <c r="P482" s="241">
        <f t="shared" si="86"/>
        <v>2.3068810000000002</v>
      </c>
      <c r="Q482" s="241"/>
      <c r="R482" s="241"/>
      <c r="S482" s="241"/>
      <c r="T482" s="241"/>
      <c r="U482" s="241">
        <f t="shared" si="88"/>
        <v>1.2323999999999999</v>
      </c>
      <c r="V482" s="241"/>
      <c r="W482" s="241"/>
      <c r="X482" s="241"/>
      <c r="Y482" s="527">
        <f t="shared" si="87"/>
        <v>2.9578000000000002</v>
      </c>
      <c r="Z482" s="527"/>
      <c r="AA482" s="527"/>
      <c r="AB482" s="527"/>
      <c r="AC482" s="246">
        <f>IF(Y482="","",SUM(Y$473:Y482))</f>
        <v>33.261000000000003</v>
      </c>
      <c r="AD482" s="246"/>
      <c r="AE482" s="246"/>
      <c r="AF482" s="247"/>
    </row>
    <row r="483" spans="1:62" s="23" customFormat="1" ht="15.75" customHeight="1" x14ac:dyDescent="0.15">
      <c r="A483" s="116" t="str">
        <f t="shared" si="82"/>
        <v/>
      </c>
      <c r="B483" s="99"/>
      <c r="F483" s="381">
        <f t="shared" si="83"/>
        <v>12</v>
      </c>
      <c r="G483" s="382"/>
      <c r="H483" s="382"/>
      <c r="I483" s="273">
        <f t="shared" si="84"/>
        <v>2.2699999809265137</v>
      </c>
      <c r="J483" s="273"/>
      <c r="K483" s="273"/>
      <c r="L483" s="538">
        <f t="shared" si="85"/>
        <v>26700</v>
      </c>
      <c r="M483" s="382"/>
      <c r="N483" s="382"/>
      <c r="O483" s="382"/>
      <c r="P483" s="241">
        <f t="shared" si="86"/>
        <v>1.56369</v>
      </c>
      <c r="Q483" s="241"/>
      <c r="R483" s="241"/>
      <c r="S483" s="241"/>
      <c r="T483" s="241"/>
      <c r="U483" s="241">
        <f t="shared" si="88"/>
        <v>1.1182000000000001</v>
      </c>
      <c r="V483" s="241"/>
      <c r="W483" s="241"/>
      <c r="X483" s="241"/>
      <c r="Y483" s="527">
        <f t="shared" si="87"/>
        <v>2.5383</v>
      </c>
      <c r="Z483" s="527"/>
      <c r="AA483" s="527"/>
      <c r="AB483" s="527"/>
      <c r="AC483" s="246">
        <f>IF(Y483="","",SUM(Y$473:Y483))</f>
        <v>35.799300000000002</v>
      </c>
      <c r="AD483" s="246"/>
      <c r="AE483" s="246"/>
      <c r="AF483" s="247"/>
    </row>
    <row r="484" spans="1:62" s="23" customFormat="1" ht="15.75" customHeight="1" x14ac:dyDescent="0.15">
      <c r="A484" s="116" t="str">
        <f t="shared" si="82"/>
        <v>×</v>
      </c>
      <c r="B484" s="99"/>
      <c r="F484" s="381" t="str">
        <f t="shared" si="83"/>
        <v/>
      </c>
      <c r="G484" s="382"/>
      <c r="H484" s="382"/>
      <c r="I484" s="273">
        <f t="shared" si="84"/>
        <v>0</v>
      </c>
      <c r="J484" s="273"/>
      <c r="K484" s="273"/>
      <c r="L484" s="538" t="str">
        <f t="shared" si="85"/>
        <v/>
      </c>
      <c r="M484" s="382"/>
      <c r="N484" s="382"/>
      <c r="O484" s="382"/>
      <c r="P484" s="241" t="str">
        <f t="shared" si="86"/>
        <v/>
      </c>
      <c r="Q484" s="241"/>
      <c r="R484" s="241"/>
      <c r="S484" s="241"/>
      <c r="T484" s="241"/>
      <c r="U484" s="241" t="str">
        <f t="shared" si="88"/>
        <v/>
      </c>
      <c r="V484" s="241"/>
      <c r="W484" s="241"/>
      <c r="X484" s="241"/>
      <c r="Y484" s="527" t="str">
        <f t="shared" si="87"/>
        <v/>
      </c>
      <c r="Z484" s="527"/>
      <c r="AA484" s="527"/>
      <c r="AB484" s="527"/>
      <c r="AC484" s="246" t="str">
        <f>IF(Y484="","",SUM(Y$473:Y484))</f>
        <v/>
      </c>
      <c r="AD484" s="246"/>
      <c r="AE484" s="246"/>
      <c r="AF484" s="247"/>
    </row>
    <row r="485" spans="1:62" s="23" customFormat="1" ht="15.75" customHeight="1" x14ac:dyDescent="0.15">
      <c r="A485" s="116" t="str">
        <f t="shared" si="82"/>
        <v>×</v>
      </c>
      <c r="B485" s="99"/>
      <c r="F485" s="381" t="str">
        <f t="shared" si="83"/>
        <v/>
      </c>
      <c r="G485" s="382"/>
      <c r="H485" s="382"/>
      <c r="I485" s="273">
        <f t="shared" si="84"/>
        <v>0</v>
      </c>
      <c r="J485" s="273"/>
      <c r="K485" s="273"/>
      <c r="L485" s="538" t="str">
        <f t="shared" si="85"/>
        <v/>
      </c>
      <c r="M485" s="382"/>
      <c r="N485" s="382"/>
      <c r="O485" s="382"/>
      <c r="P485" s="241" t="str">
        <f t="shared" si="86"/>
        <v/>
      </c>
      <c r="Q485" s="241"/>
      <c r="R485" s="241"/>
      <c r="S485" s="241"/>
      <c r="T485" s="241"/>
      <c r="U485" s="241" t="str">
        <f t="shared" si="88"/>
        <v/>
      </c>
      <c r="V485" s="241"/>
      <c r="W485" s="241"/>
      <c r="X485" s="241"/>
      <c r="Y485" s="527" t="str">
        <f t="shared" si="87"/>
        <v/>
      </c>
      <c r="Z485" s="527"/>
      <c r="AA485" s="527"/>
      <c r="AB485" s="527"/>
      <c r="AC485" s="246" t="str">
        <f>IF(Y485="","",SUM(Y$473:Y485))</f>
        <v/>
      </c>
      <c r="AD485" s="246"/>
      <c r="AE485" s="246"/>
      <c r="AF485" s="247"/>
    </row>
    <row r="486" spans="1:62" s="23" customFormat="1" ht="15.75" customHeight="1" x14ac:dyDescent="0.15">
      <c r="A486" s="116" t="str">
        <f t="shared" si="82"/>
        <v>×</v>
      </c>
      <c r="B486" s="99"/>
      <c r="F486" s="381" t="str">
        <f t="shared" si="83"/>
        <v/>
      </c>
      <c r="G486" s="382"/>
      <c r="H486" s="382"/>
      <c r="I486" s="273">
        <f t="shared" si="84"/>
        <v>0</v>
      </c>
      <c r="J486" s="273"/>
      <c r="K486" s="273"/>
      <c r="L486" s="538" t="str">
        <f t="shared" si="85"/>
        <v/>
      </c>
      <c r="M486" s="382"/>
      <c r="N486" s="382"/>
      <c r="O486" s="382"/>
      <c r="P486" s="241" t="str">
        <f t="shared" si="86"/>
        <v/>
      </c>
      <c r="Q486" s="241"/>
      <c r="R486" s="241"/>
      <c r="S486" s="241"/>
      <c r="T486" s="241"/>
      <c r="U486" s="241" t="str">
        <f t="shared" si="88"/>
        <v/>
      </c>
      <c r="V486" s="241"/>
      <c r="W486" s="241"/>
      <c r="X486" s="241"/>
      <c r="Y486" s="527" t="str">
        <f t="shared" si="87"/>
        <v/>
      </c>
      <c r="Z486" s="527"/>
      <c r="AA486" s="527"/>
      <c r="AB486" s="527"/>
      <c r="AC486" s="246" t="str">
        <f>IF(Y486="","",SUM(Y$473:Y486))</f>
        <v/>
      </c>
      <c r="AD486" s="246"/>
      <c r="AE486" s="246"/>
      <c r="AF486" s="247"/>
    </row>
    <row r="487" spans="1:62" s="23" customFormat="1" ht="15.75" customHeight="1" x14ac:dyDescent="0.15">
      <c r="A487" s="116" t="str">
        <f t="shared" si="82"/>
        <v>×</v>
      </c>
      <c r="B487" s="99"/>
      <c r="F487" s="381" t="str">
        <f t="shared" si="83"/>
        <v/>
      </c>
      <c r="G487" s="382"/>
      <c r="H487" s="382"/>
      <c r="I487" s="273">
        <f t="shared" si="84"/>
        <v>0</v>
      </c>
      <c r="J487" s="273"/>
      <c r="K487" s="273"/>
      <c r="L487" s="538" t="str">
        <f t="shared" si="85"/>
        <v/>
      </c>
      <c r="M487" s="382"/>
      <c r="N487" s="382"/>
      <c r="O487" s="382"/>
      <c r="P487" s="241" t="str">
        <f t="shared" si="86"/>
        <v/>
      </c>
      <c r="Q487" s="241"/>
      <c r="R487" s="241"/>
      <c r="S487" s="241"/>
      <c r="T487" s="241"/>
      <c r="U487" s="241" t="str">
        <f t="shared" si="88"/>
        <v/>
      </c>
      <c r="V487" s="241"/>
      <c r="W487" s="241"/>
      <c r="X487" s="241"/>
      <c r="Y487" s="527" t="str">
        <f t="shared" si="87"/>
        <v/>
      </c>
      <c r="Z487" s="527"/>
      <c r="AA487" s="527"/>
      <c r="AB487" s="527"/>
      <c r="AC487" s="246" t="str">
        <f>IF(Y487="","",SUM(Y$473:Y487))</f>
        <v/>
      </c>
      <c r="AD487" s="246"/>
      <c r="AE487" s="246"/>
      <c r="AF487" s="247"/>
    </row>
    <row r="488" spans="1:62" s="23" customFormat="1" ht="15.75" customHeight="1" x14ac:dyDescent="0.15">
      <c r="A488" s="116" t="str">
        <f t="shared" si="82"/>
        <v>×</v>
      </c>
      <c r="B488" s="99"/>
      <c r="F488" s="530" t="str">
        <f t="shared" si="83"/>
        <v/>
      </c>
      <c r="G488" s="531"/>
      <c r="H488" s="531"/>
      <c r="I488" s="532">
        <f t="shared" si="84"/>
        <v>0</v>
      </c>
      <c r="J488" s="532"/>
      <c r="K488" s="532"/>
      <c r="L488" s="539" t="str">
        <f t="shared" si="85"/>
        <v/>
      </c>
      <c r="M488" s="531"/>
      <c r="N488" s="531"/>
      <c r="O488" s="531"/>
      <c r="P488" s="252" t="str">
        <f t="shared" si="86"/>
        <v/>
      </c>
      <c r="Q488" s="252"/>
      <c r="R488" s="252"/>
      <c r="S488" s="252"/>
      <c r="T488" s="252"/>
      <c r="U488" s="252" t="str">
        <f t="shared" si="88"/>
        <v/>
      </c>
      <c r="V488" s="252"/>
      <c r="W488" s="252"/>
      <c r="X488" s="252"/>
      <c r="Y488" s="528" t="str">
        <f t="shared" si="87"/>
        <v/>
      </c>
      <c r="Z488" s="528"/>
      <c r="AA488" s="528"/>
      <c r="AB488" s="528"/>
      <c r="AC488" s="238" t="str">
        <f>IF(Y488="","",SUM(Y$473:Y488))</f>
        <v/>
      </c>
      <c r="AD488" s="238"/>
      <c r="AE488" s="238"/>
      <c r="AF488" s="239"/>
    </row>
    <row r="489" spans="1:62" ht="15.75" customHeight="1" x14ac:dyDescent="0.15">
      <c r="A489" s="116" t="str">
        <f>IF(液状化L1の有無="","","×")</f>
        <v/>
      </c>
      <c r="F489" s="35"/>
      <c r="G489" s="35"/>
      <c r="H489" s="35"/>
      <c r="I489" s="35"/>
      <c r="J489" s="35"/>
      <c r="K489" s="35"/>
      <c r="L489" s="35"/>
      <c r="M489" s="35"/>
      <c r="N489" s="35"/>
      <c r="O489" s="35"/>
      <c r="P489" s="35"/>
      <c r="Q489" s="35"/>
      <c r="R489" s="35"/>
      <c r="S489" s="35"/>
      <c r="T489" s="50" t="s">
        <v>119</v>
      </c>
      <c r="U489" s="35">
        <v>4</v>
      </c>
      <c r="V489" s="248" t="s">
        <v>141</v>
      </c>
      <c r="W489" s="248"/>
      <c r="X489" s="35" t="s">
        <v>25</v>
      </c>
      <c r="Y489" s="249">
        <f>Y464</f>
        <v>17075</v>
      </c>
      <c r="Z489" s="249"/>
      <c r="AA489" s="249"/>
      <c r="AB489" s="249"/>
      <c r="AC489" s="249"/>
      <c r="AD489" s="250" t="s">
        <v>157</v>
      </c>
      <c r="AE489" s="250"/>
      <c r="AF489" s="35" t="s">
        <v>149</v>
      </c>
      <c r="AK489" s="51"/>
      <c r="AL489" s="24"/>
      <c r="AM489" s="24"/>
      <c r="AN489" s="24"/>
      <c r="BG489" s="22"/>
      <c r="BH489" s="22"/>
      <c r="BI489" s="22"/>
      <c r="BJ489" s="22"/>
    </row>
    <row r="490" spans="1:62" ht="15.75" customHeight="1" x14ac:dyDescent="0.15">
      <c r="A490" s="116" t="str">
        <f>IF(液状化L1の有無="","","×")</f>
        <v/>
      </c>
      <c r="F490" s="22"/>
      <c r="T490" s="38"/>
      <c r="Y490" s="52"/>
      <c r="Z490" s="52"/>
      <c r="AA490" s="52"/>
      <c r="AB490" s="52"/>
      <c r="AC490" s="52"/>
      <c r="AD490" s="49"/>
      <c r="AE490" s="49"/>
      <c r="AK490" s="51"/>
      <c r="AL490" s="24"/>
      <c r="AM490" s="24"/>
      <c r="AN490" s="24"/>
      <c r="BG490" s="22"/>
      <c r="BH490" s="22"/>
      <c r="BI490" s="22"/>
      <c r="BJ490" s="22"/>
    </row>
    <row r="491" spans="1:62" ht="15.75" customHeight="1" x14ac:dyDescent="0.15">
      <c r="A491" s="116" t="str">
        <f>IF(液状化L1の有無="","","×")</f>
        <v/>
      </c>
      <c r="F491" s="40" t="s">
        <v>413</v>
      </c>
      <c r="T491" s="38"/>
      <c r="Y491" s="52"/>
      <c r="Z491" s="52"/>
      <c r="AA491" s="52"/>
      <c r="AB491" s="52"/>
      <c r="AC491" s="52"/>
      <c r="AD491" s="49"/>
      <c r="AE491" s="49"/>
      <c r="AK491" s="51"/>
      <c r="AL491" s="24"/>
      <c r="AM491" s="24"/>
      <c r="AN491" s="24"/>
      <c r="BG491" s="22"/>
      <c r="BH491" s="22"/>
      <c r="BI491" s="22"/>
      <c r="BJ491" s="22"/>
    </row>
    <row r="492" spans="1:62" ht="15.75" customHeight="1" x14ac:dyDescent="0.15">
      <c r="A492" s="117" t="str">
        <f>IF(液状化L1の有無="","","×")</f>
        <v/>
      </c>
      <c r="F492" s="299" t="s">
        <v>414</v>
      </c>
      <c r="G492" s="299"/>
      <c r="H492" s="22" t="s">
        <v>415</v>
      </c>
      <c r="I492" s="526">
        <v>7.7699999809265137</v>
      </c>
      <c r="J492" s="526"/>
      <c r="K492" s="526"/>
      <c r="L492" s="22" t="s">
        <v>416</v>
      </c>
      <c r="T492" s="38"/>
      <c r="Y492" s="52"/>
      <c r="Z492" s="52"/>
      <c r="AA492" s="52"/>
      <c r="AB492" s="52"/>
      <c r="AC492" s="52"/>
      <c r="AD492" s="49"/>
      <c r="AE492" s="49"/>
      <c r="AK492" s="51"/>
      <c r="AL492" s="24"/>
      <c r="AM492" s="24"/>
      <c r="AN492" s="24"/>
      <c r="BG492" s="22"/>
      <c r="BH492" s="22"/>
      <c r="BI492" s="22"/>
      <c r="BJ492" s="22"/>
    </row>
    <row r="493" spans="1:62" s="53" customFormat="1" ht="15.75" customHeight="1" x14ac:dyDescent="0.15">
      <c r="A493" s="115" t="str">
        <f>IF(液状化L2の有無="","","×")</f>
        <v/>
      </c>
      <c r="B493" s="99" t="s">
        <v>571</v>
      </c>
      <c r="D493" s="54"/>
      <c r="I493" s="55"/>
      <c r="J493" s="55"/>
      <c r="K493" s="55"/>
      <c r="T493" s="56"/>
      <c r="Y493" s="57"/>
      <c r="Z493" s="57"/>
      <c r="AA493" s="57"/>
      <c r="AB493" s="57"/>
      <c r="AC493" s="57"/>
      <c r="AD493" s="58"/>
      <c r="AE493" s="58"/>
      <c r="AK493" s="59"/>
      <c r="AL493" s="60"/>
      <c r="AM493" s="60"/>
      <c r="AN493" s="60"/>
      <c r="AO493" s="60"/>
      <c r="AP493" s="60"/>
      <c r="AQ493" s="60"/>
      <c r="AR493" s="60"/>
      <c r="AS493" s="60"/>
      <c r="AT493" s="60"/>
      <c r="AU493" s="60"/>
      <c r="AV493" s="60"/>
      <c r="AW493" s="60"/>
      <c r="AX493" s="60"/>
      <c r="AY493" s="60"/>
      <c r="AZ493" s="60"/>
      <c r="BA493" s="60"/>
      <c r="BB493" s="60"/>
      <c r="BC493" s="60"/>
      <c r="BD493" s="60"/>
      <c r="BE493" s="60"/>
      <c r="BF493" s="60"/>
    </row>
    <row r="494" spans="1:62" s="53" customFormat="1" ht="15.75" customHeight="1" x14ac:dyDescent="0.15">
      <c r="A494" s="115" t="str">
        <f>IF(液状化L2の有無="","","×")</f>
        <v/>
      </c>
      <c r="D494" s="54"/>
      <c r="I494" s="55"/>
      <c r="J494" s="55"/>
      <c r="K494" s="55"/>
      <c r="T494" s="56"/>
      <c r="Y494" s="57"/>
      <c r="Z494" s="57"/>
      <c r="AA494" s="57"/>
      <c r="AB494" s="57"/>
      <c r="AC494" s="57"/>
      <c r="AD494" s="58"/>
      <c r="AE494" s="58"/>
      <c r="AK494" s="59"/>
      <c r="AL494" s="60"/>
      <c r="AM494" s="60"/>
      <c r="AN494" s="60"/>
      <c r="AO494" s="60"/>
      <c r="AP494" s="60"/>
      <c r="AQ494" s="60"/>
      <c r="AR494" s="60"/>
      <c r="AS494" s="60"/>
      <c r="AT494" s="60"/>
      <c r="AU494" s="60"/>
      <c r="AV494" s="60"/>
      <c r="AW494" s="60"/>
      <c r="AX494" s="60"/>
      <c r="AY494" s="60"/>
      <c r="AZ494" s="60"/>
      <c r="BA494" s="60"/>
      <c r="BB494" s="60"/>
      <c r="BC494" s="60"/>
      <c r="BD494" s="60"/>
      <c r="BE494" s="60"/>
      <c r="BF494" s="60"/>
    </row>
    <row r="495" spans="1:62" s="23" customFormat="1" ht="15.75" customHeight="1" x14ac:dyDescent="0.15">
      <c r="A495" s="115" t="str">
        <f>IF(液状化L2の有無="","","×")</f>
        <v/>
      </c>
      <c r="B495" s="99"/>
      <c r="F495" s="26" t="s">
        <v>633</v>
      </c>
      <c r="G495" s="26"/>
      <c r="H495" s="26"/>
      <c r="I495" s="26"/>
      <c r="J495" s="26"/>
      <c r="K495" s="26"/>
      <c r="L495" s="26"/>
      <c r="M495" s="26"/>
      <c r="N495" s="26"/>
      <c r="O495" s="26"/>
      <c r="P495" s="26"/>
      <c r="Q495" s="26"/>
      <c r="R495" s="26"/>
      <c r="S495" s="26"/>
      <c r="T495" s="26"/>
      <c r="U495" s="26"/>
      <c r="V495" s="26"/>
      <c r="W495" s="26"/>
      <c r="X495" s="26"/>
      <c r="Y495" s="26"/>
      <c r="Z495" s="26"/>
      <c r="AA495" s="26"/>
      <c r="AB495" s="26"/>
      <c r="AC495" s="26"/>
      <c r="AD495" s="26"/>
      <c r="AE495" s="26"/>
      <c r="AF495" s="26"/>
    </row>
    <row r="496" spans="1:62" s="23" customFormat="1" ht="15.75" customHeight="1" x14ac:dyDescent="0.15">
      <c r="A496" s="115" t="str">
        <f>IF(液状化L2の有無="","","×")</f>
        <v/>
      </c>
      <c r="B496" s="99"/>
      <c r="F496" s="256" t="s">
        <v>74</v>
      </c>
      <c r="G496" s="257"/>
      <c r="H496" s="257"/>
      <c r="I496" s="260" t="s">
        <v>150</v>
      </c>
      <c r="J496" s="261"/>
      <c r="K496" s="261"/>
      <c r="L496" s="257" t="s">
        <v>151</v>
      </c>
      <c r="M496" s="257"/>
      <c r="N496" s="257"/>
      <c r="O496" s="257"/>
      <c r="P496" s="257" t="s">
        <v>155</v>
      </c>
      <c r="Q496" s="257"/>
      <c r="R496" s="257"/>
      <c r="S496" s="257"/>
      <c r="T496" s="257"/>
      <c r="U496" s="257" t="s">
        <v>152</v>
      </c>
      <c r="V496" s="257"/>
      <c r="W496" s="257"/>
      <c r="X496" s="257"/>
      <c r="Y496" s="257" t="s">
        <v>153</v>
      </c>
      <c r="Z496" s="257"/>
      <c r="AA496" s="257"/>
      <c r="AB496" s="257"/>
      <c r="AC496" s="257" t="s">
        <v>154</v>
      </c>
      <c r="AD496" s="257"/>
      <c r="AE496" s="257"/>
      <c r="AF496" s="263"/>
    </row>
    <row r="497" spans="1:32" s="23" customFormat="1" ht="15.75" customHeight="1" x14ac:dyDescent="0.15">
      <c r="A497" s="115" t="str">
        <f>IF(液状化L2の有無="","","×")</f>
        <v/>
      </c>
      <c r="B497" s="99"/>
      <c r="F497" s="258"/>
      <c r="G497" s="259"/>
      <c r="H497" s="259"/>
      <c r="I497" s="262"/>
      <c r="J497" s="262"/>
      <c r="K497" s="262"/>
      <c r="L497" s="259"/>
      <c r="M497" s="259"/>
      <c r="N497" s="259"/>
      <c r="O497" s="259"/>
      <c r="P497" s="259"/>
      <c r="Q497" s="259"/>
      <c r="R497" s="259"/>
      <c r="S497" s="259"/>
      <c r="T497" s="259"/>
      <c r="U497" s="259"/>
      <c r="V497" s="259"/>
      <c r="W497" s="259"/>
      <c r="X497" s="259"/>
      <c r="Y497" s="259"/>
      <c r="Z497" s="259"/>
      <c r="AA497" s="259"/>
      <c r="AB497" s="259"/>
      <c r="AC497" s="259"/>
      <c r="AD497" s="259"/>
      <c r="AE497" s="259"/>
      <c r="AF497" s="264"/>
    </row>
    <row r="498" spans="1:32" s="23" customFormat="1" ht="15.75" customHeight="1" x14ac:dyDescent="0.15">
      <c r="A498" s="115" t="str">
        <f t="shared" ref="A498:A513" si="89">IF(液状化L2の有無="×","×",IF(F498="","×",""))</f>
        <v/>
      </c>
      <c r="B498" s="99"/>
      <c r="F498" s="265">
        <f t="shared" ref="F498:F513" si="90">F473</f>
        <v>2</v>
      </c>
      <c r="G498" s="266"/>
      <c r="H498" s="266"/>
      <c r="I498" s="267">
        <f t="shared" ref="I498:I513" si="91">I473</f>
        <v>0.33000001311302185</v>
      </c>
      <c r="J498" s="267"/>
      <c r="K498" s="267"/>
      <c r="L498" s="521">
        <f t="shared" ref="L498:L513" si="92">V303</f>
        <v>420</v>
      </c>
      <c r="M498" s="266"/>
      <c r="N498" s="266"/>
      <c r="O498" s="266"/>
      <c r="P498" s="266">
        <f>IF(L498="","",ROUND(L498/$Y$514,6))</f>
        <v>2.4597000000000001E-2</v>
      </c>
      <c r="Q498" s="266"/>
      <c r="R498" s="266"/>
      <c r="S498" s="266"/>
      <c r="T498" s="266"/>
      <c r="U498" s="266">
        <f>IF(P498="","",ROUND(P498^0.25,4))</f>
        <v>0.39600000000000002</v>
      </c>
      <c r="V498" s="266"/>
      <c r="W498" s="266"/>
      <c r="X498" s="266"/>
      <c r="Y498" s="529">
        <f t="shared" ref="Y498:Y513" si="93">IF(U498="","",ROUND(U498*I498,4))</f>
        <v>0.13070000000000001</v>
      </c>
      <c r="Z498" s="529"/>
      <c r="AA498" s="529"/>
      <c r="AB498" s="529"/>
      <c r="AC498" s="271">
        <f>IF(Y498="","",SUM(Y$498:Y498))</f>
        <v>0.13070000000000001</v>
      </c>
      <c r="AD498" s="271"/>
      <c r="AE498" s="271"/>
      <c r="AF498" s="272"/>
    </row>
    <row r="499" spans="1:32" s="23" customFormat="1" ht="15.75" customHeight="1" x14ac:dyDescent="0.15">
      <c r="A499" s="115" t="str">
        <f t="shared" si="89"/>
        <v/>
      </c>
      <c r="B499" s="99"/>
      <c r="F499" s="240">
        <f t="shared" si="90"/>
        <v>3</v>
      </c>
      <c r="G499" s="241"/>
      <c r="H499" s="241"/>
      <c r="I499" s="242">
        <f t="shared" si="91"/>
        <v>1.5</v>
      </c>
      <c r="J499" s="242"/>
      <c r="K499" s="242"/>
      <c r="L499" s="517">
        <f t="shared" si="92"/>
        <v>2520</v>
      </c>
      <c r="M499" s="241"/>
      <c r="N499" s="241"/>
      <c r="O499" s="241"/>
      <c r="P499" s="241">
        <f t="shared" ref="P499:P513" si="94">IF(L499="","",ROUND(L499/$Y$514,6))</f>
        <v>0.14758399999999999</v>
      </c>
      <c r="Q499" s="241"/>
      <c r="R499" s="241"/>
      <c r="S499" s="241"/>
      <c r="T499" s="241"/>
      <c r="U499" s="241">
        <f t="shared" ref="U499:U513" si="95">IF(P499="","",ROUND(P499^0.25,4))</f>
        <v>0.61980000000000002</v>
      </c>
      <c r="V499" s="241"/>
      <c r="W499" s="241"/>
      <c r="X499" s="241"/>
      <c r="Y499" s="527">
        <f t="shared" si="93"/>
        <v>0.92969999999999997</v>
      </c>
      <c r="Z499" s="527"/>
      <c r="AA499" s="527"/>
      <c r="AB499" s="527"/>
      <c r="AC499" s="246">
        <f>IF(Y499="","",SUM(Y$498:Y499))</f>
        <v>1.0604</v>
      </c>
      <c r="AD499" s="246"/>
      <c r="AE499" s="246"/>
      <c r="AF499" s="247"/>
    </row>
    <row r="500" spans="1:32" s="23" customFormat="1" ht="15.75" customHeight="1" x14ac:dyDescent="0.15">
      <c r="A500" s="115" t="str">
        <f t="shared" si="89"/>
        <v/>
      </c>
      <c r="B500" s="99"/>
      <c r="F500" s="240">
        <f t="shared" si="90"/>
        <v>4</v>
      </c>
      <c r="G500" s="241"/>
      <c r="H500" s="241"/>
      <c r="I500" s="242">
        <f t="shared" si="91"/>
        <v>6.5500001907348633</v>
      </c>
      <c r="J500" s="242"/>
      <c r="K500" s="242"/>
      <c r="L500" s="517">
        <f t="shared" si="92"/>
        <v>7730</v>
      </c>
      <c r="M500" s="241"/>
      <c r="N500" s="241"/>
      <c r="O500" s="241"/>
      <c r="P500" s="241">
        <f t="shared" si="94"/>
        <v>0.45270899999999997</v>
      </c>
      <c r="Q500" s="241"/>
      <c r="R500" s="241"/>
      <c r="S500" s="241"/>
      <c r="T500" s="241"/>
      <c r="U500" s="241">
        <f t="shared" si="95"/>
        <v>0.82030000000000003</v>
      </c>
      <c r="V500" s="241"/>
      <c r="W500" s="241"/>
      <c r="X500" s="241"/>
      <c r="Y500" s="527">
        <f t="shared" si="93"/>
        <v>5.3730000000000002</v>
      </c>
      <c r="Z500" s="527"/>
      <c r="AA500" s="527"/>
      <c r="AB500" s="527"/>
      <c r="AC500" s="246">
        <f>IF(Y500="","",SUM(Y$498:Y500))</f>
        <v>6.4334000000000007</v>
      </c>
      <c r="AD500" s="246"/>
      <c r="AE500" s="246"/>
      <c r="AF500" s="247"/>
    </row>
    <row r="501" spans="1:32" s="23" customFormat="1" ht="15.75" customHeight="1" x14ac:dyDescent="0.15">
      <c r="A501" s="115" t="str">
        <f t="shared" si="89"/>
        <v/>
      </c>
      <c r="B501" s="99"/>
      <c r="F501" s="240">
        <f t="shared" si="90"/>
        <v>5</v>
      </c>
      <c r="G501" s="241"/>
      <c r="H501" s="241"/>
      <c r="I501" s="242">
        <f t="shared" si="91"/>
        <v>3.4500000476837158</v>
      </c>
      <c r="J501" s="242"/>
      <c r="K501" s="242"/>
      <c r="L501" s="517">
        <f t="shared" si="92"/>
        <v>7730</v>
      </c>
      <c r="M501" s="241"/>
      <c r="N501" s="241"/>
      <c r="O501" s="241"/>
      <c r="P501" s="241">
        <f t="shared" si="94"/>
        <v>0.45270899999999997</v>
      </c>
      <c r="Q501" s="241"/>
      <c r="R501" s="241"/>
      <c r="S501" s="241"/>
      <c r="T501" s="241"/>
      <c r="U501" s="241">
        <f t="shared" si="95"/>
        <v>0.82030000000000003</v>
      </c>
      <c r="V501" s="241"/>
      <c r="W501" s="241"/>
      <c r="X501" s="241"/>
      <c r="Y501" s="527">
        <f t="shared" si="93"/>
        <v>2.83</v>
      </c>
      <c r="Z501" s="527"/>
      <c r="AA501" s="527"/>
      <c r="AB501" s="527"/>
      <c r="AC501" s="246">
        <f>IF(Y501="","",SUM(Y$498:Y501))</f>
        <v>9.2634000000000007</v>
      </c>
      <c r="AD501" s="246"/>
      <c r="AE501" s="246"/>
      <c r="AF501" s="247"/>
    </row>
    <row r="502" spans="1:32" s="23" customFormat="1" ht="15.75" customHeight="1" x14ac:dyDescent="0.15">
      <c r="A502" s="115" t="str">
        <f t="shared" si="89"/>
        <v/>
      </c>
      <c r="B502" s="99"/>
      <c r="F502" s="240">
        <f t="shared" si="90"/>
        <v>6</v>
      </c>
      <c r="G502" s="241"/>
      <c r="H502" s="241"/>
      <c r="I502" s="242">
        <f t="shared" si="91"/>
        <v>2.3499999046325684</v>
      </c>
      <c r="J502" s="242"/>
      <c r="K502" s="242"/>
      <c r="L502" s="517">
        <f t="shared" si="92"/>
        <v>7730</v>
      </c>
      <c r="M502" s="241"/>
      <c r="N502" s="241"/>
      <c r="O502" s="241"/>
      <c r="P502" s="241">
        <f t="shared" si="94"/>
        <v>0.45270899999999997</v>
      </c>
      <c r="Q502" s="241"/>
      <c r="R502" s="241"/>
      <c r="S502" s="241"/>
      <c r="T502" s="241"/>
      <c r="U502" s="241">
        <f t="shared" si="95"/>
        <v>0.82030000000000003</v>
      </c>
      <c r="V502" s="241"/>
      <c r="W502" s="241"/>
      <c r="X502" s="241"/>
      <c r="Y502" s="527">
        <f t="shared" si="93"/>
        <v>1.9277</v>
      </c>
      <c r="Z502" s="527"/>
      <c r="AA502" s="527"/>
      <c r="AB502" s="527"/>
      <c r="AC502" s="246">
        <f>IF(Y502="","",SUM(Y$498:Y502))</f>
        <v>11.1911</v>
      </c>
      <c r="AD502" s="246"/>
      <c r="AE502" s="246"/>
      <c r="AF502" s="247"/>
    </row>
    <row r="503" spans="1:32" s="23" customFormat="1" ht="15.75" customHeight="1" x14ac:dyDescent="0.15">
      <c r="A503" s="115" t="str">
        <f t="shared" si="89"/>
        <v/>
      </c>
      <c r="B503" s="99"/>
      <c r="F503" s="240">
        <f t="shared" si="90"/>
        <v>7</v>
      </c>
      <c r="G503" s="241"/>
      <c r="H503" s="241"/>
      <c r="I503" s="242">
        <f t="shared" si="91"/>
        <v>8.6000003814697266</v>
      </c>
      <c r="J503" s="242"/>
      <c r="K503" s="242"/>
      <c r="L503" s="517">
        <f t="shared" si="92"/>
        <v>16940</v>
      </c>
      <c r="M503" s="241"/>
      <c r="N503" s="241"/>
      <c r="O503" s="241"/>
      <c r="P503" s="241">
        <f t="shared" si="94"/>
        <v>0.99209400000000003</v>
      </c>
      <c r="Q503" s="241"/>
      <c r="R503" s="241"/>
      <c r="S503" s="241"/>
      <c r="T503" s="241"/>
      <c r="U503" s="241">
        <f t="shared" si="95"/>
        <v>0.998</v>
      </c>
      <c r="V503" s="241"/>
      <c r="W503" s="241"/>
      <c r="X503" s="241"/>
      <c r="Y503" s="527">
        <f t="shared" si="93"/>
        <v>8.5828000000000007</v>
      </c>
      <c r="Z503" s="527"/>
      <c r="AA503" s="527"/>
      <c r="AB503" s="527"/>
      <c r="AC503" s="246">
        <f>IF(Y503="","",SUM(Y$498:Y503))</f>
        <v>19.773900000000001</v>
      </c>
      <c r="AD503" s="246"/>
      <c r="AE503" s="246"/>
      <c r="AF503" s="247"/>
    </row>
    <row r="504" spans="1:32" s="23" customFormat="1" ht="15.75" customHeight="1" x14ac:dyDescent="0.15">
      <c r="A504" s="115" t="str">
        <f t="shared" si="89"/>
        <v/>
      </c>
      <c r="B504" s="99"/>
      <c r="F504" s="240">
        <f t="shared" si="90"/>
        <v>8</v>
      </c>
      <c r="G504" s="241"/>
      <c r="H504" s="241"/>
      <c r="I504" s="242">
        <f t="shared" si="91"/>
        <v>2.2000000476837158</v>
      </c>
      <c r="J504" s="242"/>
      <c r="K504" s="242"/>
      <c r="L504" s="517">
        <f t="shared" si="92"/>
        <v>24170</v>
      </c>
      <c r="M504" s="241"/>
      <c r="N504" s="241"/>
      <c r="O504" s="241"/>
      <c r="P504" s="241">
        <f t="shared" si="94"/>
        <v>1.4155199999999999</v>
      </c>
      <c r="Q504" s="241"/>
      <c r="R504" s="241"/>
      <c r="S504" s="241"/>
      <c r="T504" s="241"/>
      <c r="U504" s="241">
        <f t="shared" si="95"/>
        <v>1.0908</v>
      </c>
      <c r="V504" s="241"/>
      <c r="W504" s="241"/>
      <c r="X504" s="241"/>
      <c r="Y504" s="527">
        <f t="shared" si="93"/>
        <v>2.3997999999999999</v>
      </c>
      <c r="Z504" s="527"/>
      <c r="AA504" s="527"/>
      <c r="AB504" s="527"/>
      <c r="AC504" s="246">
        <f>IF(Y504="","",SUM(Y$498:Y504))</f>
        <v>22.1737</v>
      </c>
      <c r="AD504" s="246"/>
      <c r="AE504" s="246"/>
      <c r="AF504" s="247"/>
    </row>
    <row r="505" spans="1:32" s="23" customFormat="1" ht="15.75" customHeight="1" x14ac:dyDescent="0.15">
      <c r="A505" s="115" t="str">
        <f t="shared" si="89"/>
        <v/>
      </c>
      <c r="B505" s="99"/>
      <c r="F505" s="240">
        <f t="shared" si="90"/>
        <v>9</v>
      </c>
      <c r="G505" s="241"/>
      <c r="H505" s="241"/>
      <c r="I505" s="242">
        <f t="shared" si="91"/>
        <v>1.5</v>
      </c>
      <c r="J505" s="242"/>
      <c r="K505" s="242"/>
      <c r="L505" s="517">
        <f t="shared" si="92"/>
        <v>39390</v>
      </c>
      <c r="M505" s="241"/>
      <c r="N505" s="241"/>
      <c r="O505" s="241"/>
      <c r="P505" s="241">
        <f t="shared" si="94"/>
        <v>2.3068810000000002</v>
      </c>
      <c r="Q505" s="241"/>
      <c r="R505" s="241"/>
      <c r="S505" s="241"/>
      <c r="T505" s="241"/>
      <c r="U505" s="241">
        <f t="shared" si="95"/>
        <v>1.2323999999999999</v>
      </c>
      <c r="V505" s="241"/>
      <c r="W505" s="241"/>
      <c r="X505" s="241"/>
      <c r="Y505" s="527">
        <f t="shared" si="93"/>
        <v>1.8486</v>
      </c>
      <c r="Z505" s="527"/>
      <c r="AA505" s="527"/>
      <c r="AB505" s="527"/>
      <c r="AC505" s="246">
        <f>IF(Y505="","",SUM(Y$498:Y505))</f>
        <v>24.022300000000001</v>
      </c>
      <c r="AD505" s="246"/>
      <c r="AE505" s="246"/>
      <c r="AF505" s="247"/>
    </row>
    <row r="506" spans="1:32" s="23" customFormat="1" ht="15.75" customHeight="1" x14ac:dyDescent="0.15">
      <c r="A506" s="115" t="str">
        <f t="shared" si="89"/>
        <v/>
      </c>
      <c r="B506" s="99"/>
      <c r="F506" s="240">
        <f t="shared" si="90"/>
        <v>10</v>
      </c>
      <c r="G506" s="241"/>
      <c r="H506" s="241"/>
      <c r="I506" s="242">
        <f t="shared" si="91"/>
        <v>3.8499999046325684</v>
      </c>
      <c r="J506" s="242"/>
      <c r="K506" s="242"/>
      <c r="L506" s="517">
        <f t="shared" si="92"/>
        <v>28330</v>
      </c>
      <c r="M506" s="241"/>
      <c r="N506" s="241"/>
      <c r="O506" s="241"/>
      <c r="P506" s="241">
        <f t="shared" si="94"/>
        <v>1.659151</v>
      </c>
      <c r="Q506" s="241"/>
      <c r="R506" s="241"/>
      <c r="S506" s="241"/>
      <c r="T506" s="241"/>
      <c r="U506" s="241">
        <f t="shared" si="95"/>
        <v>1.1349</v>
      </c>
      <c r="V506" s="241"/>
      <c r="W506" s="241"/>
      <c r="X506" s="241"/>
      <c r="Y506" s="527">
        <f t="shared" si="93"/>
        <v>4.3693999999999997</v>
      </c>
      <c r="Z506" s="527"/>
      <c r="AA506" s="527"/>
      <c r="AB506" s="527"/>
      <c r="AC506" s="246">
        <f>IF(Y506="","",SUM(Y$498:Y506))</f>
        <v>28.3917</v>
      </c>
      <c r="AD506" s="246"/>
      <c r="AE506" s="246"/>
      <c r="AF506" s="247"/>
    </row>
    <row r="507" spans="1:32" s="23" customFormat="1" ht="15.75" customHeight="1" x14ac:dyDescent="0.15">
      <c r="A507" s="115" t="str">
        <f t="shared" si="89"/>
        <v/>
      </c>
      <c r="B507" s="99"/>
      <c r="F507" s="240">
        <f t="shared" si="90"/>
        <v>11</v>
      </c>
      <c r="G507" s="241"/>
      <c r="H507" s="241"/>
      <c r="I507" s="242">
        <f t="shared" si="91"/>
        <v>2.4000000953674316</v>
      </c>
      <c r="J507" s="242"/>
      <c r="K507" s="242"/>
      <c r="L507" s="517">
        <f t="shared" si="92"/>
        <v>39390</v>
      </c>
      <c r="M507" s="241"/>
      <c r="N507" s="241"/>
      <c r="O507" s="241"/>
      <c r="P507" s="241">
        <f t="shared" si="94"/>
        <v>2.3068810000000002</v>
      </c>
      <c r="Q507" s="241"/>
      <c r="R507" s="241"/>
      <c r="S507" s="241"/>
      <c r="T507" s="241"/>
      <c r="U507" s="241">
        <f t="shared" si="95"/>
        <v>1.2323999999999999</v>
      </c>
      <c r="V507" s="241"/>
      <c r="W507" s="241"/>
      <c r="X507" s="241"/>
      <c r="Y507" s="527">
        <f t="shared" si="93"/>
        <v>2.9578000000000002</v>
      </c>
      <c r="Z507" s="527"/>
      <c r="AA507" s="527"/>
      <c r="AB507" s="527"/>
      <c r="AC507" s="246">
        <f>IF(Y507="","",SUM(Y$498:Y507))</f>
        <v>31.349499999999999</v>
      </c>
      <c r="AD507" s="246"/>
      <c r="AE507" s="246"/>
      <c r="AF507" s="247"/>
    </row>
    <row r="508" spans="1:32" s="23" customFormat="1" ht="15.75" customHeight="1" x14ac:dyDescent="0.15">
      <c r="A508" s="115" t="str">
        <f t="shared" si="89"/>
        <v/>
      </c>
      <c r="B508" s="99"/>
      <c r="F508" s="240">
        <f t="shared" si="90"/>
        <v>12</v>
      </c>
      <c r="G508" s="241"/>
      <c r="H508" s="241"/>
      <c r="I508" s="242">
        <f t="shared" si="91"/>
        <v>2.2699999809265137</v>
      </c>
      <c r="J508" s="242"/>
      <c r="K508" s="242"/>
      <c r="L508" s="517">
        <f t="shared" si="92"/>
        <v>26700</v>
      </c>
      <c r="M508" s="241"/>
      <c r="N508" s="241"/>
      <c r="O508" s="241"/>
      <c r="P508" s="241">
        <f t="shared" si="94"/>
        <v>1.56369</v>
      </c>
      <c r="Q508" s="241"/>
      <c r="R508" s="241"/>
      <c r="S508" s="241"/>
      <c r="T508" s="241"/>
      <c r="U508" s="241">
        <f t="shared" si="95"/>
        <v>1.1182000000000001</v>
      </c>
      <c r="V508" s="241"/>
      <c r="W508" s="241"/>
      <c r="X508" s="241"/>
      <c r="Y508" s="527">
        <f t="shared" si="93"/>
        <v>2.5383</v>
      </c>
      <c r="Z508" s="527"/>
      <c r="AA508" s="527"/>
      <c r="AB508" s="527"/>
      <c r="AC508" s="246">
        <f>IF(Y508="","",SUM(Y$498:Y508))</f>
        <v>33.887799999999999</v>
      </c>
      <c r="AD508" s="246"/>
      <c r="AE508" s="246"/>
      <c r="AF508" s="247"/>
    </row>
    <row r="509" spans="1:32" s="23" customFormat="1" ht="15.75" customHeight="1" x14ac:dyDescent="0.15">
      <c r="A509" s="115" t="str">
        <f t="shared" si="89"/>
        <v>×</v>
      </c>
      <c r="B509" s="99"/>
      <c r="F509" s="240" t="str">
        <f t="shared" si="90"/>
        <v/>
      </c>
      <c r="G509" s="241"/>
      <c r="H509" s="241"/>
      <c r="I509" s="242">
        <f t="shared" si="91"/>
        <v>0</v>
      </c>
      <c r="J509" s="242"/>
      <c r="K509" s="242"/>
      <c r="L509" s="517" t="str">
        <f t="shared" si="92"/>
        <v/>
      </c>
      <c r="M509" s="241"/>
      <c r="N509" s="241"/>
      <c r="O509" s="241"/>
      <c r="P509" s="241" t="str">
        <f t="shared" si="94"/>
        <v/>
      </c>
      <c r="Q509" s="241"/>
      <c r="R509" s="241"/>
      <c r="S509" s="241"/>
      <c r="T509" s="241"/>
      <c r="U509" s="241" t="str">
        <f t="shared" si="95"/>
        <v/>
      </c>
      <c r="V509" s="241"/>
      <c r="W509" s="241"/>
      <c r="X509" s="241"/>
      <c r="Y509" s="527" t="str">
        <f t="shared" si="93"/>
        <v/>
      </c>
      <c r="Z509" s="527"/>
      <c r="AA509" s="527"/>
      <c r="AB509" s="527"/>
      <c r="AC509" s="246" t="str">
        <f>IF(Y509="","",SUM(Y$498:Y509))</f>
        <v/>
      </c>
      <c r="AD509" s="246"/>
      <c r="AE509" s="246"/>
      <c r="AF509" s="247"/>
    </row>
    <row r="510" spans="1:32" s="23" customFormat="1" ht="15.75" customHeight="1" x14ac:dyDescent="0.15">
      <c r="A510" s="115" t="str">
        <f t="shared" si="89"/>
        <v>×</v>
      </c>
      <c r="B510" s="99"/>
      <c r="F510" s="240" t="str">
        <f t="shared" si="90"/>
        <v/>
      </c>
      <c r="G510" s="241"/>
      <c r="H510" s="241"/>
      <c r="I510" s="242">
        <f t="shared" si="91"/>
        <v>0</v>
      </c>
      <c r="J510" s="242"/>
      <c r="K510" s="242"/>
      <c r="L510" s="517" t="str">
        <f t="shared" si="92"/>
        <v/>
      </c>
      <c r="M510" s="241"/>
      <c r="N510" s="241"/>
      <c r="O510" s="241"/>
      <c r="P510" s="241" t="str">
        <f t="shared" si="94"/>
        <v/>
      </c>
      <c r="Q510" s="241"/>
      <c r="R510" s="241"/>
      <c r="S510" s="241"/>
      <c r="T510" s="241"/>
      <c r="U510" s="241" t="str">
        <f t="shared" si="95"/>
        <v/>
      </c>
      <c r="V510" s="241"/>
      <c r="W510" s="241"/>
      <c r="X510" s="241"/>
      <c r="Y510" s="527" t="str">
        <f t="shared" si="93"/>
        <v/>
      </c>
      <c r="Z510" s="527"/>
      <c r="AA510" s="527"/>
      <c r="AB510" s="527"/>
      <c r="AC510" s="246" t="str">
        <f>IF(Y510="","",SUM(Y$498:Y510))</f>
        <v/>
      </c>
      <c r="AD510" s="246"/>
      <c r="AE510" s="246"/>
      <c r="AF510" s="247"/>
    </row>
    <row r="511" spans="1:32" s="23" customFormat="1" ht="15.75" customHeight="1" x14ac:dyDescent="0.15">
      <c r="A511" s="115" t="str">
        <f t="shared" si="89"/>
        <v>×</v>
      </c>
      <c r="B511" s="99"/>
      <c r="F511" s="240" t="str">
        <f t="shared" si="90"/>
        <v/>
      </c>
      <c r="G511" s="241"/>
      <c r="H511" s="241"/>
      <c r="I511" s="242">
        <f t="shared" si="91"/>
        <v>0</v>
      </c>
      <c r="J511" s="242"/>
      <c r="K511" s="242"/>
      <c r="L511" s="517" t="str">
        <f t="shared" si="92"/>
        <v/>
      </c>
      <c r="M511" s="241"/>
      <c r="N511" s="241"/>
      <c r="O511" s="241"/>
      <c r="P511" s="241" t="str">
        <f t="shared" si="94"/>
        <v/>
      </c>
      <c r="Q511" s="241"/>
      <c r="R511" s="241"/>
      <c r="S511" s="241"/>
      <c r="T511" s="241"/>
      <c r="U511" s="241" t="str">
        <f t="shared" si="95"/>
        <v/>
      </c>
      <c r="V511" s="241"/>
      <c r="W511" s="241"/>
      <c r="X511" s="241"/>
      <c r="Y511" s="527" t="str">
        <f t="shared" si="93"/>
        <v/>
      </c>
      <c r="Z511" s="527"/>
      <c r="AA511" s="527"/>
      <c r="AB511" s="527"/>
      <c r="AC511" s="246" t="str">
        <f>IF(Y511="","",SUM(Y$498:Y511))</f>
        <v/>
      </c>
      <c r="AD511" s="246"/>
      <c r="AE511" s="246"/>
      <c r="AF511" s="247"/>
    </row>
    <row r="512" spans="1:32" s="23" customFormat="1" ht="15.75" customHeight="1" x14ac:dyDescent="0.15">
      <c r="A512" s="115" t="str">
        <f t="shared" si="89"/>
        <v>×</v>
      </c>
      <c r="B512" s="99"/>
      <c r="F512" s="240" t="str">
        <f t="shared" si="90"/>
        <v/>
      </c>
      <c r="G512" s="241"/>
      <c r="H512" s="241"/>
      <c r="I512" s="242">
        <f t="shared" si="91"/>
        <v>0</v>
      </c>
      <c r="J512" s="242"/>
      <c r="K512" s="242"/>
      <c r="L512" s="517" t="str">
        <f t="shared" si="92"/>
        <v/>
      </c>
      <c r="M512" s="241"/>
      <c r="N512" s="241"/>
      <c r="O512" s="241"/>
      <c r="P512" s="241" t="str">
        <f t="shared" si="94"/>
        <v/>
      </c>
      <c r="Q512" s="241"/>
      <c r="R512" s="241"/>
      <c r="S512" s="241"/>
      <c r="T512" s="241"/>
      <c r="U512" s="241" t="str">
        <f t="shared" si="95"/>
        <v/>
      </c>
      <c r="V512" s="241"/>
      <c r="W512" s="241"/>
      <c r="X512" s="241"/>
      <c r="Y512" s="527" t="str">
        <f t="shared" si="93"/>
        <v/>
      </c>
      <c r="Z512" s="527"/>
      <c r="AA512" s="527"/>
      <c r="AB512" s="527"/>
      <c r="AC512" s="246" t="str">
        <f>IF(Y512="","",SUM(Y$498:Y512))</f>
        <v/>
      </c>
      <c r="AD512" s="246"/>
      <c r="AE512" s="246"/>
      <c r="AF512" s="247"/>
    </row>
    <row r="513" spans="1:62" s="23" customFormat="1" ht="15.75" customHeight="1" x14ac:dyDescent="0.15">
      <c r="A513" s="115" t="str">
        <f t="shared" si="89"/>
        <v>×</v>
      </c>
      <c r="B513" s="99"/>
      <c r="F513" s="251" t="str">
        <f t="shared" si="90"/>
        <v/>
      </c>
      <c r="G513" s="252"/>
      <c r="H513" s="252"/>
      <c r="I513" s="253">
        <f t="shared" si="91"/>
        <v>0</v>
      </c>
      <c r="J513" s="253"/>
      <c r="K513" s="253"/>
      <c r="L513" s="508" t="str">
        <f t="shared" si="92"/>
        <v/>
      </c>
      <c r="M513" s="252"/>
      <c r="N513" s="252"/>
      <c r="O513" s="252"/>
      <c r="P513" s="252" t="str">
        <f t="shared" si="94"/>
        <v/>
      </c>
      <c r="Q513" s="252"/>
      <c r="R513" s="252"/>
      <c r="S513" s="252"/>
      <c r="T513" s="252"/>
      <c r="U513" s="252" t="str">
        <f t="shared" si="95"/>
        <v/>
      </c>
      <c r="V513" s="252"/>
      <c r="W513" s="252"/>
      <c r="X513" s="252"/>
      <c r="Y513" s="528" t="str">
        <f t="shared" si="93"/>
        <v/>
      </c>
      <c r="Z513" s="528"/>
      <c r="AA513" s="528"/>
      <c r="AB513" s="528"/>
      <c r="AC513" s="238" t="str">
        <f>IF(Y513="","",SUM(Y$498:Y513))</f>
        <v/>
      </c>
      <c r="AD513" s="238"/>
      <c r="AE513" s="238"/>
      <c r="AF513" s="239"/>
    </row>
    <row r="514" spans="1:62" ht="15.75" customHeight="1" x14ac:dyDescent="0.15">
      <c r="A514" s="115" t="str">
        <f>IF(液状化L2の有無="","","×")</f>
        <v/>
      </c>
      <c r="F514" s="35"/>
      <c r="G514" s="35"/>
      <c r="H514" s="35"/>
      <c r="I514" s="35"/>
      <c r="J514" s="35"/>
      <c r="K514" s="35"/>
      <c r="L514" s="35"/>
      <c r="M514" s="35"/>
      <c r="N514" s="35"/>
      <c r="O514" s="35"/>
      <c r="P514" s="35"/>
      <c r="Q514" s="35"/>
      <c r="R514" s="35"/>
      <c r="S514" s="35"/>
      <c r="T514" s="50" t="s">
        <v>119</v>
      </c>
      <c r="U514" s="35">
        <v>4</v>
      </c>
      <c r="V514" s="248" t="s">
        <v>141</v>
      </c>
      <c r="W514" s="248"/>
      <c r="X514" s="35" t="s">
        <v>25</v>
      </c>
      <c r="Y514" s="249">
        <f>Y489</f>
        <v>17075</v>
      </c>
      <c r="Z514" s="249"/>
      <c r="AA514" s="249"/>
      <c r="AB514" s="249"/>
      <c r="AC514" s="249"/>
      <c r="AD514" s="250" t="s">
        <v>157</v>
      </c>
      <c r="AE514" s="250"/>
      <c r="AF514" s="35" t="s">
        <v>149</v>
      </c>
      <c r="AK514" s="51"/>
      <c r="AL514" s="24"/>
      <c r="AM514" s="24"/>
      <c r="AN514" s="24"/>
      <c r="BG514" s="22"/>
      <c r="BH514" s="22"/>
      <c r="BI514" s="22"/>
      <c r="BJ514" s="22"/>
    </row>
    <row r="515" spans="1:62" ht="15.75" customHeight="1" x14ac:dyDescent="0.15">
      <c r="A515" s="115" t="str">
        <f>IF(液状化L2の有無="","","×")</f>
        <v/>
      </c>
      <c r="F515" s="22"/>
      <c r="T515" s="38"/>
      <c r="Y515" s="52"/>
      <c r="Z515" s="52"/>
      <c r="AA515" s="52"/>
      <c r="AB515" s="52"/>
      <c r="AC515" s="52"/>
      <c r="AD515" s="49"/>
      <c r="AE515" s="49"/>
      <c r="AK515" s="51"/>
      <c r="AL515" s="24"/>
      <c r="AM515" s="24"/>
      <c r="AN515" s="24"/>
      <c r="BG515" s="22"/>
      <c r="BH515" s="22"/>
      <c r="BI515" s="22"/>
      <c r="BJ515" s="22"/>
    </row>
    <row r="516" spans="1:62" ht="15.75" customHeight="1" x14ac:dyDescent="0.15">
      <c r="A516" s="115" t="str">
        <f>IF(液状化L2の有無="","","×")</f>
        <v/>
      </c>
      <c r="F516" s="40" t="s">
        <v>413</v>
      </c>
      <c r="T516" s="38"/>
      <c r="Y516" s="52"/>
      <c r="Z516" s="52"/>
      <c r="AA516" s="52"/>
      <c r="AB516" s="52"/>
      <c r="AC516" s="52"/>
      <c r="AD516" s="49"/>
      <c r="AE516" s="49"/>
      <c r="AK516" s="51"/>
      <c r="AL516" s="24"/>
      <c r="AM516" s="24"/>
      <c r="AN516" s="24"/>
      <c r="BG516" s="22"/>
      <c r="BH516" s="22"/>
      <c r="BI516" s="22"/>
      <c r="BJ516" s="22"/>
    </row>
    <row r="517" spans="1:62" ht="15.75" customHeight="1" x14ac:dyDescent="0.15">
      <c r="A517" s="115" t="str">
        <f>IF(液状化L2の有無="","","×")</f>
        <v/>
      </c>
      <c r="F517" s="299" t="s">
        <v>414</v>
      </c>
      <c r="G517" s="299"/>
      <c r="H517" s="22" t="s">
        <v>415</v>
      </c>
      <c r="I517" s="526">
        <v>7.869999885559082</v>
      </c>
      <c r="J517" s="526"/>
      <c r="K517" s="526"/>
      <c r="L517" s="22" t="s">
        <v>416</v>
      </c>
      <c r="T517" s="38"/>
      <c r="Y517" s="52"/>
      <c r="Z517" s="52"/>
      <c r="AA517" s="52"/>
      <c r="AB517" s="52"/>
      <c r="AC517" s="52"/>
      <c r="AD517" s="49"/>
      <c r="AE517" s="49"/>
      <c r="AK517" s="51"/>
      <c r="AL517" s="24"/>
      <c r="AM517" s="24"/>
      <c r="AN517" s="24"/>
      <c r="BG517" s="22"/>
      <c r="BH517" s="22"/>
      <c r="BI517" s="22"/>
      <c r="BJ517" s="22"/>
    </row>
    <row r="518" spans="1:62" s="172" customFormat="1" ht="15.75" customHeight="1" x14ac:dyDescent="0.15">
      <c r="B518" s="172" t="s">
        <v>571</v>
      </c>
      <c r="D518" s="23"/>
      <c r="I518" s="118"/>
      <c r="J518" s="118"/>
      <c r="K518" s="118"/>
      <c r="T518" s="174"/>
      <c r="Y518" s="52"/>
      <c r="Z518" s="52"/>
      <c r="AA518" s="52"/>
      <c r="AB518" s="52"/>
      <c r="AC518" s="52"/>
      <c r="AD518" s="175"/>
      <c r="AE518" s="175"/>
      <c r="AK518" s="51"/>
      <c r="AL518" s="24"/>
      <c r="AM518" s="24"/>
      <c r="AN518" s="24"/>
      <c r="AO518" s="24"/>
      <c r="AP518" s="24"/>
      <c r="AQ518" s="24"/>
      <c r="AR518" s="24"/>
      <c r="AS518" s="24"/>
      <c r="AT518" s="24"/>
      <c r="AU518" s="24"/>
      <c r="AV518" s="24"/>
      <c r="AW518" s="24"/>
      <c r="AX518" s="24"/>
      <c r="AY518" s="24"/>
      <c r="AZ518" s="24"/>
      <c r="BA518" s="24"/>
      <c r="BB518" s="24"/>
      <c r="BC518" s="24"/>
      <c r="BD518" s="24"/>
      <c r="BE518" s="24"/>
      <c r="BF518" s="24"/>
    </row>
    <row r="519" spans="1:62" s="172" customFormat="1" ht="15.75" customHeight="1" x14ac:dyDescent="0.15">
      <c r="D519" s="23"/>
      <c r="T519" s="174"/>
      <c r="Y519" s="52"/>
      <c r="Z519" s="52"/>
      <c r="AA519" s="52"/>
      <c r="AB519" s="52"/>
      <c r="AC519" s="52"/>
      <c r="AD519" s="175"/>
      <c r="AE519" s="175"/>
      <c r="AK519" s="51"/>
      <c r="AL519" s="24"/>
      <c r="AM519" s="24"/>
      <c r="AN519" s="24"/>
      <c r="AO519" s="24"/>
      <c r="AP519" s="24"/>
      <c r="AQ519" s="24"/>
      <c r="AR519" s="24"/>
      <c r="AS519" s="24"/>
      <c r="AT519" s="24"/>
      <c r="AU519" s="24"/>
      <c r="AV519" s="24"/>
      <c r="AW519" s="24"/>
      <c r="AX519" s="24"/>
      <c r="AY519" s="24"/>
      <c r="AZ519" s="24"/>
      <c r="BA519" s="24"/>
      <c r="BB519" s="24"/>
      <c r="BC519" s="24"/>
      <c r="BD519" s="24"/>
      <c r="BE519" s="24"/>
      <c r="BF519" s="24"/>
    </row>
    <row r="520" spans="1:62" s="23" customFormat="1" ht="15.75" customHeight="1" x14ac:dyDescent="0.15">
      <c r="F520" s="26" t="s">
        <v>634</v>
      </c>
      <c r="G520" s="26"/>
      <c r="H520" s="26"/>
      <c r="I520" s="26"/>
      <c r="J520" s="26"/>
      <c r="K520" s="26"/>
      <c r="L520" s="26"/>
      <c r="M520" s="26"/>
      <c r="N520" s="26"/>
      <c r="O520" s="26"/>
      <c r="P520" s="26"/>
      <c r="Q520" s="26"/>
      <c r="R520" s="26"/>
      <c r="S520" s="26"/>
      <c r="T520" s="26"/>
      <c r="U520" s="26"/>
      <c r="V520" s="26"/>
      <c r="W520" s="26"/>
      <c r="X520" s="26"/>
      <c r="Y520" s="26"/>
      <c r="Z520" s="26"/>
      <c r="AA520" s="26"/>
      <c r="AB520" s="26"/>
      <c r="AC520" s="26"/>
      <c r="AD520" s="26"/>
      <c r="AE520" s="26"/>
      <c r="AF520" s="26"/>
    </row>
    <row r="521" spans="1:62" s="23" customFormat="1" ht="15.75" customHeight="1" x14ac:dyDescent="0.15">
      <c r="F521" s="256" t="s">
        <v>74</v>
      </c>
      <c r="G521" s="257"/>
      <c r="H521" s="257"/>
      <c r="I521" s="260" t="s">
        <v>150</v>
      </c>
      <c r="J521" s="261"/>
      <c r="K521" s="261"/>
      <c r="L521" s="257" t="s">
        <v>151</v>
      </c>
      <c r="M521" s="257"/>
      <c r="N521" s="257"/>
      <c r="O521" s="257"/>
      <c r="P521" s="257" t="s">
        <v>155</v>
      </c>
      <c r="Q521" s="257"/>
      <c r="R521" s="257"/>
      <c r="S521" s="257"/>
      <c r="T521" s="257"/>
      <c r="U521" s="257" t="s">
        <v>152</v>
      </c>
      <c r="V521" s="257"/>
      <c r="W521" s="257"/>
      <c r="X521" s="257"/>
      <c r="Y521" s="257" t="s">
        <v>153</v>
      </c>
      <c r="Z521" s="257"/>
      <c r="AA521" s="257"/>
      <c r="AB521" s="257"/>
      <c r="AC521" s="257" t="s">
        <v>154</v>
      </c>
      <c r="AD521" s="257"/>
      <c r="AE521" s="257"/>
      <c r="AF521" s="263"/>
    </row>
    <row r="522" spans="1:62" s="23" customFormat="1" ht="15.75" customHeight="1" x14ac:dyDescent="0.15">
      <c r="F522" s="258"/>
      <c r="G522" s="259"/>
      <c r="H522" s="259"/>
      <c r="I522" s="262"/>
      <c r="J522" s="262"/>
      <c r="K522" s="262"/>
      <c r="L522" s="259"/>
      <c r="M522" s="259"/>
      <c r="N522" s="259"/>
      <c r="O522" s="259"/>
      <c r="P522" s="259"/>
      <c r="Q522" s="259"/>
      <c r="R522" s="259"/>
      <c r="S522" s="259"/>
      <c r="T522" s="259"/>
      <c r="U522" s="259"/>
      <c r="V522" s="259"/>
      <c r="W522" s="259"/>
      <c r="X522" s="259"/>
      <c r="Y522" s="259"/>
      <c r="Z522" s="259"/>
      <c r="AA522" s="259"/>
      <c r="AB522" s="259"/>
      <c r="AC522" s="259"/>
      <c r="AD522" s="259"/>
      <c r="AE522" s="259"/>
      <c r="AF522" s="264"/>
    </row>
    <row r="523" spans="1:62" s="23" customFormat="1" ht="15.75" customHeight="1" x14ac:dyDescent="0.15">
      <c r="A523" s="176" t="str">
        <f>IF(F523="","×","")</f>
        <v/>
      </c>
      <c r="B523" s="172"/>
      <c r="F523" s="265">
        <f t="shared" ref="F523:F538" si="96">IF(G136="","",G136)</f>
        <v>2</v>
      </c>
      <c r="G523" s="266"/>
      <c r="H523" s="266"/>
      <c r="I523" s="267">
        <f>I498</f>
        <v>0.33000001311302185</v>
      </c>
      <c r="J523" s="267"/>
      <c r="K523" s="267"/>
      <c r="L523" s="268">
        <f>Z237</f>
        <v>1510</v>
      </c>
      <c r="M523" s="269"/>
      <c r="N523" s="269"/>
      <c r="O523" s="269"/>
      <c r="P523" s="269">
        <f>IF(L523="","",ROUND(L523/$Y$539,6))</f>
        <v>8.8432999999999998E-2</v>
      </c>
      <c r="Q523" s="269"/>
      <c r="R523" s="269"/>
      <c r="S523" s="269"/>
      <c r="T523" s="269"/>
      <c r="U523" s="269">
        <f>IF(P523="","",ROUND(P523^0.25,4))</f>
        <v>0.54530000000000001</v>
      </c>
      <c r="V523" s="269"/>
      <c r="W523" s="269"/>
      <c r="X523" s="269"/>
      <c r="Y523" s="270">
        <f t="shared" ref="Y523:Y538" si="97">IF(U523="","",ROUND(U523*I523,4))</f>
        <v>0.1799</v>
      </c>
      <c r="Z523" s="270"/>
      <c r="AA523" s="270"/>
      <c r="AB523" s="270"/>
      <c r="AC523" s="271">
        <f>IF(Y523="","",SUM(Y523:Y$523))</f>
        <v>0.1799</v>
      </c>
      <c r="AD523" s="271"/>
      <c r="AE523" s="271"/>
      <c r="AF523" s="272"/>
    </row>
    <row r="524" spans="1:62" s="23" customFormat="1" ht="15.75" customHeight="1" x14ac:dyDescent="0.15">
      <c r="A524" s="176" t="str">
        <f t="shared" ref="A524:A538" si="98">IF(F524="","×","")</f>
        <v/>
      </c>
      <c r="B524" s="172"/>
      <c r="F524" s="240">
        <f t="shared" si="96"/>
        <v>3</v>
      </c>
      <c r="G524" s="241"/>
      <c r="H524" s="241"/>
      <c r="I524" s="242">
        <f t="shared" ref="I524:I538" si="99">I499</f>
        <v>1.5</v>
      </c>
      <c r="J524" s="242"/>
      <c r="K524" s="242"/>
      <c r="L524" s="243">
        <f t="shared" ref="L524:L538" si="100">Z238</f>
        <v>1260</v>
      </c>
      <c r="M524" s="244"/>
      <c r="N524" s="244"/>
      <c r="O524" s="244"/>
      <c r="P524" s="244">
        <f t="shared" ref="P524:P538" si="101">IF(L524="","",ROUND(L524/$Y$539,6))</f>
        <v>7.3791999999999996E-2</v>
      </c>
      <c r="Q524" s="244"/>
      <c r="R524" s="244"/>
      <c r="S524" s="244"/>
      <c r="T524" s="244"/>
      <c r="U524" s="244">
        <f t="shared" ref="U524:U538" si="102">IF(P524="","",ROUND(P524^0.25,4))</f>
        <v>0.5212</v>
      </c>
      <c r="V524" s="244"/>
      <c r="W524" s="244"/>
      <c r="X524" s="244"/>
      <c r="Y524" s="245">
        <f t="shared" si="97"/>
        <v>0.78180000000000005</v>
      </c>
      <c r="Z524" s="245"/>
      <c r="AA524" s="245"/>
      <c r="AB524" s="245"/>
      <c r="AC524" s="246">
        <f>IF(Y524="","",SUM(Y$523:Y524))</f>
        <v>0.9617</v>
      </c>
      <c r="AD524" s="246"/>
      <c r="AE524" s="246"/>
      <c r="AF524" s="247"/>
    </row>
    <row r="525" spans="1:62" s="23" customFormat="1" ht="15.75" customHeight="1" x14ac:dyDescent="0.15">
      <c r="A525" s="176" t="str">
        <f t="shared" si="98"/>
        <v/>
      </c>
      <c r="B525" s="172"/>
      <c r="F525" s="240">
        <f t="shared" si="96"/>
        <v>4</v>
      </c>
      <c r="G525" s="241"/>
      <c r="H525" s="241"/>
      <c r="I525" s="242">
        <f t="shared" si="99"/>
        <v>6.5500001907348633</v>
      </c>
      <c r="J525" s="242"/>
      <c r="K525" s="242"/>
      <c r="L525" s="243">
        <f t="shared" si="100"/>
        <v>3870</v>
      </c>
      <c r="M525" s="244"/>
      <c r="N525" s="244"/>
      <c r="O525" s="244"/>
      <c r="P525" s="244">
        <f t="shared" si="101"/>
        <v>0.22664699999999999</v>
      </c>
      <c r="Q525" s="244"/>
      <c r="R525" s="244"/>
      <c r="S525" s="244"/>
      <c r="T525" s="244"/>
      <c r="U525" s="244">
        <f t="shared" si="102"/>
        <v>0.69</v>
      </c>
      <c r="V525" s="244"/>
      <c r="W525" s="244"/>
      <c r="X525" s="244"/>
      <c r="Y525" s="245">
        <f t="shared" si="97"/>
        <v>4.5194999999999999</v>
      </c>
      <c r="Z525" s="245"/>
      <c r="AA525" s="245"/>
      <c r="AB525" s="245"/>
      <c r="AC525" s="246">
        <f>IF(Y525="","",SUM(Y$523:Y525))</f>
        <v>5.4811999999999994</v>
      </c>
      <c r="AD525" s="246"/>
      <c r="AE525" s="246"/>
      <c r="AF525" s="247"/>
    </row>
    <row r="526" spans="1:62" s="23" customFormat="1" ht="15.75" customHeight="1" x14ac:dyDescent="0.15">
      <c r="A526" s="176" t="str">
        <f t="shared" si="98"/>
        <v/>
      </c>
      <c r="B526" s="172"/>
      <c r="F526" s="240">
        <f t="shared" si="96"/>
        <v>5</v>
      </c>
      <c r="G526" s="241"/>
      <c r="H526" s="241"/>
      <c r="I526" s="242">
        <f t="shared" si="99"/>
        <v>3.4500000476837158</v>
      </c>
      <c r="J526" s="242"/>
      <c r="K526" s="242"/>
      <c r="L526" s="243">
        <f t="shared" si="100"/>
        <v>3870</v>
      </c>
      <c r="M526" s="244"/>
      <c r="N526" s="244"/>
      <c r="O526" s="244"/>
      <c r="P526" s="244">
        <f t="shared" si="101"/>
        <v>0.22664699999999999</v>
      </c>
      <c r="Q526" s="244"/>
      <c r="R526" s="244"/>
      <c r="S526" s="244"/>
      <c r="T526" s="244"/>
      <c r="U526" s="244">
        <f t="shared" si="102"/>
        <v>0.69</v>
      </c>
      <c r="V526" s="244"/>
      <c r="W526" s="244"/>
      <c r="X526" s="244"/>
      <c r="Y526" s="245">
        <f t="shared" si="97"/>
        <v>2.3805000000000001</v>
      </c>
      <c r="Z526" s="245"/>
      <c r="AA526" s="245"/>
      <c r="AB526" s="245"/>
      <c r="AC526" s="246">
        <f>IF(Y526="","",SUM(Y$523:Y526))</f>
        <v>7.861699999999999</v>
      </c>
      <c r="AD526" s="246"/>
      <c r="AE526" s="246"/>
      <c r="AF526" s="247"/>
    </row>
    <row r="527" spans="1:62" s="23" customFormat="1" ht="15.75" customHeight="1" x14ac:dyDescent="0.15">
      <c r="A527" s="176" t="str">
        <f t="shared" si="98"/>
        <v/>
      </c>
      <c r="B527" s="172"/>
      <c r="F527" s="240">
        <f t="shared" si="96"/>
        <v>6</v>
      </c>
      <c r="G527" s="241"/>
      <c r="H527" s="241"/>
      <c r="I527" s="242">
        <f t="shared" si="99"/>
        <v>2.3499999046325684</v>
      </c>
      <c r="J527" s="242"/>
      <c r="K527" s="242"/>
      <c r="L527" s="243">
        <f t="shared" si="100"/>
        <v>3870</v>
      </c>
      <c r="M527" s="244"/>
      <c r="N527" s="244"/>
      <c r="O527" s="244"/>
      <c r="P527" s="244">
        <f t="shared" si="101"/>
        <v>0.22664699999999999</v>
      </c>
      <c r="Q527" s="244"/>
      <c r="R527" s="244"/>
      <c r="S527" s="244"/>
      <c r="T527" s="244"/>
      <c r="U527" s="244">
        <f t="shared" si="102"/>
        <v>0.69</v>
      </c>
      <c r="V527" s="244"/>
      <c r="W527" s="244"/>
      <c r="X527" s="244"/>
      <c r="Y527" s="245">
        <f t="shared" si="97"/>
        <v>1.6214999999999999</v>
      </c>
      <c r="Z527" s="245"/>
      <c r="AA527" s="245"/>
      <c r="AB527" s="245"/>
      <c r="AC527" s="246">
        <f>IF(Y527="","",SUM(Y$523:Y527))</f>
        <v>9.4831999999999983</v>
      </c>
      <c r="AD527" s="246"/>
      <c r="AE527" s="246"/>
      <c r="AF527" s="247"/>
    </row>
    <row r="528" spans="1:62" s="23" customFormat="1" ht="15.75" customHeight="1" x14ac:dyDescent="0.15">
      <c r="A528" s="176" t="str">
        <f t="shared" si="98"/>
        <v/>
      </c>
      <c r="B528" s="172"/>
      <c r="F528" s="240">
        <f t="shared" si="96"/>
        <v>7</v>
      </c>
      <c r="G528" s="241"/>
      <c r="H528" s="241"/>
      <c r="I528" s="242">
        <f t="shared" si="99"/>
        <v>8.6000003814697266</v>
      </c>
      <c r="J528" s="242"/>
      <c r="K528" s="242"/>
      <c r="L528" s="243">
        <f t="shared" si="100"/>
        <v>25440</v>
      </c>
      <c r="M528" s="244"/>
      <c r="N528" s="244"/>
      <c r="O528" s="244"/>
      <c r="P528" s="244">
        <f t="shared" si="101"/>
        <v>1.4898979999999999</v>
      </c>
      <c r="Q528" s="244"/>
      <c r="R528" s="244"/>
      <c r="S528" s="244"/>
      <c r="T528" s="244"/>
      <c r="U528" s="244">
        <f t="shared" si="102"/>
        <v>1.1048</v>
      </c>
      <c r="V528" s="244"/>
      <c r="W528" s="244"/>
      <c r="X528" s="244"/>
      <c r="Y528" s="245">
        <f t="shared" si="97"/>
        <v>9.5013000000000005</v>
      </c>
      <c r="Z528" s="245"/>
      <c r="AA528" s="245"/>
      <c r="AB528" s="245"/>
      <c r="AC528" s="246">
        <f>IF(Y528="","",SUM(Y$523:Y528))</f>
        <v>18.984499999999997</v>
      </c>
      <c r="AD528" s="246"/>
      <c r="AE528" s="246"/>
      <c r="AF528" s="247"/>
    </row>
    <row r="529" spans="1:62" s="23" customFormat="1" ht="15.75" customHeight="1" x14ac:dyDescent="0.15">
      <c r="A529" s="176" t="str">
        <f t="shared" si="98"/>
        <v/>
      </c>
      <c r="B529" s="172"/>
      <c r="F529" s="240">
        <f t="shared" si="96"/>
        <v>8</v>
      </c>
      <c r="G529" s="241"/>
      <c r="H529" s="241"/>
      <c r="I529" s="242">
        <f t="shared" si="99"/>
        <v>2.2000000476837158</v>
      </c>
      <c r="J529" s="242"/>
      <c r="K529" s="242"/>
      <c r="L529" s="243">
        <f t="shared" si="100"/>
        <v>12090</v>
      </c>
      <c r="M529" s="244"/>
      <c r="N529" s="244"/>
      <c r="O529" s="244"/>
      <c r="P529" s="244">
        <f t="shared" si="101"/>
        <v>0.70805300000000004</v>
      </c>
      <c r="Q529" s="244"/>
      <c r="R529" s="244"/>
      <c r="S529" s="244"/>
      <c r="T529" s="244"/>
      <c r="U529" s="244">
        <f t="shared" si="102"/>
        <v>0.9173</v>
      </c>
      <c r="V529" s="244"/>
      <c r="W529" s="244"/>
      <c r="X529" s="244"/>
      <c r="Y529" s="245">
        <f t="shared" si="97"/>
        <v>2.0181</v>
      </c>
      <c r="Z529" s="245"/>
      <c r="AA529" s="245"/>
      <c r="AB529" s="245"/>
      <c r="AC529" s="246">
        <f>IF(Y529="","",SUM(Y$523:Y529))</f>
        <v>21.002599999999997</v>
      </c>
      <c r="AD529" s="246"/>
      <c r="AE529" s="246"/>
      <c r="AF529" s="247"/>
    </row>
    <row r="530" spans="1:62" s="23" customFormat="1" ht="15.75" customHeight="1" x14ac:dyDescent="0.15">
      <c r="A530" s="176" t="str">
        <f t="shared" si="98"/>
        <v/>
      </c>
      <c r="B530" s="172"/>
      <c r="F530" s="240">
        <f t="shared" si="96"/>
        <v>9</v>
      </c>
      <c r="G530" s="241"/>
      <c r="H530" s="241"/>
      <c r="I530" s="242">
        <f t="shared" si="99"/>
        <v>1.5</v>
      </c>
      <c r="J530" s="242"/>
      <c r="K530" s="242"/>
      <c r="L530" s="243">
        <f t="shared" si="100"/>
        <v>19700</v>
      </c>
      <c r="M530" s="244"/>
      <c r="N530" s="244"/>
      <c r="O530" s="244"/>
      <c r="P530" s="244">
        <f t="shared" si="101"/>
        <v>1.153734</v>
      </c>
      <c r="Q530" s="244"/>
      <c r="R530" s="244"/>
      <c r="S530" s="244"/>
      <c r="T530" s="244"/>
      <c r="U530" s="244">
        <f t="shared" si="102"/>
        <v>1.0364</v>
      </c>
      <c r="V530" s="244"/>
      <c r="W530" s="244"/>
      <c r="X530" s="244"/>
      <c r="Y530" s="245">
        <f t="shared" si="97"/>
        <v>1.5546</v>
      </c>
      <c r="Z530" s="245"/>
      <c r="AA530" s="245"/>
      <c r="AB530" s="245"/>
      <c r="AC530" s="246">
        <f>IF(Y530="","",SUM(Y$523:Y530))</f>
        <v>22.557199999999998</v>
      </c>
      <c r="AD530" s="246"/>
      <c r="AE530" s="246"/>
      <c r="AF530" s="247"/>
    </row>
    <row r="531" spans="1:62" s="23" customFormat="1" ht="15.75" customHeight="1" x14ac:dyDescent="0.15">
      <c r="A531" s="176" t="str">
        <f t="shared" si="98"/>
        <v/>
      </c>
      <c r="B531" s="172"/>
      <c r="F531" s="240">
        <f t="shared" si="96"/>
        <v>10</v>
      </c>
      <c r="G531" s="241"/>
      <c r="H531" s="241"/>
      <c r="I531" s="242">
        <f t="shared" si="99"/>
        <v>3.8499999046325684</v>
      </c>
      <c r="J531" s="242"/>
      <c r="K531" s="242"/>
      <c r="L531" s="243">
        <f t="shared" si="100"/>
        <v>14160</v>
      </c>
      <c r="M531" s="244"/>
      <c r="N531" s="244"/>
      <c r="O531" s="244"/>
      <c r="P531" s="244">
        <f t="shared" si="101"/>
        <v>0.82928299999999999</v>
      </c>
      <c r="Q531" s="244"/>
      <c r="R531" s="244"/>
      <c r="S531" s="244"/>
      <c r="T531" s="244"/>
      <c r="U531" s="244">
        <f t="shared" si="102"/>
        <v>0.95430000000000004</v>
      </c>
      <c r="V531" s="244"/>
      <c r="W531" s="244"/>
      <c r="X531" s="244"/>
      <c r="Y531" s="245">
        <f t="shared" si="97"/>
        <v>3.6741000000000001</v>
      </c>
      <c r="Z531" s="245"/>
      <c r="AA531" s="245"/>
      <c r="AB531" s="245"/>
      <c r="AC531" s="246">
        <f>IF(Y531="","",SUM(Y$523:Y531))</f>
        <v>26.231299999999997</v>
      </c>
      <c r="AD531" s="246"/>
      <c r="AE531" s="246"/>
      <c r="AF531" s="247"/>
    </row>
    <row r="532" spans="1:62" s="23" customFormat="1" ht="15.75" customHeight="1" x14ac:dyDescent="0.15">
      <c r="A532" s="176" t="str">
        <f t="shared" si="98"/>
        <v/>
      </c>
      <c r="B532" s="172"/>
      <c r="F532" s="240">
        <f t="shared" si="96"/>
        <v>11</v>
      </c>
      <c r="G532" s="241"/>
      <c r="H532" s="241"/>
      <c r="I532" s="242">
        <f t="shared" si="99"/>
        <v>2.4000000953674316</v>
      </c>
      <c r="J532" s="242"/>
      <c r="K532" s="242"/>
      <c r="L532" s="243">
        <f t="shared" si="100"/>
        <v>19700</v>
      </c>
      <c r="M532" s="244"/>
      <c r="N532" s="244"/>
      <c r="O532" s="244"/>
      <c r="P532" s="244">
        <f t="shared" si="101"/>
        <v>1.153734</v>
      </c>
      <c r="Q532" s="244"/>
      <c r="R532" s="244"/>
      <c r="S532" s="244"/>
      <c r="T532" s="244"/>
      <c r="U532" s="244">
        <f t="shared" si="102"/>
        <v>1.0364</v>
      </c>
      <c r="V532" s="244"/>
      <c r="W532" s="244"/>
      <c r="X532" s="244"/>
      <c r="Y532" s="245">
        <f t="shared" si="97"/>
        <v>2.4874000000000001</v>
      </c>
      <c r="Z532" s="245"/>
      <c r="AA532" s="245"/>
      <c r="AB532" s="245"/>
      <c r="AC532" s="246">
        <f>IF(Y532="","",SUM(Y$523:Y532))</f>
        <v>28.718699999999998</v>
      </c>
      <c r="AD532" s="246"/>
      <c r="AE532" s="246"/>
      <c r="AF532" s="247"/>
    </row>
    <row r="533" spans="1:62" s="23" customFormat="1" ht="15.75" customHeight="1" x14ac:dyDescent="0.15">
      <c r="A533" s="176" t="str">
        <f t="shared" si="98"/>
        <v/>
      </c>
      <c r="B533" s="172"/>
      <c r="F533" s="240">
        <f t="shared" si="96"/>
        <v>12</v>
      </c>
      <c r="G533" s="241"/>
      <c r="H533" s="241"/>
      <c r="I533" s="242">
        <f t="shared" si="99"/>
        <v>2.2699999809265137</v>
      </c>
      <c r="J533" s="242"/>
      <c r="K533" s="242"/>
      <c r="L533" s="243">
        <f t="shared" si="100"/>
        <v>13350</v>
      </c>
      <c r="M533" s="244"/>
      <c r="N533" s="244"/>
      <c r="O533" s="244"/>
      <c r="P533" s="244">
        <f t="shared" si="101"/>
        <v>0.78184500000000001</v>
      </c>
      <c r="Q533" s="244"/>
      <c r="R533" s="244"/>
      <c r="S533" s="244"/>
      <c r="T533" s="244"/>
      <c r="U533" s="244">
        <f t="shared" si="102"/>
        <v>0.94030000000000002</v>
      </c>
      <c r="V533" s="244"/>
      <c r="W533" s="244"/>
      <c r="X533" s="244"/>
      <c r="Y533" s="245">
        <f t="shared" si="97"/>
        <v>2.1345000000000001</v>
      </c>
      <c r="Z533" s="245"/>
      <c r="AA533" s="245"/>
      <c r="AB533" s="245"/>
      <c r="AC533" s="246">
        <f>IF(Y533="","",SUM(Y$523:Y533))</f>
        <v>30.853199999999998</v>
      </c>
      <c r="AD533" s="246"/>
      <c r="AE533" s="246"/>
      <c r="AF533" s="247"/>
    </row>
    <row r="534" spans="1:62" s="23" customFormat="1" ht="15.75" customHeight="1" x14ac:dyDescent="0.15">
      <c r="A534" s="176" t="str">
        <f t="shared" si="98"/>
        <v>×</v>
      </c>
      <c r="B534" s="172"/>
      <c r="F534" s="240" t="str">
        <f t="shared" si="96"/>
        <v/>
      </c>
      <c r="G534" s="241"/>
      <c r="H534" s="241"/>
      <c r="I534" s="242">
        <f t="shared" si="99"/>
        <v>0</v>
      </c>
      <c r="J534" s="242"/>
      <c r="K534" s="242"/>
      <c r="L534" s="243" t="str">
        <f t="shared" si="100"/>
        <v/>
      </c>
      <c r="M534" s="244"/>
      <c r="N534" s="244"/>
      <c r="O534" s="244"/>
      <c r="P534" s="244" t="str">
        <f t="shared" si="101"/>
        <v/>
      </c>
      <c r="Q534" s="244"/>
      <c r="R534" s="244"/>
      <c r="S534" s="244"/>
      <c r="T534" s="244"/>
      <c r="U534" s="244" t="str">
        <f t="shared" si="102"/>
        <v/>
      </c>
      <c r="V534" s="244"/>
      <c r="W534" s="244"/>
      <c r="X534" s="244"/>
      <c r="Y534" s="245" t="str">
        <f t="shared" si="97"/>
        <v/>
      </c>
      <c r="Z534" s="245"/>
      <c r="AA534" s="245"/>
      <c r="AB534" s="245"/>
      <c r="AC534" s="246" t="str">
        <f>IF(Y534="","",SUM(Y$523:Y534))</f>
        <v/>
      </c>
      <c r="AD534" s="246"/>
      <c r="AE534" s="246"/>
      <c r="AF534" s="247"/>
    </row>
    <row r="535" spans="1:62" s="23" customFormat="1" ht="15.75" customHeight="1" x14ac:dyDescent="0.15">
      <c r="A535" s="176" t="str">
        <f t="shared" si="98"/>
        <v>×</v>
      </c>
      <c r="B535" s="172"/>
      <c r="F535" s="240" t="str">
        <f t="shared" si="96"/>
        <v/>
      </c>
      <c r="G535" s="241"/>
      <c r="H535" s="241"/>
      <c r="I535" s="242">
        <f t="shared" si="99"/>
        <v>0</v>
      </c>
      <c r="J535" s="242"/>
      <c r="K535" s="242"/>
      <c r="L535" s="243" t="str">
        <f t="shared" si="100"/>
        <v/>
      </c>
      <c r="M535" s="244"/>
      <c r="N535" s="244"/>
      <c r="O535" s="244"/>
      <c r="P535" s="244" t="str">
        <f t="shared" si="101"/>
        <v/>
      </c>
      <c r="Q535" s="244"/>
      <c r="R535" s="244"/>
      <c r="S535" s="244"/>
      <c r="T535" s="244"/>
      <c r="U535" s="244" t="str">
        <f t="shared" si="102"/>
        <v/>
      </c>
      <c r="V535" s="244"/>
      <c r="W535" s="244"/>
      <c r="X535" s="244"/>
      <c r="Y535" s="245" t="str">
        <f t="shared" si="97"/>
        <v/>
      </c>
      <c r="Z535" s="245"/>
      <c r="AA535" s="245"/>
      <c r="AB535" s="245"/>
      <c r="AC535" s="246" t="str">
        <f>IF(Y535="","",SUM(Y$523:Y535))</f>
        <v/>
      </c>
      <c r="AD535" s="246"/>
      <c r="AE535" s="246"/>
      <c r="AF535" s="247"/>
    </row>
    <row r="536" spans="1:62" s="23" customFormat="1" ht="15.75" customHeight="1" x14ac:dyDescent="0.15">
      <c r="A536" s="176" t="str">
        <f t="shared" si="98"/>
        <v>×</v>
      </c>
      <c r="B536" s="172"/>
      <c r="F536" s="240" t="str">
        <f t="shared" si="96"/>
        <v/>
      </c>
      <c r="G536" s="241"/>
      <c r="H536" s="241"/>
      <c r="I536" s="242">
        <f t="shared" si="99"/>
        <v>0</v>
      </c>
      <c r="J536" s="242"/>
      <c r="K536" s="242"/>
      <c r="L536" s="243" t="str">
        <f t="shared" si="100"/>
        <v/>
      </c>
      <c r="M536" s="244"/>
      <c r="N536" s="244"/>
      <c r="O536" s="244"/>
      <c r="P536" s="244" t="str">
        <f t="shared" si="101"/>
        <v/>
      </c>
      <c r="Q536" s="244"/>
      <c r="R536" s="244"/>
      <c r="S536" s="244"/>
      <c r="T536" s="244"/>
      <c r="U536" s="244" t="str">
        <f t="shared" si="102"/>
        <v/>
      </c>
      <c r="V536" s="244"/>
      <c r="W536" s="244"/>
      <c r="X536" s="244"/>
      <c r="Y536" s="245" t="str">
        <f t="shared" si="97"/>
        <v/>
      </c>
      <c r="Z536" s="245"/>
      <c r="AA536" s="245"/>
      <c r="AB536" s="245"/>
      <c r="AC536" s="246" t="str">
        <f>IF(Y536="","",SUM(Y$523:Y536))</f>
        <v/>
      </c>
      <c r="AD536" s="246"/>
      <c r="AE536" s="246"/>
      <c r="AF536" s="247"/>
    </row>
    <row r="537" spans="1:62" s="23" customFormat="1" ht="15.75" customHeight="1" x14ac:dyDescent="0.15">
      <c r="A537" s="176" t="str">
        <f t="shared" si="98"/>
        <v>×</v>
      </c>
      <c r="B537" s="172"/>
      <c r="F537" s="240" t="str">
        <f t="shared" si="96"/>
        <v/>
      </c>
      <c r="G537" s="241"/>
      <c r="H537" s="241"/>
      <c r="I537" s="242">
        <f t="shared" si="99"/>
        <v>0</v>
      </c>
      <c r="J537" s="242"/>
      <c r="K537" s="242"/>
      <c r="L537" s="243" t="str">
        <f t="shared" si="100"/>
        <v/>
      </c>
      <c r="M537" s="244"/>
      <c r="N537" s="244"/>
      <c r="O537" s="244"/>
      <c r="P537" s="244" t="str">
        <f t="shared" si="101"/>
        <v/>
      </c>
      <c r="Q537" s="244"/>
      <c r="R537" s="244"/>
      <c r="S537" s="244"/>
      <c r="T537" s="244"/>
      <c r="U537" s="244" t="str">
        <f t="shared" si="102"/>
        <v/>
      </c>
      <c r="V537" s="244"/>
      <c r="W537" s="244"/>
      <c r="X537" s="244"/>
      <c r="Y537" s="245" t="str">
        <f t="shared" si="97"/>
        <v/>
      </c>
      <c r="Z537" s="245"/>
      <c r="AA537" s="245"/>
      <c r="AB537" s="245"/>
      <c r="AC537" s="246" t="str">
        <f>IF(Y537="","",SUM(Y$523:Y537))</f>
        <v/>
      </c>
      <c r="AD537" s="246"/>
      <c r="AE537" s="246"/>
      <c r="AF537" s="247"/>
    </row>
    <row r="538" spans="1:62" s="23" customFormat="1" ht="15.75" customHeight="1" x14ac:dyDescent="0.15">
      <c r="A538" s="176" t="str">
        <f t="shared" si="98"/>
        <v>×</v>
      </c>
      <c r="B538" s="172"/>
      <c r="F538" s="251" t="str">
        <f t="shared" si="96"/>
        <v/>
      </c>
      <c r="G538" s="252"/>
      <c r="H538" s="252"/>
      <c r="I538" s="253">
        <f t="shared" si="99"/>
        <v>0</v>
      </c>
      <c r="J538" s="253"/>
      <c r="K538" s="253"/>
      <c r="L538" s="254" t="str">
        <f t="shared" si="100"/>
        <v/>
      </c>
      <c r="M538" s="255"/>
      <c r="N538" s="255"/>
      <c r="O538" s="255"/>
      <c r="P538" s="255" t="str">
        <f t="shared" si="101"/>
        <v/>
      </c>
      <c r="Q538" s="255"/>
      <c r="R538" s="255"/>
      <c r="S538" s="255"/>
      <c r="T538" s="255"/>
      <c r="U538" s="255" t="str">
        <f t="shared" si="102"/>
        <v/>
      </c>
      <c r="V538" s="255"/>
      <c r="W538" s="255"/>
      <c r="X538" s="255"/>
      <c r="Y538" s="237" t="str">
        <f t="shared" si="97"/>
        <v/>
      </c>
      <c r="Z538" s="237"/>
      <c r="AA538" s="237"/>
      <c r="AB538" s="237"/>
      <c r="AC538" s="238" t="str">
        <f>IF(Y538="","",SUM(Y$523:Y538))</f>
        <v/>
      </c>
      <c r="AD538" s="238"/>
      <c r="AE538" s="238"/>
      <c r="AF538" s="239"/>
    </row>
    <row r="539" spans="1:62" s="172" customFormat="1" ht="15.75" customHeight="1" x14ac:dyDescent="0.15">
      <c r="D539" s="23"/>
      <c r="F539" s="173"/>
      <c r="G539" s="173"/>
      <c r="H539" s="173"/>
      <c r="I539" s="173"/>
      <c r="J539" s="173"/>
      <c r="K539" s="173"/>
      <c r="L539" s="173"/>
      <c r="M539" s="173"/>
      <c r="N539" s="173"/>
      <c r="O539" s="173"/>
      <c r="P539" s="173"/>
      <c r="Q539" s="173"/>
      <c r="R539" s="173"/>
      <c r="S539" s="173"/>
      <c r="T539" s="50" t="s">
        <v>119</v>
      </c>
      <c r="U539" s="173">
        <v>4</v>
      </c>
      <c r="V539" s="248" t="s">
        <v>141</v>
      </c>
      <c r="W539" s="248"/>
      <c r="X539" s="173" t="s">
        <v>25</v>
      </c>
      <c r="Y539" s="249">
        <f>Y561</f>
        <v>17075</v>
      </c>
      <c r="Z539" s="249"/>
      <c r="AA539" s="249"/>
      <c r="AB539" s="249"/>
      <c r="AC539" s="249"/>
      <c r="AD539" s="250" t="s">
        <v>157</v>
      </c>
      <c r="AE539" s="250"/>
      <c r="AF539" s="173" t="s">
        <v>149</v>
      </c>
      <c r="AK539" s="51"/>
      <c r="AL539" s="24"/>
      <c r="AM539" s="24"/>
      <c r="AN539" s="24"/>
      <c r="AO539" s="24"/>
      <c r="AP539" s="24"/>
      <c r="AQ539" s="24"/>
      <c r="AR539" s="24"/>
      <c r="AS539" s="24"/>
      <c r="AT539" s="24"/>
      <c r="AU539" s="24"/>
      <c r="AV539" s="24"/>
      <c r="AW539" s="24"/>
      <c r="AX539" s="24"/>
      <c r="AY539" s="24"/>
      <c r="AZ539" s="24"/>
      <c r="BA539" s="24"/>
      <c r="BB539" s="24"/>
      <c r="BC539" s="24"/>
      <c r="BD539" s="24"/>
      <c r="BE539" s="24"/>
      <c r="BF539" s="24"/>
    </row>
    <row r="540" spans="1:62" s="99" customFormat="1" ht="15.75" customHeight="1" x14ac:dyDescent="0.15">
      <c r="B540" s="99" t="s">
        <v>571</v>
      </c>
      <c r="D540" s="23"/>
      <c r="I540" s="118"/>
      <c r="J540" s="118"/>
      <c r="K540" s="118"/>
      <c r="T540" s="107"/>
      <c r="Y540" s="52"/>
      <c r="Z540" s="52"/>
      <c r="AA540" s="52"/>
      <c r="AB540" s="52"/>
      <c r="AC540" s="52"/>
      <c r="AD540" s="108"/>
      <c r="AE540" s="108"/>
      <c r="AK540" s="51"/>
      <c r="AL540" s="24"/>
      <c r="AM540" s="24"/>
      <c r="AN540" s="24"/>
      <c r="AO540" s="24"/>
      <c r="AP540" s="24"/>
      <c r="AQ540" s="24"/>
      <c r="AR540" s="24"/>
      <c r="AS540" s="24"/>
      <c r="AT540" s="24"/>
      <c r="AU540" s="24"/>
      <c r="AV540" s="24"/>
      <c r="AW540" s="24"/>
      <c r="AX540" s="24"/>
      <c r="AY540" s="24"/>
      <c r="AZ540" s="24"/>
      <c r="BA540" s="24"/>
      <c r="BB540" s="24"/>
      <c r="BC540" s="24"/>
      <c r="BD540" s="24"/>
      <c r="BE540" s="24"/>
      <c r="BF540" s="24"/>
    </row>
    <row r="541" spans="1:62" ht="15.75" customHeight="1" x14ac:dyDescent="0.15">
      <c r="F541" s="22"/>
      <c r="T541" s="38"/>
      <c r="Y541" s="52"/>
      <c r="Z541" s="52"/>
      <c r="AA541" s="52"/>
      <c r="AB541" s="52"/>
      <c r="AC541" s="52"/>
      <c r="AD541" s="49"/>
      <c r="AE541" s="49"/>
      <c r="AK541" s="51"/>
      <c r="AL541" s="24"/>
      <c r="AM541" s="24"/>
      <c r="AN541" s="24"/>
      <c r="BG541" s="22"/>
      <c r="BH541" s="22"/>
      <c r="BI541" s="22"/>
      <c r="BJ541" s="22"/>
    </row>
    <row r="542" spans="1:62" s="23" customFormat="1" ht="15.75" customHeight="1" x14ac:dyDescent="0.15">
      <c r="F542" s="26" t="s">
        <v>635</v>
      </c>
      <c r="G542" s="26"/>
      <c r="H542" s="26"/>
      <c r="I542" s="26"/>
      <c r="J542" s="26"/>
      <c r="K542" s="26"/>
      <c r="L542" s="26"/>
      <c r="M542" s="26"/>
      <c r="N542" s="26"/>
      <c r="O542" s="26"/>
      <c r="P542" s="26"/>
      <c r="Q542" s="26"/>
      <c r="R542" s="26"/>
      <c r="S542" s="26"/>
      <c r="T542" s="26"/>
      <c r="U542" s="26"/>
      <c r="V542" s="26"/>
      <c r="W542" s="26"/>
      <c r="X542" s="26"/>
      <c r="Y542" s="26"/>
      <c r="Z542" s="26"/>
      <c r="AA542" s="26"/>
      <c r="AB542" s="26"/>
      <c r="AC542" s="26"/>
      <c r="AD542" s="26"/>
      <c r="AE542" s="26"/>
      <c r="AF542" s="26"/>
    </row>
    <row r="543" spans="1:62" s="23" customFormat="1" ht="15.75" customHeight="1" x14ac:dyDescent="0.15">
      <c r="F543" s="256" t="s">
        <v>74</v>
      </c>
      <c r="G543" s="257"/>
      <c r="H543" s="257"/>
      <c r="I543" s="260" t="s">
        <v>150</v>
      </c>
      <c r="J543" s="261"/>
      <c r="K543" s="261"/>
      <c r="L543" s="257" t="s">
        <v>151</v>
      </c>
      <c r="M543" s="257"/>
      <c r="N543" s="257"/>
      <c r="O543" s="257"/>
      <c r="P543" s="257" t="s">
        <v>155</v>
      </c>
      <c r="Q543" s="257"/>
      <c r="R543" s="257"/>
      <c r="S543" s="257"/>
      <c r="T543" s="257"/>
      <c r="U543" s="257" t="s">
        <v>152</v>
      </c>
      <c r="V543" s="257"/>
      <c r="W543" s="257"/>
      <c r="X543" s="257"/>
      <c r="Y543" s="257" t="s">
        <v>153</v>
      </c>
      <c r="Z543" s="257"/>
      <c r="AA543" s="257"/>
      <c r="AB543" s="257"/>
      <c r="AC543" s="257" t="s">
        <v>154</v>
      </c>
      <c r="AD543" s="257"/>
      <c r="AE543" s="257"/>
      <c r="AF543" s="263"/>
    </row>
    <row r="544" spans="1:62" s="23" customFormat="1" ht="15.75" customHeight="1" x14ac:dyDescent="0.15">
      <c r="F544" s="258"/>
      <c r="G544" s="259"/>
      <c r="H544" s="259"/>
      <c r="I544" s="262"/>
      <c r="J544" s="262"/>
      <c r="K544" s="262"/>
      <c r="L544" s="259"/>
      <c r="M544" s="259"/>
      <c r="N544" s="259"/>
      <c r="O544" s="259"/>
      <c r="P544" s="259"/>
      <c r="Q544" s="259"/>
      <c r="R544" s="259"/>
      <c r="S544" s="259"/>
      <c r="T544" s="259"/>
      <c r="U544" s="259"/>
      <c r="V544" s="259"/>
      <c r="W544" s="259"/>
      <c r="X544" s="259"/>
      <c r="Y544" s="259"/>
      <c r="Z544" s="259"/>
      <c r="AA544" s="259"/>
      <c r="AB544" s="259"/>
      <c r="AC544" s="259"/>
      <c r="AD544" s="259"/>
      <c r="AE544" s="259"/>
      <c r="AF544" s="264"/>
    </row>
    <row r="545" spans="1:32" s="23" customFormat="1" ht="15.75" customHeight="1" x14ac:dyDescent="0.15">
      <c r="A545" s="109" t="str">
        <f>IF(F545="","×","")</f>
        <v/>
      </c>
      <c r="B545" s="99"/>
      <c r="F545" s="265">
        <f t="shared" ref="F545:F560" si="103">IF(G136="","",G136)</f>
        <v>2</v>
      </c>
      <c r="G545" s="266"/>
      <c r="H545" s="266"/>
      <c r="I545" s="267">
        <f t="shared" ref="I545:I560" si="104">I498</f>
        <v>0.33000001311302185</v>
      </c>
      <c r="J545" s="267"/>
      <c r="K545" s="267"/>
      <c r="L545" s="268">
        <f t="shared" ref="L545:L560" si="105">Z259</f>
        <v>3010</v>
      </c>
      <c r="M545" s="269"/>
      <c r="N545" s="269"/>
      <c r="O545" s="269"/>
      <c r="P545" s="269">
        <f t="shared" ref="P545:P560" si="106">IF(L545="","",ROUND(L545/$Y$561,6))</f>
        <v>0.17628099999999999</v>
      </c>
      <c r="Q545" s="269"/>
      <c r="R545" s="269"/>
      <c r="S545" s="269"/>
      <c r="T545" s="269"/>
      <c r="U545" s="269">
        <f>IF(P545="","",ROUND(P545^0.25,4))</f>
        <v>0.64800000000000002</v>
      </c>
      <c r="V545" s="269"/>
      <c r="W545" s="269"/>
      <c r="X545" s="269"/>
      <c r="Y545" s="270">
        <f t="shared" ref="Y545:Y560" si="107">IF(U545="","",ROUND(U545*I545,4))</f>
        <v>0.21379999999999999</v>
      </c>
      <c r="Z545" s="270"/>
      <c r="AA545" s="270"/>
      <c r="AB545" s="270"/>
      <c r="AC545" s="271">
        <f>IF(Y545="","",SUM(Y$545:Y545))</f>
        <v>0.21379999999999999</v>
      </c>
      <c r="AD545" s="271"/>
      <c r="AE545" s="271"/>
      <c r="AF545" s="272"/>
    </row>
    <row r="546" spans="1:32" s="23" customFormat="1" ht="15.75" customHeight="1" x14ac:dyDescent="0.15">
      <c r="A546" s="109" t="str">
        <f t="shared" ref="A546:A560" si="108">IF(F546="","×","")</f>
        <v/>
      </c>
      <c r="B546" s="99"/>
      <c r="F546" s="240">
        <f t="shared" si="103"/>
        <v>3</v>
      </c>
      <c r="G546" s="241"/>
      <c r="H546" s="241"/>
      <c r="I546" s="242">
        <f t="shared" si="104"/>
        <v>1.5</v>
      </c>
      <c r="J546" s="242"/>
      <c r="K546" s="242"/>
      <c r="L546" s="243">
        <f t="shared" si="105"/>
        <v>2520</v>
      </c>
      <c r="M546" s="244"/>
      <c r="N546" s="244"/>
      <c r="O546" s="244"/>
      <c r="P546" s="244">
        <f t="shared" si="106"/>
        <v>0.14758399999999999</v>
      </c>
      <c r="Q546" s="244"/>
      <c r="R546" s="244"/>
      <c r="S546" s="244"/>
      <c r="T546" s="244"/>
      <c r="U546" s="244">
        <f t="shared" ref="U546:U560" si="109">IF(P546="","",ROUND(P546^0.25,4))</f>
        <v>0.61980000000000002</v>
      </c>
      <c r="V546" s="244"/>
      <c r="W546" s="244"/>
      <c r="X546" s="244"/>
      <c r="Y546" s="245">
        <f t="shared" si="107"/>
        <v>0.92969999999999997</v>
      </c>
      <c r="Z546" s="245"/>
      <c r="AA546" s="245"/>
      <c r="AB546" s="245"/>
      <c r="AC546" s="246">
        <f>IF(Y546="","",SUM(Y$545:Y546))</f>
        <v>1.1435</v>
      </c>
      <c r="AD546" s="246"/>
      <c r="AE546" s="246"/>
      <c r="AF546" s="247"/>
    </row>
    <row r="547" spans="1:32" s="23" customFormat="1" ht="15.75" customHeight="1" x14ac:dyDescent="0.15">
      <c r="A547" s="109" t="str">
        <f t="shared" si="108"/>
        <v/>
      </c>
      <c r="B547" s="99"/>
      <c r="F547" s="240">
        <f t="shared" si="103"/>
        <v>4</v>
      </c>
      <c r="G547" s="241"/>
      <c r="H547" s="241"/>
      <c r="I547" s="242">
        <f t="shared" si="104"/>
        <v>6.5500001907348633</v>
      </c>
      <c r="J547" s="242"/>
      <c r="K547" s="242"/>
      <c r="L547" s="243">
        <f t="shared" si="105"/>
        <v>7730</v>
      </c>
      <c r="M547" s="244"/>
      <c r="N547" s="244"/>
      <c r="O547" s="244"/>
      <c r="P547" s="244">
        <f t="shared" si="106"/>
        <v>0.45270899999999997</v>
      </c>
      <c r="Q547" s="244"/>
      <c r="R547" s="244"/>
      <c r="S547" s="244"/>
      <c r="T547" s="244"/>
      <c r="U547" s="244">
        <f t="shared" si="109"/>
        <v>0.82030000000000003</v>
      </c>
      <c r="V547" s="244"/>
      <c r="W547" s="244"/>
      <c r="X547" s="244"/>
      <c r="Y547" s="245">
        <f t="shared" si="107"/>
        <v>5.3730000000000002</v>
      </c>
      <c r="Z547" s="245"/>
      <c r="AA547" s="245"/>
      <c r="AB547" s="245"/>
      <c r="AC547" s="246">
        <f>IF(Y547="","",SUM(Y$545:Y547))</f>
        <v>6.5165000000000006</v>
      </c>
      <c r="AD547" s="246"/>
      <c r="AE547" s="246"/>
      <c r="AF547" s="247"/>
    </row>
    <row r="548" spans="1:32" s="23" customFormat="1" ht="15.75" customHeight="1" x14ac:dyDescent="0.15">
      <c r="A548" s="109" t="str">
        <f t="shared" si="108"/>
        <v/>
      </c>
      <c r="B548" s="99"/>
      <c r="F548" s="240">
        <f t="shared" si="103"/>
        <v>5</v>
      </c>
      <c r="G548" s="241"/>
      <c r="H548" s="241"/>
      <c r="I548" s="242">
        <f t="shared" si="104"/>
        <v>3.4500000476837158</v>
      </c>
      <c r="J548" s="242"/>
      <c r="K548" s="242"/>
      <c r="L548" s="243">
        <f t="shared" si="105"/>
        <v>7730</v>
      </c>
      <c r="M548" s="244"/>
      <c r="N548" s="244"/>
      <c r="O548" s="244"/>
      <c r="P548" s="244">
        <f t="shared" si="106"/>
        <v>0.45270899999999997</v>
      </c>
      <c r="Q548" s="244"/>
      <c r="R548" s="244"/>
      <c r="S548" s="244"/>
      <c r="T548" s="244"/>
      <c r="U548" s="244">
        <f t="shared" si="109"/>
        <v>0.82030000000000003</v>
      </c>
      <c r="V548" s="244"/>
      <c r="W548" s="244"/>
      <c r="X548" s="244"/>
      <c r="Y548" s="245">
        <f t="shared" si="107"/>
        <v>2.83</v>
      </c>
      <c r="Z548" s="245"/>
      <c r="AA548" s="245"/>
      <c r="AB548" s="245"/>
      <c r="AC548" s="246">
        <f>IF(Y548="","",SUM(Y$545:Y548))</f>
        <v>9.3465000000000007</v>
      </c>
      <c r="AD548" s="246"/>
      <c r="AE548" s="246"/>
      <c r="AF548" s="247"/>
    </row>
    <row r="549" spans="1:32" s="23" customFormat="1" ht="15.75" customHeight="1" x14ac:dyDescent="0.15">
      <c r="A549" s="109" t="str">
        <f t="shared" si="108"/>
        <v/>
      </c>
      <c r="B549" s="99"/>
      <c r="F549" s="240">
        <f t="shared" si="103"/>
        <v>6</v>
      </c>
      <c r="G549" s="241"/>
      <c r="H549" s="241"/>
      <c r="I549" s="242">
        <f t="shared" si="104"/>
        <v>2.3499999046325684</v>
      </c>
      <c r="J549" s="242"/>
      <c r="K549" s="242"/>
      <c r="L549" s="243">
        <f t="shared" si="105"/>
        <v>7730</v>
      </c>
      <c r="M549" s="244"/>
      <c r="N549" s="244"/>
      <c r="O549" s="244"/>
      <c r="P549" s="244">
        <f t="shared" si="106"/>
        <v>0.45270899999999997</v>
      </c>
      <c r="Q549" s="244"/>
      <c r="R549" s="244"/>
      <c r="S549" s="244"/>
      <c r="T549" s="244"/>
      <c r="U549" s="244">
        <f t="shared" si="109"/>
        <v>0.82030000000000003</v>
      </c>
      <c r="V549" s="244"/>
      <c r="W549" s="244"/>
      <c r="X549" s="244"/>
      <c r="Y549" s="245">
        <f t="shared" si="107"/>
        <v>1.9277</v>
      </c>
      <c r="Z549" s="245"/>
      <c r="AA549" s="245"/>
      <c r="AB549" s="245"/>
      <c r="AC549" s="246">
        <f>IF(Y549="","",SUM(Y$545:Y549))</f>
        <v>11.2742</v>
      </c>
      <c r="AD549" s="246"/>
      <c r="AE549" s="246"/>
      <c r="AF549" s="247"/>
    </row>
    <row r="550" spans="1:32" s="23" customFormat="1" ht="15.75" customHeight="1" x14ac:dyDescent="0.15">
      <c r="A550" s="109" t="str">
        <f t="shared" si="108"/>
        <v/>
      </c>
      <c r="B550" s="99"/>
      <c r="F550" s="240">
        <f t="shared" si="103"/>
        <v>7</v>
      </c>
      <c r="G550" s="241"/>
      <c r="H550" s="241"/>
      <c r="I550" s="242">
        <f t="shared" si="104"/>
        <v>8.6000003814697266</v>
      </c>
      <c r="J550" s="242"/>
      <c r="K550" s="242"/>
      <c r="L550" s="243">
        <f t="shared" si="105"/>
        <v>50870</v>
      </c>
      <c r="M550" s="244"/>
      <c r="N550" s="244"/>
      <c r="O550" s="244"/>
      <c r="P550" s="244">
        <f t="shared" si="106"/>
        <v>2.979209</v>
      </c>
      <c r="Q550" s="244"/>
      <c r="R550" s="244"/>
      <c r="S550" s="244"/>
      <c r="T550" s="244"/>
      <c r="U550" s="244">
        <f t="shared" si="109"/>
        <v>1.3138000000000001</v>
      </c>
      <c r="V550" s="244"/>
      <c r="W550" s="244"/>
      <c r="X550" s="244"/>
      <c r="Y550" s="245">
        <f t="shared" si="107"/>
        <v>11.2987</v>
      </c>
      <c r="Z550" s="245"/>
      <c r="AA550" s="245"/>
      <c r="AB550" s="245"/>
      <c r="AC550" s="246">
        <f>IF(Y550="","",SUM(Y$545:Y550))</f>
        <v>22.572900000000001</v>
      </c>
      <c r="AD550" s="246"/>
      <c r="AE550" s="246"/>
      <c r="AF550" s="247"/>
    </row>
    <row r="551" spans="1:32" s="23" customFormat="1" ht="15.75" customHeight="1" x14ac:dyDescent="0.15">
      <c r="A551" s="109" t="str">
        <f t="shared" si="108"/>
        <v/>
      </c>
      <c r="B551" s="99"/>
      <c r="F551" s="240">
        <f t="shared" si="103"/>
        <v>8</v>
      </c>
      <c r="G551" s="241"/>
      <c r="H551" s="241"/>
      <c r="I551" s="242">
        <f t="shared" si="104"/>
        <v>2.2000000476837158</v>
      </c>
      <c r="J551" s="242"/>
      <c r="K551" s="242"/>
      <c r="L551" s="243">
        <f t="shared" si="105"/>
        <v>24170</v>
      </c>
      <c r="M551" s="244"/>
      <c r="N551" s="244"/>
      <c r="O551" s="244"/>
      <c r="P551" s="244">
        <f t="shared" si="106"/>
        <v>1.4155199999999999</v>
      </c>
      <c r="Q551" s="244"/>
      <c r="R551" s="244"/>
      <c r="S551" s="244"/>
      <c r="T551" s="244"/>
      <c r="U551" s="244">
        <f t="shared" si="109"/>
        <v>1.0908</v>
      </c>
      <c r="V551" s="244"/>
      <c r="W551" s="244"/>
      <c r="X551" s="244"/>
      <c r="Y551" s="245">
        <f t="shared" si="107"/>
        <v>2.3997999999999999</v>
      </c>
      <c r="Z551" s="245"/>
      <c r="AA551" s="245"/>
      <c r="AB551" s="245"/>
      <c r="AC551" s="246">
        <f>IF(Y551="","",SUM(Y$545:Y551))</f>
        <v>24.9727</v>
      </c>
      <c r="AD551" s="246"/>
      <c r="AE551" s="246"/>
      <c r="AF551" s="247"/>
    </row>
    <row r="552" spans="1:32" s="23" customFormat="1" ht="15.75" customHeight="1" x14ac:dyDescent="0.15">
      <c r="A552" s="109" t="str">
        <f t="shared" si="108"/>
        <v/>
      </c>
      <c r="B552" s="99"/>
      <c r="F552" s="240">
        <f t="shared" si="103"/>
        <v>9</v>
      </c>
      <c r="G552" s="241"/>
      <c r="H552" s="241"/>
      <c r="I552" s="242">
        <f t="shared" si="104"/>
        <v>1.5</v>
      </c>
      <c r="J552" s="242"/>
      <c r="K552" s="242"/>
      <c r="L552" s="243">
        <f t="shared" si="105"/>
        <v>39390</v>
      </c>
      <c r="M552" s="244"/>
      <c r="N552" s="244"/>
      <c r="O552" s="244"/>
      <c r="P552" s="244">
        <f t="shared" si="106"/>
        <v>2.3068810000000002</v>
      </c>
      <c r="Q552" s="244"/>
      <c r="R552" s="244"/>
      <c r="S552" s="244"/>
      <c r="T552" s="244"/>
      <c r="U552" s="244">
        <f t="shared" si="109"/>
        <v>1.2323999999999999</v>
      </c>
      <c r="V552" s="244"/>
      <c r="W552" s="244"/>
      <c r="X552" s="244"/>
      <c r="Y552" s="245">
        <f t="shared" si="107"/>
        <v>1.8486</v>
      </c>
      <c r="Z552" s="245"/>
      <c r="AA552" s="245"/>
      <c r="AB552" s="245"/>
      <c r="AC552" s="246">
        <f>IF(Y552="","",SUM(Y$545:Y552))</f>
        <v>26.821300000000001</v>
      </c>
      <c r="AD552" s="246"/>
      <c r="AE552" s="246"/>
      <c r="AF552" s="247"/>
    </row>
    <row r="553" spans="1:32" s="23" customFormat="1" ht="15.75" customHeight="1" x14ac:dyDescent="0.15">
      <c r="A553" s="109" t="str">
        <f t="shared" si="108"/>
        <v/>
      </c>
      <c r="B553" s="99"/>
      <c r="F553" s="240">
        <f t="shared" si="103"/>
        <v>10</v>
      </c>
      <c r="G553" s="241"/>
      <c r="H553" s="241"/>
      <c r="I553" s="242">
        <f t="shared" si="104"/>
        <v>3.8499999046325684</v>
      </c>
      <c r="J553" s="242"/>
      <c r="K553" s="242"/>
      <c r="L553" s="243">
        <f t="shared" si="105"/>
        <v>28330</v>
      </c>
      <c r="M553" s="244"/>
      <c r="N553" s="244"/>
      <c r="O553" s="244"/>
      <c r="P553" s="244">
        <f t="shared" si="106"/>
        <v>1.659151</v>
      </c>
      <c r="Q553" s="244"/>
      <c r="R553" s="244"/>
      <c r="S553" s="244"/>
      <c r="T553" s="244"/>
      <c r="U553" s="244">
        <f t="shared" si="109"/>
        <v>1.1349</v>
      </c>
      <c r="V553" s="244"/>
      <c r="W553" s="244"/>
      <c r="X553" s="244"/>
      <c r="Y553" s="245">
        <f t="shared" si="107"/>
        <v>4.3693999999999997</v>
      </c>
      <c r="Z553" s="245"/>
      <c r="AA553" s="245"/>
      <c r="AB553" s="245"/>
      <c r="AC553" s="246">
        <f>IF(Y553="","",SUM(Y$545:Y553))</f>
        <v>31.1907</v>
      </c>
      <c r="AD553" s="246"/>
      <c r="AE553" s="246"/>
      <c r="AF553" s="247"/>
    </row>
    <row r="554" spans="1:32" s="23" customFormat="1" ht="15.75" customHeight="1" x14ac:dyDescent="0.15">
      <c r="A554" s="109" t="str">
        <f t="shared" si="108"/>
        <v/>
      </c>
      <c r="B554" s="99"/>
      <c r="F554" s="240">
        <f t="shared" si="103"/>
        <v>11</v>
      </c>
      <c r="G554" s="241"/>
      <c r="H554" s="241"/>
      <c r="I554" s="242">
        <f t="shared" si="104"/>
        <v>2.4000000953674316</v>
      </c>
      <c r="J554" s="242"/>
      <c r="K554" s="242"/>
      <c r="L554" s="243">
        <f t="shared" si="105"/>
        <v>39390</v>
      </c>
      <c r="M554" s="244"/>
      <c r="N554" s="244"/>
      <c r="O554" s="244"/>
      <c r="P554" s="244">
        <f t="shared" si="106"/>
        <v>2.3068810000000002</v>
      </c>
      <c r="Q554" s="244"/>
      <c r="R554" s="244"/>
      <c r="S554" s="244"/>
      <c r="T554" s="244"/>
      <c r="U554" s="244">
        <f t="shared" si="109"/>
        <v>1.2323999999999999</v>
      </c>
      <c r="V554" s="244"/>
      <c r="W554" s="244"/>
      <c r="X554" s="244"/>
      <c r="Y554" s="245">
        <f t="shared" si="107"/>
        <v>2.9578000000000002</v>
      </c>
      <c r="Z554" s="245"/>
      <c r="AA554" s="245"/>
      <c r="AB554" s="245"/>
      <c r="AC554" s="246">
        <f>IF(Y554="","",SUM(Y$545:Y554))</f>
        <v>34.148499999999999</v>
      </c>
      <c r="AD554" s="246"/>
      <c r="AE554" s="246"/>
      <c r="AF554" s="247"/>
    </row>
    <row r="555" spans="1:32" s="23" customFormat="1" ht="15.75" customHeight="1" x14ac:dyDescent="0.15">
      <c r="A555" s="109" t="str">
        <f t="shared" si="108"/>
        <v/>
      </c>
      <c r="B555" s="99"/>
      <c r="F555" s="240">
        <f t="shared" si="103"/>
        <v>12</v>
      </c>
      <c r="G555" s="241"/>
      <c r="H555" s="241"/>
      <c r="I555" s="242">
        <f t="shared" si="104"/>
        <v>2.2699999809265137</v>
      </c>
      <c r="J555" s="242"/>
      <c r="K555" s="242"/>
      <c r="L555" s="243">
        <f t="shared" si="105"/>
        <v>26700</v>
      </c>
      <c r="M555" s="244"/>
      <c r="N555" s="244"/>
      <c r="O555" s="244"/>
      <c r="P555" s="244">
        <f t="shared" si="106"/>
        <v>1.56369</v>
      </c>
      <c r="Q555" s="244"/>
      <c r="R555" s="244"/>
      <c r="S555" s="244"/>
      <c r="T555" s="244"/>
      <c r="U555" s="244">
        <f t="shared" si="109"/>
        <v>1.1182000000000001</v>
      </c>
      <c r="V555" s="244"/>
      <c r="W555" s="244"/>
      <c r="X555" s="244"/>
      <c r="Y555" s="245">
        <f t="shared" si="107"/>
        <v>2.5383</v>
      </c>
      <c r="Z555" s="245"/>
      <c r="AA555" s="245"/>
      <c r="AB555" s="245"/>
      <c r="AC555" s="246">
        <f>IF(Y555="","",SUM(Y$545:Y555))</f>
        <v>36.686799999999998</v>
      </c>
      <c r="AD555" s="246"/>
      <c r="AE555" s="246"/>
      <c r="AF555" s="247"/>
    </row>
    <row r="556" spans="1:32" s="23" customFormat="1" ht="15.75" customHeight="1" x14ac:dyDescent="0.15">
      <c r="A556" s="109" t="str">
        <f t="shared" si="108"/>
        <v>×</v>
      </c>
      <c r="B556" s="99"/>
      <c r="F556" s="240" t="str">
        <f t="shared" si="103"/>
        <v/>
      </c>
      <c r="G556" s="241"/>
      <c r="H556" s="241"/>
      <c r="I556" s="242">
        <f t="shared" si="104"/>
        <v>0</v>
      </c>
      <c r="J556" s="242"/>
      <c r="K556" s="242"/>
      <c r="L556" s="243" t="str">
        <f t="shared" si="105"/>
        <v/>
      </c>
      <c r="M556" s="244"/>
      <c r="N556" s="244"/>
      <c r="O556" s="244"/>
      <c r="P556" s="244" t="str">
        <f t="shared" si="106"/>
        <v/>
      </c>
      <c r="Q556" s="244"/>
      <c r="R556" s="244"/>
      <c r="S556" s="244"/>
      <c r="T556" s="244"/>
      <c r="U556" s="244" t="str">
        <f t="shared" si="109"/>
        <v/>
      </c>
      <c r="V556" s="244"/>
      <c r="W556" s="244"/>
      <c r="X556" s="244"/>
      <c r="Y556" s="245" t="str">
        <f t="shared" si="107"/>
        <v/>
      </c>
      <c r="Z556" s="245"/>
      <c r="AA556" s="245"/>
      <c r="AB556" s="245"/>
      <c r="AC556" s="246" t="str">
        <f>IF(Y556="","",SUM(Y$545:Y556))</f>
        <v/>
      </c>
      <c r="AD556" s="246"/>
      <c r="AE556" s="246"/>
      <c r="AF556" s="247"/>
    </row>
    <row r="557" spans="1:32" s="23" customFormat="1" ht="15.75" customHeight="1" x14ac:dyDescent="0.15">
      <c r="A557" s="109" t="str">
        <f t="shared" si="108"/>
        <v>×</v>
      </c>
      <c r="B557" s="99"/>
      <c r="F557" s="240" t="str">
        <f t="shared" si="103"/>
        <v/>
      </c>
      <c r="G557" s="241"/>
      <c r="H557" s="241"/>
      <c r="I557" s="242">
        <f t="shared" si="104"/>
        <v>0</v>
      </c>
      <c r="J557" s="242"/>
      <c r="K557" s="242"/>
      <c r="L557" s="243" t="str">
        <f t="shared" si="105"/>
        <v/>
      </c>
      <c r="M557" s="244"/>
      <c r="N557" s="244"/>
      <c r="O557" s="244"/>
      <c r="P557" s="244" t="str">
        <f t="shared" si="106"/>
        <v/>
      </c>
      <c r="Q557" s="244"/>
      <c r="R557" s="244"/>
      <c r="S557" s="244"/>
      <c r="T557" s="244"/>
      <c r="U557" s="244" t="str">
        <f t="shared" si="109"/>
        <v/>
      </c>
      <c r="V557" s="244"/>
      <c r="W557" s="244"/>
      <c r="X557" s="244"/>
      <c r="Y557" s="245" t="str">
        <f t="shared" si="107"/>
        <v/>
      </c>
      <c r="Z557" s="245"/>
      <c r="AA557" s="245"/>
      <c r="AB557" s="245"/>
      <c r="AC557" s="246" t="str">
        <f>IF(Y557="","",SUM(Y$545:Y557))</f>
        <v/>
      </c>
      <c r="AD557" s="246"/>
      <c r="AE557" s="246"/>
      <c r="AF557" s="247"/>
    </row>
    <row r="558" spans="1:32" s="23" customFormat="1" ht="15.75" customHeight="1" x14ac:dyDescent="0.15">
      <c r="A558" s="109" t="str">
        <f t="shared" si="108"/>
        <v>×</v>
      </c>
      <c r="B558" s="99"/>
      <c r="F558" s="240" t="str">
        <f t="shared" si="103"/>
        <v/>
      </c>
      <c r="G558" s="241"/>
      <c r="H558" s="241"/>
      <c r="I558" s="242">
        <f t="shared" si="104"/>
        <v>0</v>
      </c>
      <c r="J558" s="242"/>
      <c r="K558" s="242"/>
      <c r="L558" s="243" t="str">
        <f t="shared" si="105"/>
        <v/>
      </c>
      <c r="M558" s="244"/>
      <c r="N558" s="244"/>
      <c r="O558" s="244"/>
      <c r="P558" s="244" t="str">
        <f t="shared" si="106"/>
        <v/>
      </c>
      <c r="Q558" s="244"/>
      <c r="R558" s="244"/>
      <c r="S558" s="244"/>
      <c r="T558" s="244"/>
      <c r="U558" s="244" t="str">
        <f t="shared" si="109"/>
        <v/>
      </c>
      <c r="V558" s="244"/>
      <c r="W558" s="244"/>
      <c r="X558" s="244"/>
      <c r="Y558" s="245" t="str">
        <f t="shared" si="107"/>
        <v/>
      </c>
      <c r="Z558" s="245"/>
      <c r="AA558" s="245"/>
      <c r="AB558" s="245"/>
      <c r="AC558" s="246" t="str">
        <f>IF(Y558="","",SUM(Y$545:Y558))</f>
        <v/>
      </c>
      <c r="AD558" s="246"/>
      <c r="AE558" s="246"/>
      <c r="AF558" s="247"/>
    </row>
    <row r="559" spans="1:32" s="23" customFormat="1" ht="15.75" customHeight="1" x14ac:dyDescent="0.15">
      <c r="A559" s="109" t="str">
        <f t="shared" si="108"/>
        <v>×</v>
      </c>
      <c r="B559" s="99"/>
      <c r="F559" s="240" t="str">
        <f t="shared" si="103"/>
        <v/>
      </c>
      <c r="G559" s="241"/>
      <c r="H559" s="241"/>
      <c r="I559" s="242">
        <f t="shared" si="104"/>
        <v>0</v>
      </c>
      <c r="J559" s="242"/>
      <c r="K559" s="242"/>
      <c r="L559" s="243" t="str">
        <f t="shared" si="105"/>
        <v/>
      </c>
      <c r="M559" s="244"/>
      <c r="N559" s="244"/>
      <c r="O559" s="244"/>
      <c r="P559" s="244" t="str">
        <f t="shared" si="106"/>
        <v/>
      </c>
      <c r="Q559" s="244"/>
      <c r="R559" s="244"/>
      <c r="S559" s="244"/>
      <c r="T559" s="244"/>
      <c r="U559" s="244" t="str">
        <f t="shared" si="109"/>
        <v/>
      </c>
      <c r="V559" s="244"/>
      <c r="W559" s="244"/>
      <c r="X559" s="244"/>
      <c r="Y559" s="245" t="str">
        <f t="shared" si="107"/>
        <v/>
      </c>
      <c r="Z559" s="245"/>
      <c r="AA559" s="245"/>
      <c r="AB559" s="245"/>
      <c r="AC559" s="246" t="str">
        <f>IF(Y559="","",SUM(Y$545:Y559))</f>
        <v/>
      </c>
      <c r="AD559" s="246"/>
      <c r="AE559" s="246"/>
      <c r="AF559" s="247"/>
    </row>
    <row r="560" spans="1:32" s="23" customFormat="1" ht="15.75" customHeight="1" x14ac:dyDescent="0.15">
      <c r="A560" s="109" t="str">
        <f t="shared" si="108"/>
        <v>×</v>
      </c>
      <c r="B560" s="99"/>
      <c r="F560" s="251" t="str">
        <f t="shared" si="103"/>
        <v/>
      </c>
      <c r="G560" s="252"/>
      <c r="H560" s="252"/>
      <c r="I560" s="253">
        <f t="shared" si="104"/>
        <v>0</v>
      </c>
      <c r="J560" s="253"/>
      <c r="K560" s="253"/>
      <c r="L560" s="254" t="str">
        <f t="shared" si="105"/>
        <v/>
      </c>
      <c r="M560" s="255"/>
      <c r="N560" s="255"/>
      <c r="O560" s="255"/>
      <c r="P560" s="255" t="str">
        <f t="shared" si="106"/>
        <v/>
      </c>
      <c r="Q560" s="255"/>
      <c r="R560" s="255"/>
      <c r="S560" s="255"/>
      <c r="T560" s="255"/>
      <c r="U560" s="255" t="str">
        <f t="shared" si="109"/>
        <v/>
      </c>
      <c r="V560" s="255"/>
      <c r="W560" s="255"/>
      <c r="X560" s="255"/>
      <c r="Y560" s="237" t="str">
        <f t="shared" si="107"/>
        <v/>
      </c>
      <c r="Z560" s="237"/>
      <c r="AA560" s="237"/>
      <c r="AB560" s="237"/>
      <c r="AC560" s="238" t="str">
        <f>IF(Y560="","",SUM(Y$545:Y560))</f>
        <v/>
      </c>
      <c r="AD560" s="238"/>
      <c r="AE560" s="238"/>
      <c r="AF560" s="239"/>
    </row>
    <row r="561" spans="1:62" ht="15.75" customHeight="1" x14ac:dyDescent="0.15">
      <c r="F561" s="35"/>
      <c r="G561" s="35"/>
      <c r="H561" s="35"/>
      <c r="I561" s="35"/>
      <c r="J561" s="35"/>
      <c r="K561" s="35"/>
      <c r="L561" s="35"/>
      <c r="M561" s="35"/>
      <c r="N561" s="35"/>
      <c r="O561" s="35"/>
      <c r="P561" s="35"/>
      <c r="Q561" s="35"/>
      <c r="R561" s="35"/>
      <c r="S561" s="35"/>
      <c r="T561" s="50" t="s">
        <v>119</v>
      </c>
      <c r="U561" s="35">
        <v>4</v>
      </c>
      <c r="V561" s="248" t="s">
        <v>141</v>
      </c>
      <c r="W561" s="248"/>
      <c r="X561" s="35" t="s">
        <v>25</v>
      </c>
      <c r="Y561" s="249">
        <f>ROUND(4*AA420*AD420^AE420*AE421,0)</f>
        <v>17075</v>
      </c>
      <c r="Z561" s="249"/>
      <c r="AA561" s="249"/>
      <c r="AB561" s="249"/>
      <c r="AC561" s="249"/>
      <c r="AD561" s="250" t="s">
        <v>157</v>
      </c>
      <c r="AE561" s="250"/>
      <c r="AF561" s="35" t="s">
        <v>149</v>
      </c>
      <c r="AK561" s="51"/>
      <c r="AL561" s="24"/>
      <c r="AM561" s="24"/>
      <c r="AN561" s="24"/>
      <c r="BG561" s="22"/>
      <c r="BH561" s="22"/>
      <c r="BI561" s="22"/>
      <c r="BJ561" s="22"/>
    </row>
    <row r="562" spans="1:62" ht="15.75" customHeight="1" x14ac:dyDescent="0.15">
      <c r="F562" s="22"/>
      <c r="T562" s="38"/>
      <c r="Y562" s="52"/>
      <c r="Z562" s="52"/>
      <c r="AA562" s="52"/>
      <c r="AB562" s="52"/>
      <c r="AC562" s="52"/>
      <c r="AD562" s="49"/>
      <c r="AE562" s="49"/>
      <c r="AK562" s="51"/>
      <c r="AL562" s="24"/>
      <c r="AM562" s="24"/>
      <c r="AN562" s="24"/>
      <c r="BG562" s="22"/>
      <c r="BH562" s="22"/>
      <c r="BI562" s="22"/>
      <c r="BJ562" s="22"/>
    </row>
    <row r="563" spans="1:62" ht="15.75" customHeight="1" x14ac:dyDescent="0.15">
      <c r="F563" s="40" t="s">
        <v>413</v>
      </c>
      <c r="T563" s="38"/>
      <c r="Y563" s="52"/>
      <c r="Z563" s="52"/>
      <c r="AA563" s="52"/>
      <c r="AB563" s="52"/>
      <c r="AC563" s="52"/>
      <c r="AD563" s="49"/>
      <c r="AE563" s="49"/>
      <c r="AK563" s="51"/>
      <c r="AL563" s="24"/>
      <c r="AM563" s="24"/>
      <c r="AN563" s="24"/>
      <c r="BG563" s="22"/>
      <c r="BH563" s="22"/>
      <c r="BI563" s="22"/>
      <c r="BJ563" s="22"/>
    </row>
    <row r="564" spans="1:62" ht="15.75" customHeight="1" x14ac:dyDescent="0.15">
      <c r="F564" s="299" t="s">
        <v>414</v>
      </c>
      <c r="G564" s="299"/>
      <c r="H564" s="22" t="s">
        <v>415</v>
      </c>
      <c r="I564" s="526">
        <v>7.7699999809265137</v>
      </c>
      <c r="J564" s="526"/>
      <c r="K564" s="526"/>
      <c r="L564" s="22" t="s">
        <v>416</v>
      </c>
      <c r="T564" s="38"/>
      <c r="Y564" s="52"/>
      <c r="Z564" s="52"/>
      <c r="AA564" s="52"/>
      <c r="AB564" s="52"/>
      <c r="AC564" s="52"/>
      <c r="AD564" s="49"/>
      <c r="AE564" s="49"/>
      <c r="AK564" s="51"/>
      <c r="AL564" s="24"/>
      <c r="AM564" s="24"/>
      <c r="AN564" s="24"/>
      <c r="BG564" s="22"/>
      <c r="BH564" s="22"/>
      <c r="BI564" s="22"/>
      <c r="BJ564" s="22"/>
    </row>
    <row r="565" spans="1:62" s="99" customFormat="1" ht="15.75" customHeight="1" x14ac:dyDescent="0.15">
      <c r="A565" s="116" t="str">
        <f>IF(液状化L1の有無="","","×")</f>
        <v/>
      </c>
      <c r="B565" s="99" t="s">
        <v>571</v>
      </c>
      <c r="D565" s="23"/>
      <c r="AK565" s="51"/>
      <c r="AL565" s="24"/>
      <c r="AM565" s="24"/>
      <c r="AN565" s="24"/>
      <c r="AO565" s="24"/>
      <c r="AP565" s="24"/>
      <c r="AQ565" s="24"/>
      <c r="AR565" s="24"/>
      <c r="AS565" s="24"/>
      <c r="AT565" s="24"/>
      <c r="AU565" s="24"/>
      <c r="AV565" s="24"/>
      <c r="AW565" s="24"/>
      <c r="AX565" s="24"/>
      <c r="AY565" s="24"/>
      <c r="AZ565" s="24"/>
      <c r="BA565" s="24"/>
      <c r="BB565" s="24"/>
      <c r="BC565" s="24"/>
      <c r="BD565" s="24"/>
      <c r="BE565" s="24"/>
      <c r="BF565" s="24"/>
    </row>
    <row r="566" spans="1:62" ht="15.75" customHeight="1" x14ac:dyDescent="0.15">
      <c r="A566" s="116" t="str">
        <f>IF(液状化L1の有無="","","×")</f>
        <v/>
      </c>
      <c r="F566" s="22"/>
      <c r="AK566" s="51"/>
      <c r="AL566" s="24"/>
      <c r="AM566" s="24"/>
      <c r="AN566" s="24"/>
      <c r="BG566" s="22"/>
      <c r="BH566" s="22"/>
      <c r="BI566" s="22"/>
      <c r="BJ566" s="22"/>
    </row>
    <row r="567" spans="1:62" s="23" customFormat="1" ht="15.75" customHeight="1" x14ac:dyDescent="0.15">
      <c r="A567" s="116" t="str">
        <f>IF(液状化L1の有無="","","×")</f>
        <v/>
      </c>
      <c r="B567" s="99"/>
      <c r="F567" s="26" t="s">
        <v>636</v>
      </c>
      <c r="G567" s="26"/>
      <c r="H567" s="26"/>
      <c r="I567" s="26"/>
      <c r="J567" s="26"/>
      <c r="K567" s="26"/>
      <c r="L567" s="26"/>
      <c r="M567" s="26"/>
      <c r="N567" s="26"/>
      <c r="O567" s="26"/>
      <c r="P567" s="26"/>
      <c r="Q567" s="26"/>
      <c r="R567" s="26"/>
      <c r="S567" s="26"/>
      <c r="T567" s="26"/>
      <c r="U567" s="26"/>
      <c r="V567" s="26"/>
      <c r="W567" s="26"/>
      <c r="X567" s="26"/>
      <c r="Y567" s="26"/>
      <c r="Z567" s="26"/>
      <c r="AA567" s="26"/>
      <c r="AB567" s="26"/>
      <c r="AC567" s="26"/>
      <c r="AD567" s="26"/>
      <c r="AE567" s="26"/>
      <c r="AF567" s="26"/>
    </row>
    <row r="568" spans="1:62" s="23" customFormat="1" ht="15.75" customHeight="1" x14ac:dyDescent="0.15">
      <c r="A568" s="116" t="str">
        <f>IF(液状化L1の有無="","","×")</f>
        <v/>
      </c>
      <c r="B568" s="99"/>
      <c r="F568" s="256" t="s">
        <v>74</v>
      </c>
      <c r="G568" s="257"/>
      <c r="H568" s="257"/>
      <c r="I568" s="260" t="s">
        <v>150</v>
      </c>
      <c r="J568" s="261"/>
      <c r="K568" s="261"/>
      <c r="L568" s="257" t="s">
        <v>151</v>
      </c>
      <c r="M568" s="257"/>
      <c r="N568" s="257"/>
      <c r="O568" s="257"/>
      <c r="P568" s="257" t="s">
        <v>155</v>
      </c>
      <c r="Q568" s="257"/>
      <c r="R568" s="257"/>
      <c r="S568" s="257"/>
      <c r="T568" s="257"/>
      <c r="U568" s="257" t="s">
        <v>152</v>
      </c>
      <c r="V568" s="257"/>
      <c r="W568" s="257"/>
      <c r="X568" s="257"/>
      <c r="Y568" s="257" t="s">
        <v>153</v>
      </c>
      <c r="Z568" s="257"/>
      <c r="AA568" s="257"/>
      <c r="AB568" s="257"/>
      <c r="AC568" s="257" t="s">
        <v>154</v>
      </c>
      <c r="AD568" s="257"/>
      <c r="AE568" s="257"/>
      <c r="AF568" s="263"/>
    </row>
    <row r="569" spans="1:62" s="23" customFormat="1" ht="15.75" customHeight="1" x14ac:dyDescent="0.15">
      <c r="A569" s="116" t="str">
        <f>IF(液状化L1の有無="","","×")</f>
        <v/>
      </c>
      <c r="B569" s="99"/>
      <c r="F569" s="258"/>
      <c r="G569" s="259"/>
      <c r="H569" s="259"/>
      <c r="I569" s="262"/>
      <c r="J569" s="262"/>
      <c r="K569" s="262"/>
      <c r="L569" s="259"/>
      <c r="M569" s="259"/>
      <c r="N569" s="259"/>
      <c r="O569" s="259"/>
      <c r="P569" s="259"/>
      <c r="Q569" s="259"/>
      <c r="R569" s="259"/>
      <c r="S569" s="259"/>
      <c r="T569" s="259"/>
      <c r="U569" s="259"/>
      <c r="V569" s="259"/>
      <c r="W569" s="259"/>
      <c r="X569" s="259"/>
      <c r="Y569" s="259"/>
      <c r="Z569" s="259"/>
      <c r="AA569" s="259"/>
      <c r="AB569" s="259"/>
      <c r="AC569" s="259"/>
      <c r="AD569" s="259"/>
      <c r="AE569" s="259"/>
      <c r="AF569" s="264"/>
    </row>
    <row r="570" spans="1:62" s="23" customFormat="1" ht="15.75" customHeight="1" x14ac:dyDescent="0.15">
      <c r="A570" s="116" t="str">
        <f t="shared" ref="A570:A585" si="110">IF(液状化L1の有無="×","×",IF(F570="","×",""))</f>
        <v/>
      </c>
      <c r="B570" s="99"/>
      <c r="F570" s="265">
        <f t="shared" ref="F570:F585" si="111">F545</f>
        <v>2</v>
      </c>
      <c r="G570" s="266"/>
      <c r="H570" s="266"/>
      <c r="I570" s="267">
        <f t="shared" ref="I570:I585" si="112">I545</f>
        <v>0.33000001311302185</v>
      </c>
      <c r="J570" s="267"/>
      <c r="K570" s="267"/>
      <c r="L570" s="521">
        <f t="shared" ref="L570:L585" si="113">AA281</f>
        <v>3010</v>
      </c>
      <c r="M570" s="266"/>
      <c r="N570" s="266"/>
      <c r="O570" s="266"/>
      <c r="P570" s="266">
        <f t="shared" ref="P570:P585" si="114">IF(L570="","",ROUND(L570/$Y$586,6))</f>
        <v>0.17628099999999999</v>
      </c>
      <c r="Q570" s="266"/>
      <c r="R570" s="266"/>
      <c r="S570" s="266"/>
      <c r="T570" s="266"/>
      <c r="U570" s="266">
        <f>IF(P570="","",ROUND(P570^0.25,4))</f>
        <v>0.64800000000000002</v>
      </c>
      <c r="V570" s="266"/>
      <c r="W570" s="266"/>
      <c r="X570" s="266"/>
      <c r="Y570" s="529">
        <f t="shared" ref="Y570:Y585" si="115">IF(U570="","",ROUND(U570*I570,4))</f>
        <v>0.21379999999999999</v>
      </c>
      <c r="Z570" s="529"/>
      <c r="AA570" s="529"/>
      <c r="AB570" s="529"/>
      <c r="AC570" s="271">
        <f>IF(Y570="","",SUM(Y$570:Y570))</f>
        <v>0.21379999999999999</v>
      </c>
      <c r="AD570" s="271"/>
      <c r="AE570" s="271"/>
      <c r="AF570" s="272"/>
    </row>
    <row r="571" spans="1:62" s="23" customFormat="1" ht="15.75" customHeight="1" x14ac:dyDescent="0.15">
      <c r="A571" s="116" t="str">
        <f t="shared" si="110"/>
        <v/>
      </c>
      <c r="B571" s="99"/>
      <c r="F571" s="381">
        <f t="shared" si="111"/>
        <v>3</v>
      </c>
      <c r="G571" s="382"/>
      <c r="H571" s="382"/>
      <c r="I571" s="273">
        <f t="shared" si="112"/>
        <v>1.5</v>
      </c>
      <c r="J571" s="273"/>
      <c r="K571" s="273"/>
      <c r="L571" s="517">
        <f t="shared" si="113"/>
        <v>2520</v>
      </c>
      <c r="M571" s="241"/>
      <c r="N571" s="241"/>
      <c r="O571" s="241"/>
      <c r="P571" s="241">
        <f t="shared" si="114"/>
        <v>0.14758399999999999</v>
      </c>
      <c r="Q571" s="241"/>
      <c r="R571" s="241"/>
      <c r="S571" s="241"/>
      <c r="T571" s="241"/>
      <c r="U571" s="241">
        <f t="shared" ref="U571:U585" si="116">IF(P571="","",ROUND(P571^0.25,4))</f>
        <v>0.61980000000000002</v>
      </c>
      <c r="V571" s="241"/>
      <c r="W571" s="241"/>
      <c r="X571" s="241"/>
      <c r="Y571" s="527">
        <f t="shared" si="115"/>
        <v>0.92969999999999997</v>
      </c>
      <c r="Z571" s="527"/>
      <c r="AA571" s="527"/>
      <c r="AB571" s="527"/>
      <c r="AC571" s="246">
        <f>IF(Y571="","",SUM(Y$570:Y571))</f>
        <v>1.1435</v>
      </c>
      <c r="AD571" s="246"/>
      <c r="AE571" s="246"/>
      <c r="AF571" s="247"/>
    </row>
    <row r="572" spans="1:62" s="23" customFormat="1" ht="15.75" customHeight="1" x14ac:dyDescent="0.15">
      <c r="A572" s="116" t="str">
        <f t="shared" si="110"/>
        <v/>
      </c>
      <c r="B572" s="99"/>
      <c r="F572" s="381">
        <f t="shared" si="111"/>
        <v>4</v>
      </c>
      <c r="G572" s="382"/>
      <c r="H572" s="382"/>
      <c r="I572" s="273">
        <f t="shared" si="112"/>
        <v>6.5500001907348633</v>
      </c>
      <c r="J572" s="273"/>
      <c r="K572" s="273"/>
      <c r="L572" s="517">
        <f t="shared" si="113"/>
        <v>7730</v>
      </c>
      <c r="M572" s="241"/>
      <c r="N572" s="241"/>
      <c r="O572" s="241"/>
      <c r="P572" s="241">
        <f t="shared" si="114"/>
        <v>0.45270899999999997</v>
      </c>
      <c r="Q572" s="241"/>
      <c r="R572" s="241"/>
      <c r="S572" s="241"/>
      <c r="T572" s="241"/>
      <c r="U572" s="241">
        <f t="shared" si="116"/>
        <v>0.82030000000000003</v>
      </c>
      <c r="V572" s="241"/>
      <c r="W572" s="241"/>
      <c r="X572" s="241"/>
      <c r="Y572" s="527">
        <f t="shared" si="115"/>
        <v>5.3730000000000002</v>
      </c>
      <c r="Z572" s="527"/>
      <c r="AA572" s="527"/>
      <c r="AB572" s="527"/>
      <c r="AC572" s="246">
        <f>IF(Y572="","",SUM(Y$570:Y572))</f>
        <v>6.5165000000000006</v>
      </c>
      <c r="AD572" s="246"/>
      <c r="AE572" s="246"/>
      <c r="AF572" s="247"/>
    </row>
    <row r="573" spans="1:62" s="23" customFormat="1" ht="15.75" customHeight="1" x14ac:dyDescent="0.15">
      <c r="A573" s="116" t="str">
        <f t="shared" si="110"/>
        <v/>
      </c>
      <c r="B573" s="99"/>
      <c r="F573" s="381">
        <f t="shared" si="111"/>
        <v>5</v>
      </c>
      <c r="G573" s="382"/>
      <c r="H573" s="382"/>
      <c r="I573" s="273">
        <f t="shared" si="112"/>
        <v>3.4500000476837158</v>
      </c>
      <c r="J573" s="273"/>
      <c r="K573" s="273"/>
      <c r="L573" s="517">
        <f t="shared" si="113"/>
        <v>7730</v>
      </c>
      <c r="M573" s="241"/>
      <c r="N573" s="241"/>
      <c r="O573" s="241"/>
      <c r="P573" s="241">
        <f t="shared" si="114"/>
        <v>0.45270899999999997</v>
      </c>
      <c r="Q573" s="241"/>
      <c r="R573" s="241"/>
      <c r="S573" s="241"/>
      <c r="T573" s="241"/>
      <c r="U573" s="241">
        <f t="shared" si="116"/>
        <v>0.82030000000000003</v>
      </c>
      <c r="V573" s="241"/>
      <c r="W573" s="241"/>
      <c r="X573" s="241"/>
      <c r="Y573" s="527">
        <f t="shared" si="115"/>
        <v>2.83</v>
      </c>
      <c r="Z573" s="527"/>
      <c r="AA573" s="527"/>
      <c r="AB573" s="527"/>
      <c r="AC573" s="246">
        <f>IF(Y573="","",SUM(Y$570:Y573))</f>
        <v>9.3465000000000007</v>
      </c>
      <c r="AD573" s="246"/>
      <c r="AE573" s="246"/>
      <c r="AF573" s="247"/>
    </row>
    <row r="574" spans="1:62" s="23" customFormat="1" ht="15.75" customHeight="1" x14ac:dyDescent="0.15">
      <c r="A574" s="116" t="str">
        <f t="shared" si="110"/>
        <v/>
      </c>
      <c r="B574" s="99"/>
      <c r="F574" s="381">
        <f t="shared" si="111"/>
        <v>6</v>
      </c>
      <c r="G574" s="382"/>
      <c r="H574" s="382"/>
      <c r="I574" s="273">
        <f t="shared" si="112"/>
        <v>2.3499999046325684</v>
      </c>
      <c r="J574" s="273"/>
      <c r="K574" s="273"/>
      <c r="L574" s="517">
        <f t="shared" si="113"/>
        <v>7730</v>
      </c>
      <c r="M574" s="241"/>
      <c r="N574" s="241"/>
      <c r="O574" s="241"/>
      <c r="P574" s="241">
        <f t="shared" si="114"/>
        <v>0.45270899999999997</v>
      </c>
      <c r="Q574" s="241"/>
      <c r="R574" s="241"/>
      <c r="S574" s="241"/>
      <c r="T574" s="241"/>
      <c r="U574" s="241">
        <f t="shared" si="116"/>
        <v>0.82030000000000003</v>
      </c>
      <c r="V574" s="241"/>
      <c r="W574" s="241"/>
      <c r="X574" s="241"/>
      <c r="Y574" s="527">
        <f t="shared" si="115"/>
        <v>1.9277</v>
      </c>
      <c r="Z574" s="527"/>
      <c r="AA574" s="527"/>
      <c r="AB574" s="527"/>
      <c r="AC574" s="246">
        <f>IF(Y574="","",SUM(Y$570:Y574))</f>
        <v>11.2742</v>
      </c>
      <c r="AD574" s="246"/>
      <c r="AE574" s="246"/>
      <c r="AF574" s="247"/>
    </row>
    <row r="575" spans="1:62" s="23" customFormat="1" ht="15.75" customHeight="1" x14ac:dyDescent="0.15">
      <c r="A575" s="116" t="str">
        <f t="shared" si="110"/>
        <v/>
      </c>
      <c r="B575" s="99"/>
      <c r="F575" s="381">
        <f t="shared" si="111"/>
        <v>7</v>
      </c>
      <c r="G575" s="382"/>
      <c r="H575" s="382"/>
      <c r="I575" s="273">
        <f t="shared" si="112"/>
        <v>8.6000003814697266</v>
      </c>
      <c r="J575" s="273"/>
      <c r="K575" s="273"/>
      <c r="L575" s="517">
        <f t="shared" si="113"/>
        <v>36680</v>
      </c>
      <c r="M575" s="241"/>
      <c r="N575" s="241"/>
      <c r="O575" s="241"/>
      <c r="P575" s="241">
        <f t="shared" si="114"/>
        <v>2.1481699999999999</v>
      </c>
      <c r="Q575" s="241"/>
      <c r="R575" s="241"/>
      <c r="S575" s="241"/>
      <c r="T575" s="241"/>
      <c r="U575" s="241">
        <f t="shared" si="116"/>
        <v>1.2105999999999999</v>
      </c>
      <c r="V575" s="241"/>
      <c r="W575" s="241"/>
      <c r="X575" s="241"/>
      <c r="Y575" s="527">
        <f t="shared" si="115"/>
        <v>10.411199999999999</v>
      </c>
      <c r="Z575" s="527"/>
      <c r="AA575" s="527"/>
      <c r="AB575" s="527"/>
      <c r="AC575" s="246">
        <f>IF(Y575="","",SUM(Y$570:Y575))</f>
        <v>21.685400000000001</v>
      </c>
      <c r="AD575" s="246"/>
      <c r="AE575" s="246"/>
      <c r="AF575" s="247"/>
    </row>
    <row r="576" spans="1:62" s="23" customFormat="1" ht="15.75" customHeight="1" x14ac:dyDescent="0.15">
      <c r="A576" s="116" t="str">
        <f t="shared" si="110"/>
        <v/>
      </c>
      <c r="B576" s="99"/>
      <c r="F576" s="381">
        <f t="shared" si="111"/>
        <v>8</v>
      </c>
      <c r="G576" s="382"/>
      <c r="H576" s="382"/>
      <c r="I576" s="273">
        <f t="shared" si="112"/>
        <v>2.2000000476837158</v>
      </c>
      <c r="J576" s="273"/>
      <c r="K576" s="273"/>
      <c r="L576" s="517">
        <f t="shared" si="113"/>
        <v>24170</v>
      </c>
      <c r="M576" s="241"/>
      <c r="N576" s="241"/>
      <c r="O576" s="241"/>
      <c r="P576" s="241">
        <f t="shared" si="114"/>
        <v>1.4155199999999999</v>
      </c>
      <c r="Q576" s="241"/>
      <c r="R576" s="241"/>
      <c r="S576" s="241"/>
      <c r="T576" s="241"/>
      <c r="U576" s="241">
        <f t="shared" si="116"/>
        <v>1.0908</v>
      </c>
      <c r="V576" s="241"/>
      <c r="W576" s="241"/>
      <c r="X576" s="241"/>
      <c r="Y576" s="527">
        <f t="shared" si="115"/>
        <v>2.3997999999999999</v>
      </c>
      <c r="Z576" s="527"/>
      <c r="AA576" s="527"/>
      <c r="AB576" s="527"/>
      <c r="AC576" s="246">
        <f>IF(Y576="","",SUM(Y$570:Y576))</f>
        <v>24.0852</v>
      </c>
      <c r="AD576" s="246"/>
      <c r="AE576" s="246"/>
      <c r="AF576" s="247"/>
    </row>
    <row r="577" spans="1:62" s="23" customFormat="1" ht="15.75" customHeight="1" x14ac:dyDescent="0.15">
      <c r="A577" s="116" t="str">
        <f t="shared" si="110"/>
        <v/>
      </c>
      <c r="B577" s="99"/>
      <c r="F577" s="381">
        <f t="shared" si="111"/>
        <v>9</v>
      </c>
      <c r="G577" s="382"/>
      <c r="H577" s="382"/>
      <c r="I577" s="273">
        <f t="shared" si="112"/>
        <v>1.5</v>
      </c>
      <c r="J577" s="273"/>
      <c r="K577" s="273"/>
      <c r="L577" s="517">
        <f t="shared" si="113"/>
        <v>39390</v>
      </c>
      <c r="M577" s="241"/>
      <c r="N577" s="241"/>
      <c r="O577" s="241"/>
      <c r="P577" s="241">
        <f t="shared" si="114"/>
        <v>2.3068810000000002</v>
      </c>
      <c r="Q577" s="241"/>
      <c r="R577" s="241"/>
      <c r="S577" s="241"/>
      <c r="T577" s="241"/>
      <c r="U577" s="241">
        <f t="shared" si="116"/>
        <v>1.2323999999999999</v>
      </c>
      <c r="V577" s="241"/>
      <c r="W577" s="241"/>
      <c r="X577" s="241"/>
      <c r="Y577" s="527">
        <f t="shared" si="115"/>
        <v>1.8486</v>
      </c>
      <c r="Z577" s="527"/>
      <c r="AA577" s="527"/>
      <c r="AB577" s="527"/>
      <c r="AC577" s="246">
        <f>IF(Y577="","",SUM(Y$570:Y577))</f>
        <v>25.933800000000002</v>
      </c>
      <c r="AD577" s="246"/>
      <c r="AE577" s="246"/>
      <c r="AF577" s="247"/>
    </row>
    <row r="578" spans="1:62" s="23" customFormat="1" ht="15.75" customHeight="1" x14ac:dyDescent="0.15">
      <c r="A578" s="116" t="str">
        <f t="shared" si="110"/>
        <v/>
      </c>
      <c r="B578" s="99"/>
      <c r="F578" s="381">
        <f t="shared" si="111"/>
        <v>10</v>
      </c>
      <c r="G578" s="382"/>
      <c r="H578" s="382"/>
      <c r="I578" s="273">
        <f t="shared" si="112"/>
        <v>3.8499999046325684</v>
      </c>
      <c r="J578" s="273"/>
      <c r="K578" s="273"/>
      <c r="L578" s="517">
        <f t="shared" si="113"/>
        <v>28330</v>
      </c>
      <c r="M578" s="241"/>
      <c r="N578" s="241"/>
      <c r="O578" s="241"/>
      <c r="P578" s="241">
        <f t="shared" si="114"/>
        <v>1.659151</v>
      </c>
      <c r="Q578" s="241"/>
      <c r="R578" s="241"/>
      <c r="S578" s="241"/>
      <c r="T578" s="241"/>
      <c r="U578" s="241">
        <f t="shared" si="116"/>
        <v>1.1349</v>
      </c>
      <c r="V578" s="241"/>
      <c r="W578" s="241"/>
      <c r="X578" s="241"/>
      <c r="Y578" s="527">
        <f t="shared" si="115"/>
        <v>4.3693999999999997</v>
      </c>
      <c r="Z578" s="527"/>
      <c r="AA578" s="527"/>
      <c r="AB578" s="527"/>
      <c r="AC578" s="246">
        <f>IF(Y578="","",SUM(Y$570:Y578))</f>
        <v>30.3032</v>
      </c>
      <c r="AD578" s="246"/>
      <c r="AE578" s="246"/>
      <c r="AF578" s="247"/>
    </row>
    <row r="579" spans="1:62" s="23" customFormat="1" ht="15.75" customHeight="1" x14ac:dyDescent="0.15">
      <c r="A579" s="116" t="str">
        <f t="shared" si="110"/>
        <v/>
      </c>
      <c r="B579" s="99"/>
      <c r="F579" s="381">
        <f t="shared" si="111"/>
        <v>11</v>
      </c>
      <c r="G579" s="382"/>
      <c r="H579" s="382"/>
      <c r="I579" s="273">
        <f t="shared" si="112"/>
        <v>2.4000000953674316</v>
      </c>
      <c r="J579" s="273"/>
      <c r="K579" s="273"/>
      <c r="L579" s="517">
        <f t="shared" si="113"/>
        <v>39390</v>
      </c>
      <c r="M579" s="241"/>
      <c r="N579" s="241"/>
      <c r="O579" s="241"/>
      <c r="P579" s="241">
        <f t="shared" si="114"/>
        <v>2.3068810000000002</v>
      </c>
      <c r="Q579" s="241"/>
      <c r="R579" s="241"/>
      <c r="S579" s="241"/>
      <c r="T579" s="241"/>
      <c r="U579" s="241">
        <f t="shared" si="116"/>
        <v>1.2323999999999999</v>
      </c>
      <c r="V579" s="241"/>
      <c r="W579" s="241"/>
      <c r="X579" s="241"/>
      <c r="Y579" s="527">
        <f t="shared" si="115"/>
        <v>2.9578000000000002</v>
      </c>
      <c r="Z579" s="527"/>
      <c r="AA579" s="527"/>
      <c r="AB579" s="527"/>
      <c r="AC579" s="246">
        <f>IF(Y579="","",SUM(Y$570:Y579))</f>
        <v>33.261000000000003</v>
      </c>
      <c r="AD579" s="246"/>
      <c r="AE579" s="246"/>
      <c r="AF579" s="247"/>
    </row>
    <row r="580" spans="1:62" s="23" customFormat="1" ht="15.75" customHeight="1" x14ac:dyDescent="0.15">
      <c r="A580" s="116" t="str">
        <f t="shared" si="110"/>
        <v/>
      </c>
      <c r="B580" s="99"/>
      <c r="F580" s="381">
        <f t="shared" si="111"/>
        <v>12</v>
      </c>
      <c r="G580" s="382"/>
      <c r="H580" s="382"/>
      <c r="I580" s="273">
        <f t="shared" si="112"/>
        <v>2.2699999809265137</v>
      </c>
      <c r="J580" s="273"/>
      <c r="K580" s="273"/>
      <c r="L580" s="517">
        <f t="shared" si="113"/>
        <v>26700</v>
      </c>
      <c r="M580" s="241"/>
      <c r="N580" s="241"/>
      <c r="O580" s="241"/>
      <c r="P580" s="241">
        <f t="shared" si="114"/>
        <v>1.56369</v>
      </c>
      <c r="Q580" s="241"/>
      <c r="R580" s="241"/>
      <c r="S580" s="241"/>
      <c r="T580" s="241"/>
      <c r="U580" s="241">
        <f t="shared" si="116"/>
        <v>1.1182000000000001</v>
      </c>
      <c r="V580" s="241"/>
      <c r="W580" s="241"/>
      <c r="X580" s="241"/>
      <c r="Y580" s="527">
        <f t="shared" si="115"/>
        <v>2.5383</v>
      </c>
      <c r="Z580" s="527"/>
      <c r="AA580" s="527"/>
      <c r="AB580" s="527"/>
      <c r="AC580" s="246">
        <f>IF(Y580="","",SUM(Y$570:Y580))</f>
        <v>35.799300000000002</v>
      </c>
      <c r="AD580" s="246"/>
      <c r="AE580" s="246"/>
      <c r="AF580" s="247"/>
    </row>
    <row r="581" spans="1:62" s="23" customFormat="1" ht="15.75" customHeight="1" x14ac:dyDescent="0.15">
      <c r="A581" s="116" t="str">
        <f t="shared" si="110"/>
        <v>×</v>
      </c>
      <c r="B581" s="99"/>
      <c r="F581" s="381" t="str">
        <f t="shared" si="111"/>
        <v/>
      </c>
      <c r="G581" s="382"/>
      <c r="H581" s="382"/>
      <c r="I581" s="273">
        <f t="shared" si="112"/>
        <v>0</v>
      </c>
      <c r="J581" s="273"/>
      <c r="K581" s="273"/>
      <c r="L581" s="517" t="str">
        <f t="shared" si="113"/>
        <v/>
      </c>
      <c r="M581" s="241"/>
      <c r="N581" s="241"/>
      <c r="O581" s="241"/>
      <c r="P581" s="241" t="str">
        <f t="shared" si="114"/>
        <v/>
      </c>
      <c r="Q581" s="241"/>
      <c r="R581" s="241"/>
      <c r="S581" s="241"/>
      <c r="T581" s="241"/>
      <c r="U581" s="241" t="str">
        <f t="shared" si="116"/>
        <v/>
      </c>
      <c r="V581" s="241"/>
      <c r="W581" s="241"/>
      <c r="X581" s="241"/>
      <c r="Y581" s="527" t="str">
        <f t="shared" si="115"/>
        <v/>
      </c>
      <c r="Z581" s="527"/>
      <c r="AA581" s="527"/>
      <c r="AB581" s="527"/>
      <c r="AC581" s="246" t="str">
        <f>IF(Y581="","",SUM(Y$570:Y581))</f>
        <v/>
      </c>
      <c r="AD581" s="246"/>
      <c r="AE581" s="246"/>
      <c r="AF581" s="247"/>
    </row>
    <row r="582" spans="1:62" s="23" customFormat="1" ht="15.75" customHeight="1" x14ac:dyDescent="0.15">
      <c r="A582" s="116" t="str">
        <f t="shared" si="110"/>
        <v>×</v>
      </c>
      <c r="B582" s="99"/>
      <c r="F582" s="381" t="str">
        <f t="shared" si="111"/>
        <v/>
      </c>
      <c r="G582" s="382"/>
      <c r="H582" s="382"/>
      <c r="I582" s="273">
        <f t="shared" si="112"/>
        <v>0</v>
      </c>
      <c r="J582" s="273"/>
      <c r="K582" s="273"/>
      <c r="L582" s="517" t="str">
        <f t="shared" si="113"/>
        <v/>
      </c>
      <c r="M582" s="241"/>
      <c r="N582" s="241"/>
      <c r="O582" s="241"/>
      <c r="P582" s="241" t="str">
        <f t="shared" si="114"/>
        <v/>
      </c>
      <c r="Q582" s="241"/>
      <c r="R582" s="241"/>
      <c r="S582" s="241"/>
      <c r="T582" s="241"/>
      <c r="U582" s="241" t="str">
        <f t="shared" si="116"/>
        <v/>
      </c>
      <c r="V582" s="241"/>
      <c r="W582" s="241"/>
      <c r="X582" s="241"/>
      <c r="Y582" s="527" t="str">
        <f t="shared" si="115"/>
        <v/>
      </c>
      <c r="Z582" s="527"/>
      <c r="AA582" s="527"/>
      <c r="AB582" s="527"/>
      <c r="AC582" s="246" t="str">
        <f>IF(Y582="","",SUM(Y$570:Y582))</f>
        <v/>
      </c>
      <c r="AD582" s="246"/>
      <c r="AE582" s="246"/>
      <c r="AF582" s="247"/>
    </row>
    <row r="583" spans="1:62" s="23" customFormat="1" ht="15.75" customHeight="1" x14ac:dyDescent="0.15">
      <c r="A583" s="116" t="str">
        <f t="shared" si="110"/>
        <v>×</v>
      </c>
      <c r="B583" s="99"/>
      <c r="F583" s="381" t="str">
        <f t="shared" si="111"/>
        <v/>
      </c>
      <c r="G583" s="382"/>
      <c r="H583" s="382"/>
      <c r="I583" s="273">
        <f t="shared" si="112"/>
        <v>0</v>
      </c>
      <c r="J583" s="273"/>
      <c r="K583" s="273"/>
      <c r="L583" s="517" t="str">
        <f t="shared" si="113"/>
        <v/>
      </c>
      <c r="M583" s="241"/>
      <c r="N583" s="241"/>
      <c r="O583" s="241"/>
      <c r="P583" s="241" t="str">
        <f t="shared" si="114"/>
        <v/>
      </c>
      <c r="Q583" s="241"/>
      <c r="R583" s="241"/>
      <c r="S583" s="241"/>
      <c r="T583" s="241"/>
      <c r="U583" s="241" t="str">
        <f t="shared" si="116"/>
        <v/>
      </c>
      <c r="V583" s="241"/>
      <c r="W583" s="241"/>
      <c r="X583" s="241"/>
      <c r="Y583" s="527" t="str">
        <f t="shared" si="115"/>
        <v/>
      </c>
      <c r="Z583" s="527"/>
      <c r="AA583" s="527"/>
      <c r="AB583" s="527"/>
      <c r="AC583" s="246" t="str">
        <f>IF(Y583="","",SUM(Y$570:Y583))</f>
        <v/>
      </c>
      <c r="AD583" s="246"/>
      <c r="AE583" s="246"/>
      <c r="AF583" s="247"/>
    </row>
    <row r="584" spans="1:62" s="23" customFormat="1" ht="15.75" customHeight="1" x14ac:dyDescent="0.15">
      <c r="A584" s="116" t="str">
        <f t="shared" si="110"/>
        <v>×</v>
      </c>
      <c r="B584" s="99"/>
      <c r="F584" s="381" t="str">
        <f t="shared" si="111"/>
        <v/>
      </c>
      <c r="G584" s="382"/>
      <c r="H584" s="382"/>
      <c r="I584" s="273">
        <f t="shared" si="112"/>
        <v>0</v>
      </c>
      <c r="J584" s="273"/>
      <c r="K584" s="273"/>
      <c r="L584" s="517" t="str">
        <f t="shared" si="113"/>
        <v/>
      </c>
      <c r="M584" s="241"/>
      <c r="N584" s="241"/>
      <c r="O584" s="241"/>
      <c r="P584" s="241" t="str">
        <f t="shared" si="114"/>
        <v/>
      </c>
      <c r="Q584" s="241"/>
      <c r="R584" s="241"/>
      <c r="S584" s="241"/>
      <c r="T584" s="241"/>
      <c r="U584" s="241" t="str">
        <f t="shared" si="116"/>
        <v/>
      </c>
      <c r="V584" s="241"/>
      <c r="W584" s="241"/>
      <c r="X584" s="241"/>
      <c r="Y584" s="527" t="str">
        <f t="shared" si="115"/>
        <v/>
      </c>
      <c r="Z584" s="527"/>
      <c r="AA584" s="527"/>
      <c r="AB584" s="527"/>
      <c r="AC584" s="246" t="str">
        <f>IF(Y584="","",SUM(Y$570:Y584))</f>
        <v/>
      </c>
      <c r="AD584" s="246"/>
      <c r="AE584" s="246"/>
      <c r="AF584" s="247"/>
    </row>
    <row r="585" spans="1:62" s="23" customFormat="1" ht="15.75" customHeight="1" x14ac:dyDescent="0.15">
      <c r="A585" s="116" t="str">
        <f t="shared" si="110"/>
        <v>×</v>
      </c>
      <c r="B585" s="99"/>
      <c r="F585" s="530" t="str">
        <f t="shared" si="111"/>
        <v/>
      </c>
      <c r="G585" s="531"/>
      <c r="H585" s="531"/>
      <c r="I585" s="532">
        <f t="shared" si="112"/>
        <v>0</v>
      </c>
      <c r="J585" s="532"/>
      <c r="K585" s="532"/>
      <c r="L585" s="508" t="str">
        <f t="shared" si="113"/>
        <v/>
      </c>
      <c r="M585" s="252"/>
      <c r="N585" s="252"/>
      <c r="O585" s="252"/>
      <c r="P585" s="252" t="str">
        <f t="shared" si="114"/>
        <v/>
      </c>
      <c r="Q585" s="252"/>
      <c r="R585" s="252"/>
      <c r="S585" s="252"/>
      <c r="T585" s="252"/>
      <c r="U585" s="252" t="str">
        <f t="shared" si="116"/>
        <v/>
      </c>
      <c r="V585" s="252"/>
      <c r="W585" s="252"/>
      <c r="X585" s="252"/>
      <c r="Y585" s="528" t="str">
        <f t="shared" si="115"/>
        <v/>
      </c>
      <c r="Z585" s="528"/>
      <c r="AA585" s="528"/>
      <c r="AB585" s="528"/>
      <c r="AC585" s="238" t="str">
        <f>IF(Y585="","",SUM(Y$570:Y585))</f>
        <v/>
      </c>
      <c r="AD585" s="238"/>
      <c r="AE585" s="238"/>
      <c r="AF585" s="239"/>
    </row>
    <row r="586" spans="1:62" ht="15.75" customHeight="1" x14ac:dyDescent="0.15">
      <c r="A586" s="116" t="str">
        <f>IF(液状化L1の有無="","","×")</f>
        <v/>
      </c>
      <c r="F586" s="35"/>
      <c r="G586" s="35"/>
      <c r="H586" s="35"/>
      <c r="I586" s="35"/>
      <c r="J586" s="35"/>
      <c r="K586" s="35"/>
      <c r="L586" s="35"/>
      <c r="M586" s="35"/>
      <c r="N586" s="35"/>
      <c r="O586" s="35"/>
      <c r="P586" s="35"/>
      <c r="Q586" s="35"/>
      <c r="R586" s="35"/>
      <c r="S586" s="35"/>
      <c r="T586" s="50" t="s">
        <v>119</v>
      </c>
      <c r="U586" s="35">
        <v>4</v>
      </c>
      <c r="V586" s="248" t="s">
        <v>141</v>
      </c>
      <c r="W586" s="248"/>
      <c r="X586" s="35" t="s">
        <v>25</v>
      </c>
      <c r="Y586" s="249">
        <f>Y561</f>
        <v>17075</v>
      </c>
      <c r="Z586" s="249"/>
      <c r="AA586" s="249"/>
      <c r="AB586" s="249"/>
      <c r="AC586" s="249"/>
      <c r="AD586" s="250" t="s">
        <v>157</v>
      </c>
      <c r="AE586" s="250"/>
      <c r="AF586" s="35" t="s">
        <v>149</v>
      </c>
      <c r="AK586" s="51"/>
      <c r="AL586" s="24"/>
      <c r="AM586" s="24"/>
      <c r="AN586" s="24"/>
      <c r="BG586" s="22"/>
      <c r="BH586" s="22"/>
      <c r="BI586" s="22"/>
      <c r="BJ586" s="22"/>
    </row>
    <row r="587" spans="1:62" ht="15.75" customHeight="1" x14ac:dyDescent="0.15">
      <c r="A587" s="116" t="str">
        <f>IF(液状化L1の有無="","","×")</f>
        <v/>
      </c>
      <c r="F587" s="22"/>
      <c r="T587" s="38"/>
      <c r="Y587" s="52"/>
      <c r="Z587" s="52"/>
      <c r="AA587" s="52"/>
      <c r="AB587" s="52"/>
      <c r="AC587" s="52"/>
      <c r="AD587" s="49"/>
      <c r="AE587" s="49"/>
      <c r="AK587" s="51"/>
      <c r="AL587" s="24"/>
      <c r="AM587" s="24"/>
      <c r="AN587" s="24"/>
      <c r="BG587" s="22"/>
      <c r="BH587" s="22"/>
      <c r="BI587" s="22"/>
      <c r="BJ587" s="22"/>
    </row>
    <row r="588" spans="1:62" ht="15.75" customHeight="1" x14ac:dyDescent="0.15">
      <c r="A588" s="116" t="str">
        <f>IF(液状化L1の有無="","","×")</f>
        <v/>
      </c>
      <c r="F588" s="40" t="s">
        <v>413</v>
      </c>
      <c r="T588" s="38"/>
      <c r="Y588" s="52"/>
      <c r="Z588" s="52"/>
      <c r="AA588" s="52"/>
      <c r="AB588" s="52"/>
      <c r="AC588" s="52"/>
      <c r="AD588" s="49"/>
      <c r="AE588" s="49"/>
      <c r="AK588" s="51"/>
      <c r="AL588" s="24"/>
      <c r="AM588" s="24"/>
      <c r="AN588" s="24"/>
      <c r="BG588" s="22"/>
      <c r="BH588" s="22"/>
      <c r="BI588" s="22"/>
      <c r="BJ588" s="22"/>
    </row>
    <row r="589" spans="1:62" ht="15.75" customHeight="1" x14ac:dyDescent="0.15">
      <c r="A589" s="117" t="str">
        <f>IF(液状化L1の有無="","","×")</f>
        <v/>
      </c>
      <c r="F589" s="299" t="s">
        <v>414</v>
      </c>
      <c r="G589" s="299"/>
      <c r="H589" s="22" t="s">
        <v>415</v>
      </c>
      <c r="I589" s="526">
        <v>7.7699999809265137</v>
      </c>
      <c r="J589" s="526"/>
      <c r="K589" s="526"/>
      <c r="L589" s="22" t="s">
        <v>416</v>
      </c>
      <c r="T589" s="38"/>
      <c r="Y589" s="52"/>
      <c r="Z589" s="52"/>
      <c r="AA589" s="52"/>
      <c r="AB589" s="52"/>
      <c r="AC589" s="52"/>
      <c r="AD589" s="49"/>
      <c r="AE589" s="49"/>
      <c r="AK589" s="51"/>
      <c r="AL589" s="24"/>
      <c r="AM589" s="24"/>
      <c r="AN589" s="24"/>
      <c r="BG589" s="22"/>
      <c r="BH589" s="22"/>
      <c r="BI589" s="22"/>
      <c r="BJ589" s="22"/>
    </row>
    <row r="590" spans="1:62" s="53" customFormat="1" ht="15.75" customHeight="1" x14ac:dyDescent="0.15">
      <c r="A590" s="115" t="str">
        <f>IF(液状化L2の有無="","","×")</f>
        <v/>
      </c>
      <c r="B590" s="99" t="s">
        <v>571</v>
      </c>
      <c r="D590" s="54"/>
      <c r="I590" s="55"/>
      <c r="J590" s="55"/>
      <c r="K590" s="55"/>
      <c r="T590" s="56"/>
      <c r="Y590" s="57"/>
      <c r="Z590" s="57"/>
      <c r="AA590" s="57"/>
      <c r="AB590" s="57"/>
      <c r="AC590" s="57"/>
      <c r="AD590" s="58"/>
      <c r="AE590" s="58"/>
      <c r="AK590" s="59"/>
      <c r="AL590" s="60"/>
      <c r="AM590" s="60"/>
      <c r="AN590" s="60"/>
      <c r="AO590" s="60"/>
      <c r="AP590" s="60"/>
      <c r="AQ590" s="60"/>
      <c r="AR590" s="60"/>
      <c r="AS590" s="60"/>
      <c r="AT590" s="60"/>
      <c r="AU590" s="60"/>
      <c r="AV590" s="60"/>
      <c r="AW590" s="60"/>
      <c r="AX590" s="60"/>
      <c r="AY590" s="60"/>
      <c r="AZ590" s="60"/>
      <c r="BA590" s="60"/>
      <c r="BB590" s="60"/>
      <c r="BC590" s="60"/>
      <c r="BD590" s="60"/>
      <c r="BE590" s="60"/>
      <c r="BF590" s="60"/>
    </row>
    <row r="591" spans="1:62" s="53" customFormat="1" ht="15.75" customHeight="1" x14ac:dyDescent="0.15">
      <c r="A591" s="115" t="str">
        <f>IF(液状化L2の有無="","","×")</f>
        <v/>
      </c>
      <c r="D591" s="54"/>
      <c r="I591" s="55"/>
      <c r="J591" s="55"/>
      <c r="K591" s="55"/>
      <c r="T591" s="56"/>
      <c r="Y591" s="57"/>
      <c r="Z591" s="57"/>
      <c r="AA591" s="57"/>
      <c r="AB591" s="57"/>
      <c r="AC591" s="57"/>
      <c r="AD591" s="58"/>
      <c r="AE591" s="58"/>
      <c r="AK591" s="59"/>
      <c r="AL591" s="60"/>
      <c r="AM591" s="60"/>
      <c r="AN591" s="60"/>
      <c r="AO591" s="60"/>
      <c r="AP591" s="60"/>
      <c r="AQ591" s="60"/>
      <c r="AR591" s="60"/>
      <c r="AS591" s="60"/>
      <c r="AT591" s="60"/>
      <c r="AU591" s="60"/>
      <c r="AV591" s="60"/>
      <c r="AW591" s="60"/>
      <c r="AX591" s="60"/>
      <c r="AY591" s="60"/>
      <c r="AZ591" s="60"/>
      <c r="BA591" s="60"/>
      <c r="BB591" s="60"/>
      <c r="BC591" s="60"/>
      <c r="BD591" s="60"/>
      <c r="BE591" s="60"/>
      <c r="BF591" s="60"/>
    </row>
    <row r="592" spans="1:62" s="23" customFormat="1" ht="15.75" customHeight="1" x14ac:dyDescent="0.15">
      <c r="A592" s="115" t="str">
        <f>IF(液状化L2の有無="","","×")</f>
        <v/>
      </c>
      <c r="B592" s="99"/>
      <c r="F592" s="26" t="s">
        <v>637</v>
      </c>
      <c r="G592" s="26"/>
      <c r="H592" s="26"/>
      <c r="I592" s="26"/>
      <c r="J592" s="26"/>
      <c r="K592" s="26"/>
      <c r="L592" s="26"/>
      <c r="M592" s="26"/>
      <c r="N592" s="26"/>
      <c r="O592" s="26"/>
      <c r="P592" s="26"/>
      <c r="Q592" s="26"/>
      <c r="R592" s="26"/>
      <c r="S592" s="26"/>
      <c r="T592" s="26"/>
      <c r="U592" s="26"/>
      <c r="V592" s="26"/>
      <c r="W592" s="26"/>
      <c r="X592" s="26"/>
      <c r="Y592" s="26"/>
      <c r="Z592" s="26"/>
      <c r="AA592" s="26"/>
      <c r="AB592" s="26"/>
      <c r="AC592" s="26"/>
      <c r="AD592" s="26"/>
      <c r="AE592" s="26"/>
      <c r="AF592" s="26"/>
    </row>
    <row r="593" spans="1:32" s="23" customFormat="1" ht="15.75" customHeight="1" x14ac:dyDescent="0.15">
      <c r="A593" s="115" t="str">
        <f>IF(液状化L2の有無="","","×")</f>
        <v/>
      </c>
      <c r="B593" s="99"/>
      <c r="F593" s="256" t="s">
        <v>74</v>
      </c>
      <c r="G593" s="257"/>
      <c r="H593" s="257"/>
      <c r="I593" s="260" t="s">
        <v>150</v>
      </c>
      <c r="J593" s="261"/>
      <c r="K593" s="261"/>
      <c r="L593" s="257" t="s">
        <v>151</v>
      </c>
      <c r="M593" s="257"/>
      <c r="N593" s="257"/>
      <c r="O593" s="257"/>
      <c r="P593" s="257" t="s">
        <v>155</v>
      </c>
      <c r="Q593" s="257"/>
      <c r="R593" s="257"/>
      <c r="S593" s="257"/>
      <c r="T593" s="257"/>
      <c r="U593" s="257" t="s">
        <v>152</v>
      </c>
      <c r="V593" s="257"/>
      <c r="W593" s="257"/>
      <c r="X593" s="257"/>
      <c r="Y593" s="257" t="s">
        <v>153</v>
      </c>
      <c r="Z593" s="257"/>
      <c r="AA593" s="257"/>
      <c r="AB593" s="257"/>
      <c r="AC593" s="257" t="s">
        <v>154</v>
      </c>
      <c r="AD593" s="257"/>
      <c r="AE593" s="257"/>
      <c r="AF593" s="263"/>
    </row>
    <row r="594" spans="1:32" s="23" customFormat="1" ht="15.75" customHeight="1" x14ac:dyDescent="0.15">
      <c r="A594" s="115" t="str">
        <f>IF(液状化L2の有無="","","×")</f>
        <v/>
      </c>
      <c r="B594" s="99"/>
      <c r="F594" s="258"/>
      <c r="G594" s="259"/>
      <c r="H594" s="259"/>
      <c r="I594" s="262"/>
      <c r="J594" s="262"/>
      <c r="K594" s="262"/>
      <c r="L594" s="259"/>
      <c r="M594" s="259"/>
      <c r="N594" s="259"/>
      <c r="O594" s="259"/>
      <c r="P594" s="259"/>
      <c r="Q594" s="259"/>
      <c r="R594" s="259"/>
      <c r="S594" s="259"/>
      <c r="T594" s="259"/>
      <c r="U594" s="259"/>
      <c r="V594" s="259"/>
      <c r="W594" s="259"/>
      <c r="X594" s="259"/>
      <c r="Y594" s="259"/>
      <c r="Z594" s="259"/>
      <c r="AA594" s="259"/>
      <c r="AB594" s="259"/>
      <c r="AC594" s="259"/>
      <c r="AD594" s="259"/>
      <c r="AE594" s="259"/>
      <c r="AF594" s="264"/>
    </row>
    <row r="595" spans="1:32" s="23" customFormat="1" ht="15.75" customHeight="1" x14ac:dyDescent="0.15">
      <c r="A595" s="115" t="str">
        <f t="shared" ref="A595:A610" si="117">IF(液状化L2の有無="×","×",IF(F595="","×",""))</f>
        <v/>
      </c>
      <c r="B595" s="99"/>
      <c r="F595" s="265">
        <f t="shared" ref="F595:F610" si="118">F570</f>
        <v>2</v>
      </c>
      <c r="G595" s="266"/>
      <c r="H595" s="266"/>
      <c r="I595" s="267">
        <f t="shared" ref="I595:I610" si="119">I570</f>
        <v>0.33000001311302185</v>
      </c>
      <c r="J595" s="267"/>
      <c r="K595" s="267"/>
      <c r="L595" s="521">
        <f t="shared" ref="L595:L610" si="120">AA303</f>
        <v>420</v>
      </c>
      <c r="M595" s="266"/>
      <c r="N595" s="266"/>
      <c r="O595" s="266"/>
      <c r="P595" s="266">
        <f>IF(L595="","",ROUND(L595/$Y$611,6))</f>
        <v>2.4597000000000001E-2</v>
      </c>
      <c r="Q595" s="266"/>
      <c r="R595" s="266"/>
      <c r="S595" s="266"/>
      <c r="T595" s="266"/>
      <c r="U595" s="266">
        <f>IF(P595="","",ROUND(P595^0.25,4))</f>
        <v>0.39600000000000002</v>
      </c>
      <c r="V595" s="266"/>
      <c r="W595" s="266"/>
      <c r="X595" s="266"/>
      <c r="Y595" s="529">
        <f t="shared" ref="Y595:Y610" si="121">IF(U595="","",ROUND(U595*I595,4))</f>
        <v>0.13070000000000001</v>
      </c>
      <c r="Z595" s="529"/>
      <c r="AA595" s="529"/>
      <c r="AB595" s="529"/>
      <c r="AC595" s="271">
        <f>IF(Y595="","",SUM(Y$595:Y595))</f>
        <v>0.13070000000000001</v>
      </c>
      <c r="AD595" s="271"/>
      <c r="AE595" s="271"/>
      <c r="AF595" s="272"/>
    </row>
    <row r="596" spans="1:32" s="23" customFormat="1" ht="15.75" customHeight="1" x14ac:dyDescent="0.15">
      <c r="A596" s="115" t="str">
        <f t="shared" si="117"/>
        <v/>
      </c>
      <c r="B596" s="99"/>
      <c r="F596" s="240">
        <f t="shared" si="118"/>
        <v>3</v>
      </c>
      <c r="G596" s="241"/>
      <c r="H596" s="241"/>
      <c r="I596" s="242">
        <f t="shared" si="119"/>
        <v>1.5</v>
      </c>
      <c r="J596" s="242"/>
      <c r="K596" s="242"/>
      <c r="L596" s="517">
        <f t="shared" si="120"/>
        <v>2520</v>
      </c>
      <c r="M596" s="241"/>
      <c r="N596" s="241"/>
      <c r="O596" s="241"/>
      <c r="P596" s="241">
        <f t="shared" ref="P596:P610" si="122">IF(L596="","",ROUND(L596/$Y$611,6))</f>
        <v>0.14758399999999999</v>
      </c>
      <c r="Q596" s="241"/>
      <c r="R596" s="241"/>
      <c r="S596" s="241"/>
      <c r="T596" s="241"/>
      <c r="U596" s="241">
        <f t="shared" ref="U596:U610" si="123">IF(P596="","",ROUND(P596^0.25,4))</f>
        <v>0.61980000000000002</v>
      </c>
      <c r="V596" s="241"/>
      <c r="W596" s="241"/>
      <c r="X596" s="241"/>
      <c r="Y596" s="527">
        <f t="shared" si="121"/>
        <v>0.92969999999999997</v>
      </c>
      <c r="Z596" s="527"/>
      <c r="AA596" s="527"/>
      <c r="AB596" s="527"/>
      <c r="AC596" s="246">
        <f>IF(Y596="","",SUM(Y$595:Y596))</f>
        <v>1.0604</v>
      </c>
      <c r="AD596" s="246"/>
      <c r="AE596" s="246"/>
      <c r="AF596" s="247"/>
    </row>
    <row r="597" spans="1:32" s="23" customFormat="1" ht="15.75" customHeight="1" x14ac:dyDescent="0.15">
      <c r="A597" s="115" t="str">
        <f t="shared" si="117"/>
        <v/>
      </c>
      <c r="B597" s="99"/>
      <c r="F597" s="240">
        <f t="shared" si="118"/>
        <v>4</v>
      </c>
      <c r="G597" s="241"/>
      <c r="H597" s="241"/>
      <c r="I597" s="242">
        <f t="shared" si="119"/>
        <v>6.5500001907348633</v>
      </c>
      <c r="J597" s="242"/>
      <c r="K597" s="242"/>
      <c r="L597" s="517">
        <f t="shared" si="120"/>
        <v>7730</v>
      </c>
      <c r="M597" s="241"/>
      <c r="N597" s="241"/>
      <c r="O597" s="241"/>
      <c r="P597" s="241">
        <f t="shared" si="122"/>
        <v>0.45270899999999997</v>
      </c>
      <c r="Q597" s="241"/>
      <c r="R597" s="241"/>
      <c r="S597" s="241"/>
      <c r="T597" s="241"/>
      <c r="U597" s="241">
        <f t="shared" si="123"/>
        <v>0.82030000000000003</v>
      </c>
      <c r="V597" s="241"/>
      <c r="W597" s="241"/>
      <c r="X597" s="241"/>
      <c r="Y597" s="527">
        <f t="shared" si="121"/>
        <v>5.3730000000000002</v>
      </c>
      <c r="Z597" s="527"/>
      <c r="AA597" s="527"/>
      <c r="AB597" s="527"/>
      <c r="AC597" s="246">
        <f>IF(Y597="","",SUM(Y$595:Y597))</f>
        <v>6.4334000000000007</v>
      </c>
      <c r="AD597" s="246"/>
      <c r="AE597" s="246"/>
      <c r="AF597" s="247"/>
    </row>
    <row r="598" spans="1:32" s="23" customFormat="1" ht="15.75" customHeight="1" x14ac:dyDescent="0.15">
      <c r="A598" s="115" t="str">
        <f t="shared" si="117"/>
        <v/>
      </c>
      <c r="B598" s="99"/>
      <c r="F598" s="240">
        <f t="shared" si="118"/>
        <v>5</v>
      </c>
      <c r="G598" s="241"/>
      <c r="H598" s="241"/>
      <c r="I598" s="242">
        <f t="shared" si="119"/>
        <v>3.4500000476837158</v>
      </c>
      <c r="J598" s="242"/>
      <c r="K598" s="242"/>
      <c r="L598" s="517">
        <f t="shared" si="120"/>
        <v>7730</v>
      </c>
      <c r="M598" s="241"/>
      <c r="N598" s="241"/>
      <c r="O598" s="241"/>
      <c r="P598" s="241">
        <f t="shared" si="122"/>
        <v>0.45270899999999997</v>
      </c>
      <c r="Q598" s="241"/>
      <c r="R598" s="241"/>
      <c r="S598" s="241"/>
      <c r="T598" s="241"/>
      <c r="U598" s="241">
        <f t="shared" si="123"/>
        <v>0.82030000000000003</v>
      </c>
      <c r="V598" s="241"/>
      <c r="W598" s="241"/>
      <c r="X598" s="241"/>
      <c r="Y598" s="527">
        <f t="shared" si="121"/>
        <v>2.83</v>
      </c>
      <c r="Z598" s="527"/>
      <c r="AA598" s="527"/>
      <c r="AB598" s="527"/>
      <c r="AC598" s="246">
        <f>IF(Y598="","",SUM(Y$595:Y598))</f>
        <v>9.2634000000000007</v>
      </c>
      <c r="AD598" s="246"/>
      <c r="AE598" s="246"/>
      <c r="AF598" s="247"/>
    </row>
    <row r="599" spans="1:32" s="23" customFormat="1" ht="15.75" customHeight="1" x14ac:dyDescent="0.15">
      <c r="A599" s="115" t="str">
        <f t="shared" si="117"/>
        <v/>
      </c>
      <c r="B599" s="99"/>
      <c r="F599" s="240">
        <f t="shared" si="118"/>
        <v>6</v>
      </c>
      <c r="G599" s="241"/>
      <c r="H599" s="241"/>
      <c r="I599" s="242">
        <f t="shared" si="119"/>
        <v>2.3499999046325684</v>
      </c>
      <c r="J599" s="242"/>
      <c r="K599" s="242"/>
      <c r="L599" s="517">
        <f t="shared" si="120"/>
        <v>7730</v>
      </c>
      <c r="M599" s="241"/>
      <c r="N599" s="241"/>
      <c r="O599" s="241"/>
      <c r="P599" s="241">
        <f t="shared" si="122"/>
        <v>0.45270899999999997</v>
      </c>
      <c r="Q599" s="241"/>
      <c r="R599" s="241"/>
      <c r="S599" s="241"/>
      <c r="T599" s="241"/>
      <c r="U599" s="241">
        <f t="shared" si="123"/>
        <v>0.82030000000000003</v>
      </c>
      <c r="V599" s="241"/>
      <c r="W599" s="241"/>
      <c r="X599" s="241"/>
      <c r="Y599" s="527">
        <f t="shared" si="121"/>
        <v>1.9277</v>
      </c>
      <c r="Z599" s="527"/>
      <c r="AA599" s="527"/>
      <c r="AB599" s="527"/>
      <c r="AC599" s="246">
        <f>IF(Y599="","",SUM(Y$595:Y599))</f>
        <v>11.1911</v>
      </c>
      <c r="AD599" s="246"/>
      <c r="AE599" s="246"/>
      <c r="AF599" s="247"/>
    </row>
    <row r="600" spans="1:32" s="23" customFormat="1" ht="15.75" customHeight="1" x14ac:dyDescent="0.15">
      <c r="A600" s="115" t="str">
        <f t="shared" si="117"/>
        <v/>
      </c>
      <c r="B600" s="99"/>
      <c r="F600" s="240">
        <f t="shared" si="118"/>
        <v>7</v>
      </c>
      <c r="G600" s="241"/>
      <c r="H600" s="241"/>
      <c r="I600" s="242">
        <f t="shared" si="119"/>
        <v>8.6000003814697266</v>
      </c>
      <c r="J600" s="242"/>
      <c r="K600" s="242"/>
      <c r="L600" s="517">
        <f t="shared" si="120"/>
        <v>16940</v>
      </c>
      <c r="M600" s="241"/>
      <c r="N600" s="241"/>
      <c r="O600" s="241"/>
      <c r="P600" s="241">
        <f t="shared" si="122"/>
        <v>0.99209400000000003</v>
      </c>
      <c r="Q600" s="241"/>
      <c r="R600" s="241"/>
      <c r="S600" s="241"/>
      <c r="T600" s="241"/>
      <c r="U600" s="241">
        <f t="shared" si="123"/>
        <v>0.998</v>
      </c>
      <c r="V600" s="241"/>
      <c r="W600" s="241"/>
      <c r="X600" s="241"/>
      <c r="Y600" s="527">
        <f t="shared" si="121"/>
        <v>8.5828000000000007</v>
      </c>
      <c r="Z600" s="527"/>
      <c r="AA600" s="527"/>
      <c r="AB600" s="527"/>
      <c r="AC600" s="246">
        <f>IF(Y600="","",SUM(Y$595:Y600))</f>
        <v>19.773900000000001</v>
      </c>
      <c r="AD600" s="246"/>
      <c r="AE600" s="246"/>
      <c r="AF600" s="247"/>
    </row>
    <row r="601" spans="1:32" s="23" customFormat="1" ht="15.75" customHeight="1" x14ac:dyDescent="0.15">
      <c r="A601" s="115" t="str">
        <f t="shared" si="117"/>
        <v/>
      </c>
      <c r="B601" s="99"/>
      <c r="F601" s="240">
        <f t="shared" si="118"/>
        <v>8</v>
      </c>
      <c r="G601" s="241"/>
      <c r="H601" s="241"/>
      <c r="I601" s="242">
        <f t="shared" si="119"/>
        <v>2.2000000476837158</v>
      </c>
      <c r="J601" s="242"/>
      <c r="K601" s="242"/>
      <c r="L601" s="517">
        <f t="shared" si="120"/>
        <v>24170</v>
      </c>
      <c r="M601" s="241"/>
      <c r="N601" s="241"/>
      <c r="O601" s="241"/>
      <c r="P601" s="241">
        <f t="shared" si="122"/>
        <v>1.4155199999999999</v>
      </c>
      <c r="Q601" s="241"/>
      <c r="R601" s="241"/>
      <c r="S601" s="241"/>
      <c r="T601" s="241"/>
      <c r="U601" s="241">
        <f t="shared" si="123"/>
        <v>1.0908</v>
      </c>
      <c r="V601" s="241"/>
      <c r="W601" s="241"/>
      <c r="X601" s="241"/>
      <c r="Y601" s="527">
        <f t="shared" si="121"/>
        <v>2.3997999999999999</v>
      </c>
      <c r="Z601" s="527"/>
      <c r="AA601" s="527"/>
      <c r="AB601" s="527"/>
      <c r="AC601" s="246">
        <f>IF(Y601="","",SUM(Y$595:Y601))</f>
        <v>22.1737</v>
      </c>
      <c r="AD601" s="246"/>
      <c r="AE601" s="246"/>
      <c r="AF601" s="247"/>
    </row>
    <row r="602" spans="1:32" s="23" customFormat="1" ht="15.75" customHeight="1" x14ac:dyDescent="0.15">
      <c r="A602" s="115" t="str">
        <f t="shared" si="117"/>
        <v/>
      </c>
      <c r="B602" s="99"/>
      <c r="F602" s="240">
        <f t="shared" si="118"/>
        <v>9</v>
      </c>
      <c r="G602" s="241"/>
      <c r="H602" s="241"/>
      <c r="I602" s="242">
        <f t="shared" si="119"/>
        <v>1.5</v>
      </c>
      <c r="J602" s="242"/>
      <c r="K602" s="242"/>
      <c r="L602" s="517">
        <f t="shared" si="120"/>
        <v>39390</v>
      </c>
      <c r="M602" s="241"/>
      <c r="N602" s="241"/>
      <c r="O602" s="241"/>
      <c r="P602" s="241">
        <f t="shared" si="122"/>
        <v>2.3068810000000002</v>
      </c>
      <c r="Q602" s="241"/>
      <c r="R602" s="241"/>
      <c r="S602" s="241"/>
      <c r="T602" s="241"/>
      <c r="U602" s="241">
        <f t="shared" si="123"/>
        <v>1.2323999999999999</v>
      </c>
      <c r="V602" s="241"/>
      <c r="W602" s="241"/>
      <c r="X602" s="241"/>
      <c r="Y602" s="527">
        <f t="shared" si="121"/>
        <v>1.8486</v>
      </c>
      <c r="Z602" s="527"/>
      <c r="AA602" s="527"/>
      <c r="AB602" s="527"/>
      <c r="AC602" s="246">
        <f>IF(Y602="","",SUM(Y$595:Y602))</f>
        <v>24.022300000000001</v>
      </c>
      <c r="AD602" s="246"/>
      <c r="AE602" s="246"/>
      <c r="AF602" s="247"/>
    </row>
    <row r="603" spans="1:32" s="23" customFormat="1" ht="15.75" customHeight="1" x14ac:dyDescent="0.15">
      <c r="A603" s="115" t="str">
        <f t="shared" si="117"/>
        <v/>
      </c>
      <c r="B603" s="99"/>
      <c r="F603" s="240">
        <f t="shared" si="118"/>
        <v>10</v>
      </c>
      <c r="G603" s="241"/>
      <c r="H603" s="241"/>
      <c r="I603" s="242">
        <f t="shared" si="119"/>
        <v>3.8499999046325684</v>
      </c>
      <c r="J603" s="242"/>
      <c r="K603" s="242"/>
      <c r="L603" s="517">
        <f t="shared" si="120"/>
        <v>28330</v>
      </c>
      <c r="M603" s="241"/>
      <c r="N603" s="241"/>
      <c r="O603" s="241"/>
      <c r="P603" s="241">
        <f t="shared" si="122"/>
        <v>1.659151</v>
      </c>
      <c r="Q603" s="241"/>
      <c r="R603" s="241"/>
      <c r="S603" s="241"/>
      <c r="T603" s="241"/>
      <c r="U603" s="241">
        <f t="shared" si="123"/>
        <v>1.1349</v>
      </c>
      <c r="V603" s="241"/>
      <c r="W603" s="241"/>
      <c r="X603" s="241"/>
      <c r="Y603" s="527">
        <f t="shared" si="121"/>
        <v>4.3693999999999997</v>
      </c>
      <c r="Z603" s="527"/>
      <c r="AA603" s="527"/>
      <c r="AB603" s="527"/>
      <c r="AC603" s="246">
        <f>IF(Y603="","",SUM(Y$595:Y603))</f>
        <v>28.3917</v>
      </c>
      <c r="AD603" s="246"/>
      <c r="AE603" s="246"/>
      <c r="AF603" s="247"/>
    </row>
    <row r="604" spans="1:32" s="23" customFormat="1" ht="15.75" customHeight="1" x14ac:dyDescent="0.15">
      <c r="A604" s="115" t="str">
        <f t="shared" si="117"/>
        <v/>
      </c>
      <c r="B604" s="99"/>
      <c r="F604" s="240">
        <f t="shared" si="118"/>
        <v>11</v>
      </c>
      <c r="G604" s="241"/>
      <c r="H604" s="241"/>
      <c r="I604" s="242">
        <f t="shared" si="119"/>
        <v>2.4000000953674316</v>
      </c>
      <c r="J604" s="242"/>
      <c r="K604" s="242"/>
      <c r="L604" s="517">
        <f t="shared" si="120"/>
        <v>39390</v>
      </c>
      <c r="M604" s="241"/>
      <c r="N604" s="241"/>
      <c r="O604" s="241"/>
      <c r="P604" s="241">
        <f t="shared" si="122"/>
        <v>2.3068810000000002</v>
      </c>
      <c r="Q604" s="241"/>
      <c r="R604" s="241"/>
      <c r="S604" s="241"/>
      <c r="T604" s="241"/>
      <c r="U604" s="241">
        <f t="shared" si="123"/>
        <v>1.2323999999999999</v>
      </c>
      <c r="V604" s="241"/>
      <c r="W604" s="241"/>
      <c r="X604" s="241"/>
      <c r="Y604" s="527">
        <f t="shared" si="121"/>
        <v>2.9578000000000002</v>
      </c>
      <c r="Z604" s="527"/>
      <c r="AA604" s="527"/>
      <c r="AB604" s="527"/>
      <c r="AC604" s="246">
        <f>IF(Y604="","",SUM(Y$595:Y604))</f>
        <v>31.349499999999999</v>
      </c>
      <c r="AD604" s="246"/>
      <c r="AE604" s="246"/>
      <c r="AF604" s="247"/>
    </row>
    <row r="605" spans="1:32" s="23" customFormat="1" ht="15.75" customHeight="1" x14ac:dyDescent="0.15">
      <c r="A605" s="115" t="str">
        <f t="shared" si="117"/>
        <v/>
      </c>
      <c r="B605" s="99"/>
      <c r="F605" s="240">
        <f t="shared" si="118"/>
        <v>12</v>
      </c>
      <c r="G605" s="241"/>
      <c r="H605" s="241"/>
      <c r="I605" s="242">
        <f t="shared" si="119"/>
        <v>2.2699999809265137</v>
      </c>
      <c r="J605" s="242"/>
      <c r="K605" s="242"/>
      <c r="L605" s="517">
        <f t="shared" si="120"/>
        <v>26700</v>
      </c>
      <c r="M605" s="241"/>
      <c r="N605" s="241"/>
      <c r="O605" s="241"/>
      <c r="P605" s="241">
        <f t="shared" si="122"/>
        <v>1.56369</v>
      </c>
      <c r="Q605" s="241"/>
      <c r="R605" s="241"/>
      <c r="S605" s="241"/>
      <c r="T605" s="241"/>
      <c r="U605" s="241">
        <f t="shared" si="123"/>
        <v>1.1182000000000001</v>
      </c>
      <c r="V605" s="241"/>
      <c r="W605" s="241"/>
      <c r="X605" s="241"/>
      <c r="Y605" s="527">
        <f t="shared" si="121"/>
        <v>2.5383</v>
      </c>
      <c r="Z605" s="527"/>
      <c r="AA605" s="527"/>
      <c r="AB605" s="527"/>
      <c r="AC605" s="246">
        <f>IF(Y605="","",SUM(Y$595:Y605))</f>
        <v>33.887799999999999</v>
      </c>
      <c r="AD605" s="246"/>
      <c r="AE605" s="246"/>
      <c r="AF605" s="247"/>
    </row>
    <row r="606" spans="1:32" s="23" customFormat="1" ht="15.75" customHeight="1" x14ac:dyDescent="0.15">
      <c r="A606" s="115" t="str">
        <f t="shared" si="117"/>
        <v>×</v>
      </c>
      <c r="B606" s="99"/>
      <c r="F606" s="240" t="str">
        <f t="shared" si="118"/>
        <v/>
      </c>
      <c r="G606" s="241"/>
      <c r="H606" s="241"/>
      <c r="I606" s="242">
        <f t="shared" si="119"/>
        <v>0</v>
      </c>
      <c r="J606" s="242"/>
      <c r="K606" s="242"/>
      <c r="L606" s="517" t="str">
        <f t="shared" si="120"/>
        <v/>
      </c>
      <c r="M606" s="241"/>
      <c r="N606" s="241"/>
      <c r="O606" s="241"/>
      <c r="P606" s="241" t="str">
        <f t="shared" si="122"/>
        <v/>
      </c>
      <c r="Q606" s="241"/>
      <c r="R606" s="241"/>
      <c r="S606" s="241"/>
      <c r="T606" s="241"/>
      <c r="U606" s="241" t="str">
        <f t="shared" si="123"/>
        <v/>
      </c>
      <c r="V606" s="241"/>
      <c r="W606" s="241"/>
      <c r="X606" s="241"/>
      <c r="Y606" s="527" t="str">
        <f t="shared" si="121"/>
        <v/>
      </c>
      <c r="Z606" s="527"/>
      <c r="AA606" s="527"/>
      <c r="AB606" s="527"/>
      <c r="AC606" s="246" t="str">
        <f>IF(Y606="","",SUM(Y$595:Y606))</f>
        <v/>
      </c>
      <c r="AD606" s="246"/>
      <c r="AE606" s="246"/>
      <c r="AF606" s="247"/>
    </row>
    <row r="607" spans="1:32" s="23" customFormat="1" ht="15.75" customHeight="1" x14ac:dyDescent="0.15">
      <c r="A607" s="115" t="str">
        <f t="shared" si="117"/>
        <v>×</v>
      </c>
      <c r="B607" s="99"/>
      <c r="F607" s="240" t="str">
        <f t="shared" si="118"/>
        <v/>
      </c>
      <c r="G607" s="241"/>
      <c r="H607" s="241"/>
      <c r="I607" s="242">
        <f t="shared" si="119"/>
        <v>0</v>
      </c>
      <c r="J607" s="242"/>
      <c r="K607" s="242"/>
      <c r="L607" s="517" t="str">
        <f t="shared" si="120"/>
        <v/>
      </c>
      <c r="M607" s="241"/>
      <c r="N607" s="241"/>
      <c r="O607" s="241"/>
      <c r="P607" s="241" t="str">
        <f t="shared" si="122"/>
        <v/>
      </c>
      <c r="Q607" s="241"/>
      <c r="R607" s="241"/>
      <c r="S607" s="241"/>
      <c r="T607" s="241"/>
      <c r="U607" s="241" t="str">
        <f t="shared" si="123"/>
        <v/>
      </c>
      <c r="V607" s="241"/>
      <c r="W607" s="241"/>
      <c r="X607" s="241"/>
      <c r="Y607" s="527" t="str">
        <f t="shared" si="121"/>
        <v/>
      </c>
      <c r="Z607" s="527"/>
      <c r="AA607" s="527"/>
      <c r="AB607" s="527"/>
      <c r="AC607" s="246" t="str">
        <f>IF(Y607="","",SUM(Y$595:Y607))</f>
        <v/>
      </c>
      <c r="AD607" s="246"/>
      <c r="AE607" s="246"/>
      <c r="AF607" s="247"/>
    </row>
    <row r="608" spans="1:32" s="23" customFormat="1" ht="15.75" customHeight="1" x14ac:dyDescent="0.15">
      <c r="A608" s="115" t="str">
        <f t="shared" si="117"/>
        <v>×</v>
      </c>
      <c r="B608" s="99"/>
      <c r="F608" s="240" t="str">
        <f t="shared" si="118"/>
        <v/>
      </c>
      <c r="G608" s="241"/>
      <c r="H608" s="241"/>
      <c r="I608" s="242">
        <f t="shared" si="119"/>
        <v>0</v>
      </c>
      <c r="J608" s="242"/>
      <c r="K608" s="242"/>
      <c r="L608" s="517" t="str">
        <f t="shared" si="120"/>
        <v/>
      </c>
      <c r="M608" s="241"/>
      <c r="N608" s="241"/>
      <c r="O608" s="241"/>
      <c r="P608" s="241" t="str">
        <f t="shared" si="122"/>
        <v/>
      </c>
      <c r="Q608" s="241"/>
      <c r="R608" s="241"/>
      <c r="S608" s="241"/>
      <c r="T608" s="241"/>
      <c r="U608" s="241" t="str">
        <f t="shared" si="123"/>
        <v/>
      </c>
      <c r="V608" s="241"/>
      <c r="W608" s="241"/>
      <c r="X608" s="241"/>
      <c r="Y608" s="527" t="str">
        <f t="shared" si="121"/>
        <v/>
      </c>
      <c r="Z608" s="527"/>
      <c r="AA608" s="527"/>
      <c r="AB608" s="527"/>
      <c r="AC608" s="246" t="str">
        <f>IF(Y608="","",SUM(Y$595:Y608))</f>
        <v/>
      </c>
      <c r="AD608" s="246"/>
      <c r="AE608" s="246"/>
      <c r="AF608" s="247"/>
    </row>
    <row r="609" spans="1:62" s="23" customFormat="1" ht="15.75" customHeight="1" x14ac:dyDescent="0.15">
      <c r="A609" s="115" t="str">
        <f t="shared" si="117"/>
        <v>×</v>
      </c>
      <c r="B609" s="99"/>
      <c r="F609" s="240" t="str">
        <f t="shared" si="118"/>
        <v/>
      </c>
      <c r="G609" s="241"/>
      <c r="H609" s="241"/>
      <c r="I609" s="242">
        <f t="shared" si="119"/>
        <v>0</v>
      </c>
      <c r="J609" s="242"/>
      <c r="K609" s="242"/>
      <c r="L609" s="517" t="str">
        <f t="shared" si="120"/>
        <v/>
      </c>
      <c r="M609" s="241"/>
      <c r="N609" s="241"/>
      <c r="O609" s="241"/>
      <c r="P609" s="241" t="str">
        <f t="shared" si="122"/>
        <v/>
      </c>
      <c r="Q609" s="241"/>
      <c r="R609" s="241"/>
      <c r="S609" s="241"/>
      <c r="T609" s="241"/>
      <c r="U609" s="241" t="str">
        <f t="shared" si="123"/>
        <v/>
      </c>
      <c r="V609" s="241"/>
      <c r="W609" s="241"/>
      <c r="X609" s="241"/>
      <c r="Y609" s="527" t="str">
        <f t="shared" si="121"/>
        <v/>
      </c>
      <c r="Z609" s="527"/>
      <c r="AA609" s="527"/>
      <c r="AB609" s="527"/>
      <c r="AC609" s="246" t="str">
        <f>IF(Y609="","",SUM(Y$595:Y609))</f>
        <v/>
      </c>
      <c r="AD609" s="246"/>
      <c r="AE609" s="246"/>
      <c r="AF609" s="247"/>
    </row>
    <row r="610" spans="1:62" s="23" customFormat="1" ht="15.75" customHeight="1" x14ac:dyDescent="0.15">
      <c r="A610" s="115" t="str">
        <f t="shared" si="117"/>
        <v>×</v>
      </c>
      <c r="B610" s="99"/>
      <c r="F610" s="251" t="str">
        <f t="shared" si="118"/>
        <v/>
      </c>
      <c r="G610" s="252"/>
      <c r="H610" s="252"/>
      <c r="I610" s="253">
        <f t="shared" si="119"/>
        <v>0</v>
      </c>
      <c r="J610" s="253"/>
      <c r="K610" s="253"/>
      <c r="L610" s="508" t="str">
        <f t="shared" si="120"/>
        <v/>
      </c>
      <c r="M610" s="252"/>
      <c r="N610" s="252"/>
      <c r="O610" s="252"/>
      <c r="P610" s="252" t="str">
        <f t="shared" si="122"/>
        <v/>
      </c>
      <c r="Q610" s="252"/>
      <c r="R610" s="252"/>
      <c r="S610" s="252"/>
      <c r="T610" s="252"/>
      <c r="U610" s="252" t="str">
        <f t="shared" si="123"/>
        <v/>
      </c>
      <c r="V610" s="252"/>
      <c r="W610" s="252"/>
      <c r="X610" s="252"/>
      <c r="Y610" s="528" t="str">
        <f t="shared" si="121"/>
        <v/>
      </c>
      <c r="Z610" s="528"/>
      <c r="AA610" s="528"/>
      <c r="AB610" s="528"/>
      <c r="AC610" s="238" t="str">
        <f>IF(Y610="","",SUM(Y$595:Y610))</f>
        <v/>
      </c>
      <c r="AD610" s="238"/>
      <c r="AE610" s="238"/>
      <c r="AF610" s="239"/>
    </row>
    <row r="611" spans="1:62" ht="15.75" customHeight="1" x14ac:dyDescent="0.15">
      <c r="A611" s="115" t="str">
        <f>IF(液状化L2の有無="","","×")</f>
        <v/>
      </c>
      <c r="F611" s="35"/>
      <c r="G611" s="35"/>
      <c r="H611" s="35"/>
      <c r="I611" s="35"/>
      <c r="J611" s="35"/>
      <c r="K611" s="35"/>
      <c r="L611" s="35"/>
      <c r="M611" s="35"/>
      <c r="N611" s="35"/>
      <c r="O611" s="35"/>
      <c r="P611" s="35"/>
      <c r="Q611" s="35"/>
      <c r="R611" s="35"/>
      <c r="S611" s="35"/>
      <c r="T611" s="50" t="s">
        <v>119</v>
      </c>
      <c r="U611" s="35">
        <v>4</v>
      </c>
      <c r="V611" s="248" t="s">
        <v>141</v>
      </c>
      <c r="W611" s="248"/>
      <c r="X611" s="35" t="s">
        <v>25</v>
      </c>
      <c r="Y611" s="249">
        <f>Y586</f>
        <v>17075</v>
      </c>
      <c r="Z611" s="249"/>
      <c r="AA611" s="249"/>
      <c r="AB611" s="249"/>
      <c r="AC611" s="249"/>
      <c r="AD611" s="250" t="s">
        <v>157</v>
      </c>
      <c r="AE611" s="250"/>
      <c r="AF611" s="35" t="s">
        <v>149</v>
      </c>
      <c r="AK611" s="51"/>
      <c r="AL611" s="24"/>
      <c r="AM611" s="24"/>
      <c r="AN611" s="24"/>
      <c r="BG611" s="22"/>
      <c r="BH611" s="22"/>
      <c r="BI611" s="22"/>
      <c r="BJ611" s="22"/>
    </row>
    <row r="612" spans="1:62" ht="15.75" customHeight="1" x14ac:dyDescent="0.15">
      <c r="A612" s="115" t="str">
        <f>IF(液状化L2の有無="","","×")</f>
        <v/>
      </c>
      <c r="F612" s="22"/>
      <c r="T612" s="38"/>
      <c r="Y612" s="52"/>
      <c r="Z612" s="52"/>
      <c r="AA612" s="52"/>
      <c r="AB612" s="52"/>
      <c r="AC612" s="52"/>
      <c r="AD612" s="49"/>
      <c r="AE612" s="49"/>
      <c r="AK612" s="51"/>
      <c r="AL612" s="24"/>
      <c r="AM612" s="24"/>
      <c r="AN612" s="24"/>
      <c r="BG612" s="22"/>
      <c r="BH612" s="22"/>
      <c r="BI612" s="22"/>
      <c r="BJ612" s="22"/>
    </row>
    <row r="613" spans="1:62" ht="15.75" customHeight="1" x14ac:dyDescent="0.15">
      <c r="A613" s="115" t="str">
        <f>IF(液状化L2の有無="","","×")</f>
        <v/>
      </c>
      <c r="F613" s="40" t="s">
        <v>413</v>
      </c>
      <c r="T613" s="38"/>
      <c r="Y613" s="52"/>
      <c r="Z613" s="52"/>
      <c r="AA613" s="52"/>
      <c r="AB613" s="52"/>
      <c r="AC613" s="52"/>
      <c r="AD613" s="49"/>
      <c r="AE613" s="49"/>
      <c r="AK613" s="51"/>
      <c r="AL613" s="24"/>
      <c r="AM613" s="24"/>
      <c r="AN613" s="24"/>
      <c r="BG613" s="22"/>
      <c r="BH613" s="22"/>
      <c r="BI613" s="22"/>
      <c r="BJ613" s="22"/>
    </row>
    <row r="614" spans="1:62" ht="15.75" customHeight="1" x14ac:dyDescent="0.15">
      <c r="A614" s="115" t="str">
        <f>IF(液状化L2の有無="","","×")</f>
        <v/>
      </c>
      <c r="F614" s="299" t="s">
        <v>414</v>
      </c>
      <c r="G614" s="299"/>
      <c r="H614" s="22" t="s">
        <v>415</v>
      </c>
      <c r="I614" s="526">
        <v>7.869999885559082</v>
      </c>
      <c r="J614" s="526"/>
      <c r="K614" s="526"/>
      <c r="L614" s="22" t="s">
        <v>416</v>
      </c>
      <c r="T614" s="38"/>
      <c r="Y614" s="52"/>
      <c r="Z614" s="52"/>
      <c r="AA614" s="52"/>
      <c r="AB614" s="52"/>
      <c r="AC614" s="52"/>
      <c r="AD614" s="49"/>
      <c r="AE614" s="49"/>
      <c r="AK614" s="51"/>
      <c r="AL614" s="24"/>
      <c r="AM614" s="24"/>
      <c r="AN614" s="24"/>
      <c r="BG614" s="22"/>
      <c r="BH614" s="22"/>
      <c r="BI614" s="22"/>
      <c r="BJ614" s="22"/>
    </row>
    <row r="615" spans="1:62" s="99" customFormat="1" ht="15.75" customHeight="1" x14ac:dyDescent="0.15">
      <c r="B615" s="99" t="s">
        <v>571</v>
      </c>
      <c r="D615" s="23"/>
      <c r="I615" s="118"/>
      <c r="J615" s="118"/>
      <c r="K615" s="118"/>
      <c r="L615" s="53"/>
      <c r="T615" s="107"/>
      <c r="Y615" s="52"/>
      <c r="Z615" s="52"/>
      <c r="AA615" s="52"/>
      <c r="AB615" s="52"/>
      <c r="AC615" s="52"/>
      <c r="AD615" s="108"/>
      <c r="AE615" s="108"/>
      <c r="AK615" s="51"/>
      <c r="AL615" s="24"/>
      <c r="AM615" s="24"/>
      <c r="AN615" s="24"/>
      <c r="AO615" s="24"/>
      <c r="AP615" s="24"/>
      <c r="AQ615" s="24"/>
      <c r="AR615" s="24"/>
      <c r="AS615" s="24"/>
      <c r="AT615" s="24"/>
      <c r="AU615" s="24"/>
      <c r="AV615" s="24"/>
      <c r="AW615" s="24"/>
      <c r="AX615" s="24"/>
      <c r="AY615" s="24"/>
      <c r="AZ615" s="24"/>
      <c r="BA615" s="24"/>
      <c r="BB615" s="24"/>
      <c r="BC615" s="24"/>
      <c r="BD615" s="24"/>
      <c r="BE615" s="24"/>
      <c r="BF615" s="24"/>
    </row>
    <row r="616" spans="1:62" s="99" customFormat="1" ht="15.75" customHeight="1" x14ac:dyDescent="0.15">
      <c r="D616" s="23"/>
      <c r="I616" s="118"/>
      <c r="J616" s="118"/>
      <c r="K616" s="118"/>
      <c r="L616" s="53"/>
      <c r="T616" s="107"/>
      <c r="Y616" s="52"/>
      <c r="Z616" s="52"/>
      <c r="AA616" s="52"/>
      <c r="AB616" s="52"/>
      <c r="AC616" s="52"/>
      <c r="AD616" s="108"/>
      <c r="AE616" s="108"/>
      <c r="AK616" s="51"/>
      <c r="AL616" s="24"/>
      <c r="AM616" s="24"/>
      <c r="AN616" s="24"/>
      <c r="AO616" s="24"/>
      <c r="AP616" s="24"/>
      <c r="AQ616" s="24"/>
      <c r="AR616" s="24"/>
      <c r="AS616" s="24"/>
      <c r="AT616" s="24"/>
      <c r="AU616" s="24"/>
      <c r="AV616" s="24"/>
      <c r="AW616" s="24"/>
      <c r="AX616" s="24"/>
      <c r="AY616" s="24"/>
      <c r="AZ616" s="24"/>
      <c r="BA616" s="24"/>
      <c r="BB616" s="24"/>
      <c r="BC616" s="24"/>
      <c r="BD616" s="24"/>
      <c r="BE616" s="24"/>
      <c r="BF616" s="24"/>
    </row>
    <row r="617" spans="1:62" s="23" customFormat="1" ht="15.75" customHeight="1" x14ac:dyDescent="0.15">
      <c r="F617" s="23" t="s">
        <v>75</v>
      </c>
      <c r="G617" s="23" t="s">
        <v>179</v>
      </c>
    </row>
    <row r="618" spans="1:62" s="23" customFormat="1" ht="15.75" customHeight="1" x14ac:dyDescent="0.15"/>
    <row r="619" spans="1:62" s="23" customFormat="1" ht="15.75" customHeight="1" x14ac:dyDescent="0.15">
      <c r="G619" s="23" t="s">
        <v>180</v>
      </c>
    </row>
    <row r="620" spans="1:62" s="23" customFormat="1" ht="15.75" customHeight="1" x14ac:dyDescent="0.15">
      <c r="B620" s="99" t="s">
        <v>571</v>
      </c>
    </row>
    <row r="621" spans="1:62" s="23" customFormat="1" ht="15.75" customHeight="1" x14ac:dyDescent="0.15"/>
    <row r="622" spans="1:62" s="23" customFormat="1" ht="15.75" customHeight="1" x14ac:dyDescent="0.15">
      <c r="G622" s="28" t="s">
        <v>183</v>
      </c>
      <c r="H622" s="34"/>
      <c r="I622" s="34"/>
      <c r="J622" s="34"/>
      <c r="K622" s="28"/>
      <c r="L622" s="28"/>
      <c r="M622" s="28"/>
      <c r="N622" s="28"/>
      <c r="O622" s="28"/>
      <c r="P622" s="28"/>
      <c r="Q622" s="28"/>
      <c r="R622" s="28"/>
      <c r="S622" s="28"/>
      <c r="T622" s="28"/>
      <c r="U622" s="28"/>
      <c r="V622" s="28"/>
      <c r="W622" s="28"/>
      <c r="X622" s="28"/>
      <c r="Y622" s="28"/>
      <c r="Z622" s="28"/>
      <c r="AA622" s="28"/>
      <c r="AB622" s="28"/>
      <c r="AC622" s="28"/>
      <c r="AD622" s="28"/>
      <c r="AE622" s="28"/>
      <c r="AF622" s="28"/>
      <c r="AG622" s="28"/>
      <c r="AH622" s="28"/>
      <c r="AI622" s="30"/>
    </row>
    <row r="623" spans="1:62" s="23" customFormat="1" ht="15.75" customHeight="1" x14ac:dyDescent="0.15">
      <c r="G623" s="341" t="s">
        <v>417</v>
      </c>
      <c r="H623" s="261"/>
      <c r="I623" s="261"/>
      <c r="J623" s="261"/>
      <c r="K623" s="261"/>
      <c r="L623" s="261"/>
      <c r="M623" s="261"/>
      <c r="N623" s="261"/>
      <c r="O623" s="261"/>
      <c r="P623" s="261"/>
      <c r="Q623" s="261"/>
      <c r="R623" s="261"/>
      <c r="S623" s="261"/>
      <c r="T623" s="334"/>
      <c r="U623" s="354" t="s">
        <v>418</v>
      </c>
      <c r="V623" s="269"/>
      <c r="W623" s="269"/>
      <c r="X623" s="269"/>
      <c r="Y623" s="269"/>
      <c r="Z623" s="269"/>
      <c r="AA623" s="269"/>
      <c r="AB623" s="269"/>
      <c r="AC623" s="269"/>
      <c r="AD623" s="269"/>
      <c r="AE623" s="269"/>
      <c r="AF623" s="269"/>
      <c r="AG623" s="269"/>
      <c r="AH623" s="285"/>
    </row>
    <row r="624" spans="1:62" s="23" customFormat="1" ht="15.75" customHeight="1" x14ac:dyDescent="0.15">
      <c r="G624" s="494" t="s">
        <v>74</v>
      </c>
      <c r="H624" s="503"/>
      <c r="I624" s="503"/>
      <c r="J624" s="503" t="s">
        <v>182</v>
      </c>
      <c r="K624" s="503"/>
      <c r="L624" s="503"/>
      <c r="M624" s="503"/>
      <c r="N624" s="486" t="s">
        <v>181</v>
      </c>
      <c r="O624" s="487"/>
      <c r="P624" s="487"/>
      <c r="Q624" s="503" t="s">
        <v>548</v>
      </c>
      <c r="R624" s="503"/>
      <c r="S624" s="503"/>
      <c r="T624" s="492"/>
      <c r="U624" s="525" t="s">
        <v>74</v>
      </c>
      <c r="V624" s="503"/>
      <c r="W624" s="503"/>
      <c r="X624" s="503" t="s">
        <v>182</v>
      </c>
      <c r="Y624" s="503"/>
      <c r="Z624" s="503"/>
      <c r="AA624" s="503"/>
      <c r="AB624" s="486" t="s">
        <v>181</v>
      </c>
      <c r="AC624" s="487"/>
      <c r="AD624" s="487"/>
      <c r="AE624" s="503" t="s">
        <v>548</v>
      </c>
      <c r="AF624" s="503"/>
      <c r="AG624" s="503"/>
      <c r="AH624" s="492"/>
    </row>
    <row r="625" spans="1:34" s="23" customFormat="1" ht="15.75" customHeight="1" x14ac:dyDescent="0.15">
      <c r="G625" s="504"/>
      <c r="H625" s="502"/>
      <c r="I625" s="502"/>
      <c r="J625" s="502"/>
      <c r="K625" s="502"/>
      <c r="L625" s="502"/>
      <c r="M625" s="502"/>
      <c r="N625" s="488"/>
      <c r="O625" s="488"/>
      <c r="P625" s="488"/>
      <c r="Q625" s="502"/>
      <c r="R625" s="502"/>
      <c r="S625" s="502"/>
      <c r="T625" s="524"/>
      <c r="U625" s="501"/>
      <c r="V625" s="502"/>
      <c r="W625" s="502"/>
      <c r="X625" s="502"/>
      <c r="Y625" s="502"/>
      <c r="Z625" s="502"/>
      <c r="AA625" s="502"/>
      <c r="AB625" s="488"/>
      <c r="AC625" s="488"/>
      <c r="AD625" s="488"/>
      <c r="AE625" s="502"/>
      <c r="AF625" s="502"/>
      <c r="AG625" s="502"/>
      <c r="AH625" s="524"/>
    </row>
    <row r="626" spans="1:34" s="23" customFormat="1" ht="15.75" customHeight="1" x14ac:dyDescent="0.15">
      <c r="A626" s="109" t="str">
        <f t="shared" ref="A626:A641" si="124">IF(LEN(G626)+LEN(U626)=0,"×","")</f>
        <v/>
      </c>
      <c r="B626" s="99"/>
      <c r="C626" s="22"/>
      <c r="D626" s="22"/>
      <c r="G626" s="433">
        <v>2</v>
      </c>
      <c r="H626" s="434"/>
      <c r="I626" s="434"/>
      <c r="J626" s="520">
        <v>370</v>
      </c>
      <c r="K626" s="520"/>
      <c r="L626" s="520"/>
      <c r="M626" s="520"/>
      <c r="N626" s="437">
        <v>0.33000001311302185</v>
      </c>
      <c r="O626" s="437"/>
      <c r="P626" s="437"/>
      <c r="Q626" s="521">
        <f>IF(J626="","",J626*AE642)</f>
        <v>1743.5839227423353</v>
      </c>
      <c r="R626" s="521"/>
      <c r="S626" s="521"/>
      <c r="T626" s="522"/>
      <c r="U626" s="470">
        <v>2</v>
      </c>
      <c r="V626" s="434"/>
      <c r="W626" s="434"/>
      <c r="X626" s="520">
        <v>370</v>
      </c>
      <c r="Y626" s="520"/>
      <c r="Z626" s="520"/>
      <c r="AA626" s="520"/>
      <c r="AB626" s="437">
        <v>0.33000001311302185</v>
      </c>
      <c r="AC626" s="437"/>
      <c r="AD626" s="437"/>
      <c r="AE626" s="521">
        <f>IF(X626="","",X626*AE642)</f>
        <v>1743.5839227423353</v>
      </c>
      <c r="AF626" s="521"/>
      <c r="AG626" s="521"/>
      <c r="AH626" s="523"/>
    </row>
    <row r="627" spans="1:34" s="23" customFormat="1" ht="15.75" customHeight="1" x14ac:dyDescent="0.15">
      <c r="A627" s="109" t="str">
        <f t="shared" si="124"/>
        <v/>
      </c>
      <c r="B627" s="99"/>
      <c r="C627" s="22"/>
      <c r="D627" s="22"/>
      <c r="G627" s="435">
        <v>3</v>
      </c>
      <c r="H627" s="436"/>
      <c r="I627" s="436"/>
      <c r="J627" s="516">
        <v>0</v>
      </c>
      <c r="K627" s="516"/>
      <c r="L627" s="516"/>
      <c r="M627" s="516"/>
      <c r="N627" s="431">
        <v>1.5</v>
      </c>
      <c r="O627" s="431"/>
      <c r="P627" s="431"/>
      <c r="Q627" s="517">
        <f>IF(J627="","",J627*AE642)</f>
        <v>0</v>
      </c>
      <c r="R627" s="517"/>
      <c r="S627" s="517"/>
      <c r="T627" s="518"/>
      <c r="U627" s="500">
        <v>3</v>
      </c>
      <c r="V627" s="436"/>
      <c r="W627" s="436"/>
      <c r="X627" s="516">
        <v>0</v>
      </c>
      <c r="Y627" s="516"/>
      <c r="Z627" s="516"/>
      <c r="AA627" s="516"/>
      <c r="AB627" s="431">
        <v>1.5</v>
      </c>
      <c r="AC627" s="431"/>
      <c r="AD627" s="431"/>
      <c r="AE627" s="517">
        <f>IF(X627="","",X627*AE642)</f>
        <v>0</v>
      </c>
      <c r="AF627" s="517"/>
      <c r="AG627" s="517"/>
      <c r="AH627" s="519"/>
    </row>
    <row r="628" spans="1:34" s="23" customFormat="1" ht="15.75" customHeight="1" x14ac:dyDescent="0.15">
      <c r="A628" s="109" t="str">
        <f t="shared" si="124"/>
        <v/>
      </c>
      <c r="B628" s="99"/>
      <c r="C628" s="22"/>
      <c r="D628" s="22"/>
      <c r="G628" s="435">
        <v>4</v>
      </c>
      <c r="H628" s="436"/>
      <c r="I628" s="436"/>
      <c r="J628" s="516">
        <v>950</v>
      </c>
      <c r="K628" s="516"/>
      <c r="L628" s="516"/>
      <c r="M628" s="516"/>
      <c r="N628" s="431">
        <v>6.5500001907348633</v>
      </c>
      <c r="O628" s="431"/>
      <c r="P628" s="431"/>
      <c r="Q628" s="517">
        <f>IF(J628="","",J628*AE642)</f>
        <v>4476.7695313654549</v>
      </c>
      <c r="R628" s="517"/>
      <c r="S628" s="517"/>
      <c r="T628" s="518"/>
      <c r="U628" s="500">
        <v>4</v>
      </c>
      <c r="V628" s="436"/>
      <c r="W628" s="436"/>
      <c r="X628" s="516">
        <v>950</v>
      </c>
      <c r="Y628" s="516"/>
      <c r="Z628" s="516"/>
      <c r="AA628" s="516"/>
      <c r="AB628" s="431">
        <v>6.5500001907348633</v>
      </c>
      <c r="AC628" s="431"/>
      <c r="AD628" s="431"/>
      <c r="AE628" s="517">
        <f>IF(X628="","",X628*AE642)</f>
        <v>4476.7695313654549</v>
      </c>
      <c r="AF628" s="517"/>
      <c r="AG628" s="517"/>
      <c r="AH628" s="519"/>
    </row>
    <row r="629" spans="1:34" s="23" customFormat="1" ht="15.75" customHeight="1" x14ac:dyDescent="0.15">
      <c r="A629" s="109" t="str">
        <f t="shared" si="124"/>
        <v/>
      </c>
      <c r="B629" s="99"/>
      <c r="C629" s="22"/>
      <c r="D629" s="22"/>
      <c r="G629" s="435">
        <v>5</v>
      </c>
      <c r="H629" s="436"/>
      <c r="I629" s="436"/>
      <c r="J629" s="516">
        <v>950</v>
      </c>
      <c r="K629" s="516"/>
      <c r="L629" s="516"/>
      <c r="M629" s="516"/>
      <c r="N629" s="431">
        <v>3.4500000476837158</v>
      </c>
      <c r="O629" s="431"/>
      <c r="P629" s="431"/>
      <c r="Q629" s="517">
        <f>IF(J629="","",J629*AE642)</f>
        <v>4476.7695313654549</v>
      </c>
      <c r="R629" s="517"/>
      <c r="S629" s="517"/>
      <c r="T629" s="518"/>
      <c r="U629" s="500">
        <v>5</v>
      </c>
      <c r="V629" s="436"/>
      <c r="W629" s="436"/>
      <c r="X629" s="516">
        <v>950</v>
      </c>
      <c r="Y629" s="516"/>
      <c r="Z629" s="516"/>
      <c r="AA629" s="516"/>
      <c r="AB629" s="431">
        <v>3.4500000476837158</v>
      </c>
      <c r="AC629" s="431"/>
      <c r="AD629" s="431"/>
      <c r="AE629" s="517">
        <f>IF(X629="","",X629*AE642)</f>
        <v>4476.7695313654549</v>
      </c>
      <c r="AF629" s="517"/>
      <c r="AG629" s="517"/>
      <c r="AH629" s="519"/>
    </row>
    <row r="630" spans="1:34" s="23" customFormat="1" ht="15.75" customHeight="1" x14ac:dyDescent="0.15">
      <c r="A630" s="109" t="str">
        <f t="shared" si="124"/>
        <v/>
      </c>
      <c r="B630" s="99"/>
      <c r="C630" s="22"/>
      <c r="D630" s="22"/>
      <c r="G630" s="435">
        <v>6</v>
      </c>
      <c r="H630" s="436"/>
      <c r="I630" s="436"/>
      <c r="J630" s="516">
        <v>950</v>
      </c>
      <c r="K630" s="516"/>
      <c r="L630" s="516"/>
      <c r="M630" s="516"/>
      <c r="N630" s="431">
        <v>2.3499999046325684</v>
      </c>
      <c r="O630" s="431"/>
      <c r="P630" s="431"/>
      <c r="Q630" s="517">
        <f>IF(J630="","",J630*AE642)</f>
        <v>4476.7695313654549</v>
      </c>
      <c r="R630" s="517"/>
      <c r="S630" s="517"/>
      <c r="T630" s="518"/>
      <c r="U630" s="500">
        <v>6</v>
      </c>
      <c r="V630" s="436"/>
      <c r="W630" s="436"/>
      <c r="X630" s="516">
        <v>950</v>
      </c>
      <c r="Y630" s="516"/>
      <c r="Z630" s="516"/>
      <c r="AA630" s="516"/>
      <c r="AB630" s="431">
        <v>2.3499999046325684</v>
      </c>
      <c r="AC630" s="431"/>
      <c r="AD630" s="431"/>
      <c r="AE630" s="517">
        <f>IF(X630="","",X630*AE642)</f>
        <v>4476.7695313654549</v>
      </c>
      <c r="AF630" s="517"/>
      <c r="AG630" s="517"/>
      <c r="AH630" s="519"/>
    </row>
    <row r="631" spans="1:34" s="23" customFormat="1" ht="15.75" customHeight="1" x14ac:dyDescent="0.15">
      <c r="A631" s="109" t="str">
        <f t="shared" si="124"/>
        <v/>
      </c>
      <c r="B631" s="99"/>
      <c r="C631" s="22"/>
      <c r="D631" s="22"/>
      <c r="G631" s="435">
        <v>7</v>
      </c>
      <c r="H631" s="436"/>
      <c r="I631" s="436"/>
      <c r="J631" s="516">
        <v>6250</v>
      </c>
      <c r="K631" s="516"/>
      <c r="L631" s="516"/>
      <c r="M631" s="516"/>
      <c r="N631" s="431">
        <v>8.6000003814697266</v>
      </c>
      <c r="O631" s="431"/>
      <c r="P631" s="431"/>
      <c r="Q631" s="517">
        <f>IF(J631="","",J631*AE642)</f>
        <v>29452.43112740431</v>
      </c>
      <c r="R631" s="517"/>
      <c r="S631" s="517"/>
      <c r="T631" s="518"/>
      <c r="U631" s="500">
        <v>7</v>
      </c>
      <c r="V631" s="436"/>
      <c r="W631" s="436"/>
      <c r="X631" s="516">
        <v>6250</v>
      </c>
      <c r="Y631" s="516"/>
      <c r="Z631" s="516"/>
      <c r="AA631" s="516"/>
      <c r="AB631" s="431">
        <v>8.6000003814697266</v>
      </c>
      <c r="AC631" s="431"/>
      <c r="AD631" s="431"/>
      <c r="AE631" s="517">
        <f>IF(X631="","",X631*AE642)</f>
        <v>29452.43112740431</v>
      </c>
      <c r="AF631" s="517"/>
      <c r="AG631" s="517"/>
      <c r="AH631" s="519"/>
    </row>
    <row r="632" spans="1:34" s="23" customFormat="1" ht="15.75" customHeight="1" x14ac:dyDescent="0.15">
      <c r="A632" s="109" t="str">
        <f t="shared" si="124"/>
        <v/>
      </c>
      <c r="B632" s="99"/>
      <c r="C632" s="22"/>
      <c r="D632" s="22"/>
      <c r="G632" s="435">
        <v>8</v>
      </c>
      <c r="H632" s="436"/>
      <c r="I632" s="436"/>
      <c r="J632" s="516">
        <v>2970</v>
      </c>
      <c r="K632" s="516"/>
      <c r="L632" s="516"/>
      <c r="M632" s="516"/>
      <c r="N632" s="431">
        <v>2.2000000476837158</v>
      </c>
      <c r="O632" s="431"/>
      <c r="P632" s="431"/>
      <c r="Q632" s="517">
        <f>IF(J632="","",J632*AE642)</f>
        <v>13995.795271742529</v>
      </c>
      <c r="R632" s="517"/>
      <c r="S632" s="517"/>
      <c r="T632" s="518"/>
      <c r="U632" s="500">
        <v>8</v>
      </c>
      <c r="V632" s="436"/>
      <c r="W632" s="436"/>
      <c r="X632" s="516">
        <v>2970</v>
      </c>
      <c r="Y632" s="516"/>
      <c r="Z632" s="516"/>
      <c r="AA632" s="516"/>
      <c r="AB632" s="431">
        <v>2.2000000476837158</v>
      </c>
      <c r="AC632" s="431"/>
      <c r="AD632" s="431"/>
      <c r="AE632" s="517">
        <f>IF(X632="","",X632*AE642)</f>
        <v>13995.795271742529</v>
      </c>
      <c r="AF632" s="517"/>
      <c r="AG632" s="517"/>
      <c r="AH632" s="519"/>
    </row>
    <row r="633" spans="1:34" s="23" customFormat="1" ht="15.75" customHeight="1" x14ac:dyDescent="0.15">
      <c r="A633" s="109" t="str">
        <f t="shared" si="124"/>
        <v/>
      </c>
      <c r="B633" s="99"/>
      <c r="C633" s="22"/>
      <c r="D633" s="22"/>
      <c r="G633" s="435">
        <v>9</v>
      </c>
      <c r="H633" s="436"/>
      <c r="I633" s="436"/>
      <c r="J633" s="516">
        <v>4840</v>
      </c>
      <c r="K633" s="516"/>
      <c r="L633" s="516"/>
      <c r="M633" s="516"/>
      <c r="N633" s="431">
        <v>1.5</v>
      </c>
      <c r="O633" s="431"/>
      <c r="P633" s="431"/>
      <c r="Q633" s="517">
        <f>IF(J633="","",J633*AE642)</f>
        <v>22807.962665061899</v>
      </c>
      <c r="R633" s="517"/>
      <c r="S633" s="517"/>
      <c r="T633" s="518"/>
      <c r="U633" s="500">
        <v>9</v>
      </c>
      <c r="V633" s="436"/>
      <c r="W633" s="436"/>
      <c r="X633" s="516">
        <v>4840</v>
      </c>
      <c r="Y633" s="516"/>
      <c r="Z633" s="516"/>
      <c r="AA633" s="516"/>
      <c r="AB633" s="431">
        <v>1.5</v>
      </c>
      <c r="AC633" s="431"/>
      <c r="AD633" s="431"/>
      <c r="AE633" s="517">
        <f>IF(X633="","",X633*AE642)</f>
        <v>22807.962665061899</v>
      </c>
      <c r="AF633" s="517"/>
      <c r="AG633" s="517"/>
      <c r="AH633" s="519"/>
    </row>
    <row r="634" spans="1:34" s="23" customFormat="1" ht="15.75" customHeight="1" x14ac:dyDescent="0.15">
      <c r="A634" s="109" t="str">
        <f t="shared" si="124"/>
        <v/>
      </c>
      <c r="B634" s="99"/>
      <c r="C634" s="22"/>
      <c r="D634" s="22"/>
      <c r="G634" s="435">
        <v>10</v>
      </c>
      <c r="H634" s="436"/>
      <c r="I634" s="436"/>
      <c r="J634" s="516">
        <v>3480</v>
      </c>
      <c r="K634" s="516"/>
      <c r="L634" s="516"/>
      <c r="M634" s="516"/>
      <c r="N634" s="431">
        <v>3.8499999046325684</v>
      </c>
      <c r="O634" s="431"/>
      <c r="P634" s="431"/>
      <c r="Q634" s="517">
        <f>IF(J634="","",J634*AE642)</f>
        <v>16399.11365173872</v>
      </c>
      <c r="R634" s="517"/>
      <c r="S634" s="517"/>
      <c r="T634" s="518"/>
      <c r="U634" s="500">
        <v>10</v>
      </c>
      <c r="V634" s="436"/>
      <c r="W634" s="436"/>
      <c r="X634" s="516">
        <v>3480</v>
      </c>
      <c r="Y634" s="516"/>
      <c r="Z634" s="516"/>
      <c r="AA634" s="516"/>
      <c r="AB634" s="431">
        <v>3.8499999046325684</v>
      </c>
      <c r="AC634" s="431"/>
      <c r="AD634" s="431"/>
      <c r="AE634" s="517">
        <f>IF(X634="","",X634*AE642)</f>
        <v>16399.11365173872</v>
      </c>
      <c r="AF634" s="517"/>
      <c r="AG634" s="517"/>
      <c r="AH634" s="519"/>
    </row>
    <row r="635" spans="1:34" s="23" customFormat="1" ht="15.75" customHeight="1" x14ac:dyDescent="0.15">
      <c r="A635" s="109" t="str">
        <f t="shared" si="124"/>
        <v/>
      </c>
      <c r="B635" s="99"/>
      <c r="C635" s="22"/>
      <c r="D635" s="22"/>
      <c r="G635" s="435">
        <v>11</v>
      </c>
      <c r="H635" s="436"/>
      <c r="I635" s="436"/>
      <c r="J635" s="516">
        <v>4840</v>
      </c>
      <c r="K635" s="516"/>
      <c r="L635" s="516"/>
      <c r="M635" s="516"/>
      <c r="N635" s="431">
        <v>2.4000000953674316</v>
      </c>
      <c r="O635" s="431"/>
      <c r="P635" s="431"/>
      <c r="Q635" s="517">
        <f>IF(J635="","",J635*AE642)</f>
        <v>22807.962665061899</v>
      </c>
      <c r="R635" s="517"/>
      <c r="S635" s="517"/>
      <c r="T635" s="518"/>
      <c r="U635" s="500">
        <v>11</v>
      </c>
      <c r="V635" s="436"/>
      <c r="W635" s="436"/>
      <c r="X635" s="516">
        <v>4840</v>
      </c>
      <c r="Y635" s="516"/>
      <c r="Z635" s="516"/>
      <c r="AA635" s="516"/>
      <c r="AB635" s="431">
        <v>2.4000000953674316</v>
      </c>
      <c r="AC635" s="431"/>
      <c r="AD635" s="431"/>
      <c r="AE635" s="517">
        <f>IF(X635="","",X635*AE642)</f>
        <v>22807.962665061899</v>
      </c>
      <c r="AF635" s="517"/>
      <c r="AG635" s="517"/>
      <c r="AH635" s="519"/>
    </row>
    <row r="636" spans="1:34" s="23" customFormat="1" ht="15.75" customHeight="1" x14ac:dyDescent="0.15">
      <c r="A636" s="109" t="str">
        <f t="shared" si="124"/>
        <v/>
      </c>
      <c r="B636" s="99"/>
      <c r="C636" s="22"/>
      <c r="D636" s="22"/>
      <c r="G636" s="435">
        <v>12</v>
      </c>
      <c r="H636" s="436"/>
      <c r="I636" s="436"/>
      <c r="J636" s="516">
        <v>3280</v>
      </c>
      <c r="K636" s="516"/>
      <c r="L636" s="516"/>
      <c r="M636" s="516"/>
      <c r="N636" s="431">
        <v>1.5199999809265137</v>
      </c>
      <c r="O636" s="431"/>
      <c r="P636" s="431"/>
      <c r="Q636" s="517">
        <f>IF(J636="","",J636*AE642)</f>
        <v>15456.635855661782</v>
      </c>
      <c r="R636" s="517"/>
      <c r="S636" s="517"/>
      <c r="T636" s="518"/>
      <c r="U636" s="500">
        <v>12</v>
      </c>
      <c r="V636" s="436"/>
      <c r="W636" s="436"/>
      <c r="X636" s="516">
        <v>3280</v>
      </c>
      <c r="Y636" s="516"/>
      <c r="Z636" s="516"/>
      <c r="AA636" s="516"/>
      <c r="AB636" s="431">
        <v>2.2699999809265137</v>
      </c>
      <c r="AC636" s="431"/>
      <c r="AD636" s="431"/>
      <c r="AE636" s="517">
        <f>IF(X636="","",X636*AE642)</f>
        <v>15456.635855661782</v>
      </c>
      <c r="AF636" s="517"/>
      <c r="AG636" s="517"/>
      <c r="AH636" s="519"/>
    </row>
    <row r="637" spans="1:34" s="23" customFormat="1" ht="15.75" customHeight="1" x14ac:dyDescent="0.15">
      <c r="A637" s="109" t="str">
        <f t="shared" si="124"/>
        <v/>
      </c>
      <c r="B637" s="99"/>
      <c r="C637" s="22"/>
      <c r="D637" s="22"/>
      <c r="G637" s="435">
        <v>12</v>
      </c>
      <c r="H637" s="436"/>
      <c r="I637" s="436"/>
      <c r="J637" s="516">
        <v>0</v>
      </c>
      <c r="K637" s="516"/>
      <c r="L637" s="516"/>
      <c r="M637" s="516"/>
      <c r="N637" s="431">
        <v>0.75</v>
      </c>
      <c r="O637" s="431"/>
      <c r="P637" s="431"/>
      <c r="Q637" s="517">
        <f>IF(J637="","",J637*AE642)</f>
        <v>0</v>
      </c>
      <c r="R637" s="517"/>
      <c r="S637" s="517"/>
      <c r="T637" s="518"/>
      <c r="U637" s="500"/>
      <c r="V637" s="436"/>
      <c r="W637" s="436"/>
      <c r="X637" s="516"/>
      <c r="Y637" s="516"/>
      <c r="Z637" s="516"/>
      <c r="AA637" s="516"/>
      <c r="AB637" s="431"/>
      <c r="AC637" s="431"/>
      <c r="AD637" s="431"/>
      <c r="AE637" s="517" t="str">
        <f>IF(X637="","",X637*AE642)</f>
        <v/>
      </c>
      <c r="AF637" s="517"/>
      <c r="AG637" s="517"/>
      <c r="AH637" s="519"/>
    </row>
    <row r="638" spans="1:34" s="23" customFormat="1" ht="15.75" customHeight="1" x14ac:dyDescent="0.15">
      <c r="A638" s="109" t="str">
        <f t="shared" si="124"/>
        <v>×</v>
      </c>
      <c r="B638" s="99"/>
      <c r="C638" s="22"/>
      <c r="D638" s="22"/>
      <c r="G638" s="435"/>
      <c r="H638" s="436"/>
      <c r="I638" s="436"/>
      <c r="J638" s="516"/>
      <c r="K638" s="516"/>
      <c r="L638" s="516"/>
      <c r="M638" s="516"/>
      <c r="N638" s="431"/>
      <c r="O638" s="431"/>
      <c r="P638" s="431"/>
      <c r="Q638" s="517" t="str">
        <f>IF(J638="","",J638*AE642)</f>
        <v/>
      </c>
      <c r="R638" s="517"/>
      <c r="S638" s="517"/>
      <c r="T638" s="518"/>
      <c r="U638" s="500"/>
      <c r="V638" s="436"/>
      <c r="W638" s="436"/>
      <c r="X638" s="516"/>
      <c r="Y638" s="516"/>
      <c r="Z638" s="516"/>
      <c r="AA638" s="516"/>
      <c r="AB638" s="431"/>
      <c r="AC638" s="431"/>
      <c r="AD638" s="431"/>
      <c r="AE638" s="517" t="str">
        <f>IF(X638="","",X638*AE642)</f>
        <v/>
      </c>
      <c r="AF638" s="517"/>
      <c r="AG638" s="517"/>
      <c r="AH638" s="519"/>
    </row>
    <row r="639" spans="1:34" s="23" customFormat="1" ht="15.75" customHeight="1" x14ac:dyDescent="0.15">
      <c r="A639" s="109" t="str">
        <f t="shared" si="124"/>
        <v>×</v>
      </c>
      <c r="B639" s="99"/>
      <c r="C639" s="22"/>
      <c r="D639" s="22"/>
      <c r="G639" s="435"/>
      <c r="H639" s="436"/>
      <c r="I639" s="436"/>
      <c r="J639" s="516"/>
      <c r="K639" s="516"/>
      <c r="L639" s="516"/>
      <c r="M639" s="516"/>
      <c r="N639" s="431"/>
      <c r="O639" s="431"/>
      <c r="P639" s="431"/>
      <c r="Q639" s="517" t="str">
        <f>IF(J639="","",J639*AE642)</f>
        <v/>
      </c>
      <c r="R639" s="517"/>
      <c r="S639" s="517"/>
      <c r="T639" s="518"/>
      <c r="U639" s="500"/>
      <c r="V639" s="436"/>
      <c r="W639" s="436"/>
      <c r="X639" s="516"/>
      <c r="Y639" s="516"/>
      <c r="Z639" s="516"/>
      <c r="AA639" s="516"/>
      <c r="AB639" s="431"/>
      <c r="AC639" s="431"/>
      <c r="AD639" s="431"/>
      <c r="AE639" s="517" t="str">
        <f>IF(X639="","",X639*AE642)</f>
        <v/>
      </c>
      <c r="AF639" s="517"/>
      <c r="AG639" s="517"/>
      <c r="AH639" s="519"/>
    </row>
    <row r="640" spans="1:34" s="23" customFormat="1" ht="15.75" customHeight="1" x14ac:dyDescent="0.15">
      <c r="A640" s="109" t="str">
        <f t="shared" si="124"/>
        <v>×</v>
      </c>
      <c r="B640" s="99"/>
      <c r="C640" s="22"/>
      <c r="D640" s="22"/>
      <c r="G640" s="435"/>
      <c r="H640" s="436"/>
      <c r="I640" s="436"/>
      <c r="J640" s="516"/>
      <c r="K640" s="516"/>
      <c r="L640" s="516"/>
      <c r="M640" s="516"/>
      <c r="N640" s="431"/>
      <c r="O640" s="431"/>
      <c r="P640" s="431"/>
      <c r="Q640" s="517" t="str">
        <f>IF(J640="","",J640*AE642)</f>
        <v/>
      </c>
      <c r="R640" s="517"/>
      <c r="S640" s="517"/>
      <c r="T640" s="518"/>
      <c r="U640" s="500"/>
      <c r="V640" s="436"/>
      <c r="W640" s="436"/>
      <c r="X640" s="516"/>
      <c r="Y640" s="516"/>
      <c r="Z640" s="516"/>
      <c r="AA640" s="516"/>
      <c r="AB640" s="431"/>
      <c r="AC640" s="431"/>
      <c r="AD640" s="431"/>
      <c r="AE640" s="517" t="str">
        <f>IF(X640="","",X640*AE642)</f>
        <v/>
      </c>
      <c r="AF640" s="517"/>
      <c r="AG640" s="517"/>
      <c r="AH640" s="519"/>
    </row>
    <row r="641" spans="1:35" s="23" customFormat="1" ht="15.75" customHeight="1" x14ac:dyDescent="0.15">
      <c r="A641" s="109" t="str">
        <f t="shared" si="124"/>
        <v>×</v>
      </c>
      <c r="B641" s="99"/>
      <c r="C641" s="22"/>
      <c r="D641" s="22"/>
      <c r="G641" s="505"/>
      <c r="H641" s="506"/>
      <c r="I641" s="506"/>
      <c r="J641" s="507"/>
      <c r="K641" s="507"/>
      <c r="L641" s="507"/>
      <c r="M641" s="507"/>
      <c r="N641" s="457"/>
      <c r="O641" s="457"/>
      <c r="P641" s="457"/>
      <c r="Q641" s="508" t="str">
        <f>IF(J641="","",J641*AE642)</f>
        <v/>
      </c>
      <c r="R641" s="508"/>
      <c r="S641" s="508"/>
      <c r="T641" s="509"/>
      <c r="U641" s="510"/>
      <c r="V641" s="506"/>
      <c r="W641" s="506"/>
      <c r="X641" s="507"/>
      <c r="Y641" s="507"/>
      <c r="Z641" s="507"/>
      <c r="AA641" s="507"/>
      <c r="AB641" s="457"/>
      <c r="AC641" s="457"/>
      <c r="AD641" s="457"/>
      <c r="AE641" s="508" t="str">
        <f>IF(X641="","",X641*AE642)</f>
        <v/>
      </c>
      <c r="AF641" s="508"/>
      <c r="AG641" s="508"/>
      <c r="AH641" s="511"/>
    </row>
    <row r="642" spans="1:35" s="23" customFormat="1" ht="15.75" customHeight="1" x14ac:dyDescent="0.15">
      <c r="G642" s="61"/>
      <c r="H642" s="61"/>
      <c r="I642" s="61"/>
      <c r="J642" s="61"/>
      <c r="K642" s="61"/>
      <c r="L642" s="61"/>
      <c r="M642" s="61"/>
      <c r="N642" s="61"/>
      <c r="O642" s="61"/>
      <c r="P642" s="61"/>
      <c r="Q642" s="61"/>
      <c r="R642" s="61"/>
      <c r="S642" s="37"/>
      <c r="T642" s="37"/>
      <c r="U642" s="37"/>
      <c r="V642" s="37"/>
      <c r="W642" s="37"/>
      <c r="X642" s="37"/>
      <c r="Y642" s="37"/>
      <c r="Z642" s="37"/>
      <c r="AA642" s="37"/>
      <c r="AB642" s="50" t="s">
        <v>119</v>
      </c>
      <c r="AC642" s="37" t="s">
        <v>419</v>
      </c>
      <c r="AD642" s="35" t="s">
        <v>25</v>
      </c>
      <c r="AE642" s="321">
        <f>PI()*杭先端径</f>
        <v>4.7123889803846897</v>
      </c>
      <c r="AF642" s="321"/>
      <c r="AG642" s="321"/>
      <c r="AH642" s="62" t="s">
        <v>549</v>
      </c>
    </row>
    <row r="643" spans="1:35" s="23" customFormat="1" ht="15.75" customHeight="1" x14ac:dyDescent="0.15">
      <c r="B643" s="99" t="s">
        <v>571</v>
      </c>
      <c r="G643" s="30"/>
      <c r="H643" s="30"/>
      <c r="I643" s="30"/>
      <c r="J643" s="30"/>
      <c r="K643" s="30"/>
      <c r="L643" s="30"/>
      <c r="M643" s="30"/>
      <c r="N643" s="30"/>
      <c r="O643" s="30"/>
      <c r="P643" s="30"/>
      <c r="Q643" s="30"/>
      <c r="R643" s="30"/>
      <c r="AB643" s="107"/>
      <c r="AD643" s="99"/>
      <c r="AE643" s="101"/>
      <c r="AF643" s="101"/>
      <c r="AG643" s="101"/>
      <c r="AH643" s="111"/>
    </row>
    <row r="644" spans="1:35" s="23" customFormat="1" ht="15.75" customHeight="1" x14ac:dyDescent="0.15">
      <c r="L644" s="22"/>
      <c r="M644" s="22"/>
      <c r="N644" s="22"/>
      <c r="O644" s="32"/>
      <c r="P644" s="32"/>
      <c r="Q644" s="32"/>
      <c r="R644" s="22"/>
      <c r="S644" s="22"/>
      <c r="T644" s="22"/>
      <c r="U644" s="32"/>
      <c r="V644" s="32"/>
      <c r="AH644" s="30"/>
      <c r="AI644" s="30"/>
    </row>
    <row r="645" spans="1:35" s="23" customFormat="1" ht="15.75" customHeight="1" x14ac:dyDescent="0.15">
      <c r="G645" s="28" t="s">
        <v>422</v>
      </c>
      <c r="H645" s="34"/>
      <c r="I645" s="34"/>
      <c r="J645" s="34"/>
      <c r="K645" s="28"/>
      <c r="L645" s="28"/>
      <c r="M645" s="28"/>
      <c r="N645" s="28"/>
      <c r="O645" s="28"/>
      <c r="P645" s="28"/>
      <c r="Q645" s="28"/>
      <c r="R645" s="28"/>
      <c r="S645" s="28"/>
      <c r="T645" s="28"/>
      <c r="U645" s="28"/>
      <c r="V645" s="28"/>
      <c r="W645" s="28"/>
      <c r="X645" s="28"/>
      <c r="Y645" s="28"/>
      <c r="Z645" s="28"/>
      <c r="AA645" s="28"/>
      <c r="AB645" s="28"/>
      <c r="AC645" s="28"/>
      <c r="AD645" s="28"/>
      <c r="AE645" s="28"/>
      <c r="AF645" s="28"/>
      <c r="AG645" s="28"/>
      <c r="AH645" s="28"/>
      <c r="AI645" s="30"/>
    </row>
    <row r="646" spans="1:35" s="23" customFormat="1" ht="15.75" customHeight="1" x14ac:dyDescent="0.15">
      <c r="G646" s="341" t="s">
        <v>417</v>
      </c>
      <c r="H646" s="261"/>
      <c r="I646" s="261"/>
      <c r="J646" s="261"/>
      <c r="K646" s="261"/>
      <c r="L646" s="261"/>
      <c r="M646" s="261"/>
      <c r="N646" s="261"/>
      <c r="O646" s="261"/>
      <c r="P646" s="261"/>
      <c r="Q646" s="261"/>
      <c r="R646" s="261"/>
      <c r="S646" s="261"/>
      <c r="T646" s="334"/>
      <c r="U646" s="354" t="s">
        <v>418</v>
      </c>
      <c r="V646" s="269"/>
      <c r="W646" s="269"/>
      <c r="X646" s="269"/>
      <c r="Y646" s="269"/>
      <c r="Z646" s="269"/>
      <c r="AA646" s="269"/>
      <c r="AB646" s="269"/>
      <c r="AC646" s="269"/>
      <c r="AD646" s="269"/>
      <c r="AE646" s="269"/>
      <c r="AF646" s="269"/>
      <c r="AG646" s="269"/>
      <c r="AH646" s="285"/>
    </row>
    <row r="647" spans="1:35" s="23" customFormat="1" ht="15.75" customHeight="1" x14ac:dyDescent="0.15">
      <c r="G647" s="494" t="s">
        <v>74</v>
      </c>
      <c r="H647" s="503"/>
      <c r="I647" s="503"/>
      <c r="J647" s="503" t="s">
        <v>182</v>
      </c>
      <c r="K647" s="503"/>
      <c r="L647" s="503"/>
      <c r="M647" s="503"/>
      <c r="N647" s="486" t="s">
        <v>181</v>
      </c>
      <c r="O647" s="487"/>
      <c r="P647" s="487"/>
      <c r="Q647" s="503" t="s">
        <v>548</v>
      </c>
      <c r="R647" s="503"/>
      <c r="S647" s="503"/>
      <c r="T647" s="492"/>
      <c r="U647" s="525" t="s">
        <v>74</v>
      </c>
      <c r="V647" s="503"/>
      <c r="W647" s="503"/>
      <c r="X647" s="503" t="s">
        <v>182</v>
      </c>
      <c r="Y647" s="503"/>
      <c r="Z647" s="503"/>
      <c r="AA647" s="503"/>
      <c r="AB647" s="486" t="s">
        <v>181</v>
      </c>
      <c r="AC647" s="487"/>
      <c r="AD647" s="487"/>
      <c r="AE647" s="503" t="s">
        <v>548</v>
      </c>
      <c r="AF647" s="503"/>
      <c r="AG647" s="503"/>
      <c r="AH647" s="492"/>
    </row>
    <row r="648" spans="1:35" s="23" customFormat="1" ht="15.75" customHeight="1" x14ac:dyDescent="0.15">
      <c r="G648" s="504"/>
      <c r="H648" s="502"/>
      <c r="I648" s="502"/>
      <c r="J648" s="502"/>
      <c r="K648" s="502"/>
      <c r="L648" s="502"/>
      <c r="M648" s="502"/>
      <c r="N648" s="488"/>
      <c r="O648" s="488"/>
      <c r="P648" s="488"/>
      <c r="Q648" s="502"/>
      <c r="R648" s="502"/>
      <c r="S648" s="502"/>
      <c r="T648" s="524"/>
      <c r="U648" s="501"/>
      <c r="V648" s="502"/>
      <c r="W648" s="502"/>
      <c r="X648" s="502"/>
      <c r="Y648" s="502"/>
      <c r="Z648" s="502"/>
      <c r="AA648" s="502"/>
      <c r="AB648" s="488"/>
      <c r="AC648" s="488"/>
      <c r="AD648" s="488"/>
      <c r="AE648" s="502"/>
      <c r="AF648" s="502"/>
      <c r="AG648" s="502"/>
      <c r="AH648" s="524"/>
    </row>
    <row r="649" spans="1:35" s="23" customFormat="1" ht="15.75" customHeight="1" x14ac:dyDescent="0.15">
      <c r="A649" s="109" t="str">
        <f t="shared" ref="A649:A664" si="125">IF(LEN(G649)+LEN(U649)=0,"×","")</f>
        <v/>
      </c>
      <c r="B649" s="99"/>
      <c r="C649" s="22"/>
      <c r="D649" s="22"/>
      <c r="G649" s="433">
        <v>2</v>
      </c>
      <c r="H649" s="434"/>
      <c r="I649" s="434"/>
      <c r="J649" s="520">
        <v>740</v>
      </c>
      <c r="K649" s="520"/>
      <c r="L649" s="520"/>
      <c r="M649" s="520"/>
      <c r="N649" s="437">
        <v>0.33000001311302185</v>
      </c>
      <c r="O649" s="437"/>
      <c r="P649" s="437"/>
      <c r="Q649" s="521">
        <f>IF(J649="","",J649*AE665)</f>
        <v>3487.1678454846706</v>
      </c>
      <c r="R649" s="521"/>
      <c r="S649" s="521"/>
      <c r="T649" s="522"/>
      <c r="U649" s="470">
        <v>2</v>
      </c>
      <c r="V649" s="434"/>
      <c r="W649" s="434"/>
      <c r="X649" s="520">
        <v>740</v>
      </c>
      <c r="Y649" s="520"/>
      <c r="Z649" s="520"/>
      <c r="AA649" s="520"/>
      <c r="AB649" s="437">
        <v>0.33000001311302185</v>
      </c>
      <c r="AC649" s="437"/>
      <c r="AD649" s="437"/>
      <c r="AE649" s="521">
        <f>IF(X649="","",X649*AE665)</f>
        <v>3487.1678454846706</v>
      </c>
      <c r="AF649" s="521"/>
      <c r="AG649" s="521"/>
      <c r="AH649" s="523"/>
    </row>
    <row r="650" spans="1:35" s="23" customFormat="1" ht="15.75" customHeight="1" x14ac:dyDescent="0.15">
      <c r="A650" s="109" t="str">
        <f t="shared" si="125"/>
        <v/>
      </c>
      <c r="B650" s="99"/>
      <c r="C650" s="22"/>
      <c r="D650" s="22"/>
      <c r="G650" s="435">
        <v>3</v>
      </c>
      <c r="H650" s="436"/>
      <c r="I650" s="436"/>
      <c r="J650" s="516">
        <v>620</v>
      </c>
      <c r="K650" s="516"/>
      <c r="L650" s="516"/>
      <c r="M650" s="516"/>
      <c r="N650" s="431">
        <v>1.5</v>
      </c>
      <c r="O650" s="431"/>
      <c r="P650" s="431"/>
      <c r="Q650" s="517">
        <f>IF(J650="","",J650*AE665)</f>
        <v>2921.6811678385075</v>
      </c>
      <c r="R650" s="517"/>
      <c r="S650" s="517"/>
      <c r="T650" s="518"/>
      <c r="U650" s="500">
        <v>3</v>
      </c>
      <c r="V650" s="436"/>
      <c r="W650" s="436"/>
      <c r="X650" s="516">
        <v>620</v>
      </c>
      <c r="Y650" s="516"/>
      <c r="Z650" s="516"/>
      <c r="AA650" s="516"/>
      <c r="AB650" s="431">
        <v>1.5</v>
      </c>
      <c r="AC650" s="431"/>
      <c r="AD650" s="431"/>
      <c r="AE650" s="517">
        <f>IF(X650="","",X650*AE665)</f>
        <v>2921.6811678385075</v>
      </c>
      <c r="AF650" s="517"/>
      <c r="AG650" s="517"/>
      <c r="AH650" s="519"/>
    </row>
    <row r="651" spans="1:35" s="23" customFormat="1" ht="15.75" customHeight="1" x14ac:dyDescent="0.15">
      <c r="A651" s="109" t="str">
        <f t="shared" si="125"/>
        <v/>
      </c>
      <c r="B651" s="99"/>
      <c r="C651" s="22"/>
      <c r="D651" s="22"/>
      <c r="G651" s="435">
        <v>4</v>
      </c>
      <c r="H651" s="436"/>
      <c r="I651" s="436"/>
      <c r="J651" s="516">
        <v>1900</v>
      </c>
      <c r="K651" s="516"/>
      <c r="L651" s="516"/>
      <c r="M651" s="516"/>
      <c r="N651" s="431">
        <v>6.5500001907348633</v>
      </c>
      <c r="O651" s="431"/>
      <c r="P651" s="431"/>
      <c r="Q651" s="517">
        <f>IF(J651="","",J651*AE665)</f>
        <v>8953.5390627309098</v>
      </c>
      <c r="R651" s="517"/>
      <c r="S651" s="517"/>
      <c r="T651" s="518"/>
      <c r="U651" s="500">
        <v>4</v>
      </c>
      <c r="V651" s="436"/>
      <c r="W651" s="436"/>
      <c r="X651" s="516">
        <v>1900</v>
      </c>
      <c r="Y651" s="516"/>
      <c r="Z651" s="516"/>
      <c r="AA651" s="516"/>
      <c r="AB651" s="431">
        <v>6.5500001907348633</v>
      </c>
      <c r="AC651" s="431"/>
      <c r="AD651" s="431"/>
      <c r="AE651" s="517">
        <f>IF(X651="","",X651*AE665)</f>
        <v>8953.5390627309098</v>
      </c>
      <c r="AF651" s="517"/>
      <c r="AG651" s="517"/>
      <c r="AH651" s="519"/>
    </row>
    <row r="652" spans="1:35" s="23" customFormat="1" ht="15.75" customHeight="1" x14ac:dyDescent="0.15">
      <c r="A652" s="109" t="str">
        <f t="shared" si="125"/>
        <v/>
      </c>
      <c r="B652" s="99"/>
      <c r="C652" s="22"/>
      <c r="D652" s="22"/>
      <c r="G652" s="435">
        <v>5</v>
      </c>
      <c r="H652" s="436"/>
      <c r="I652" s="436"/>
      <c r="J652" s="516">
        <v>1900</v>
      </c>
      <c r="K652" s="516"/>
      <c r="L652" s="516"/>
      <c r="M652" s="516"/>
      <c r="N652" s="431">
        <v>3.4500000476837158</v>
      </c>
      <c r="O652" s="431"/>
      <c r="P652" s="431"/>
      <c r="Q652" s="517">
        <f>IF(J652="","",J652*AE665)</f>
        <v>8953.5390627309098</v>
      </c>
      <c r="R652" s="517"/>
      <c r="S652" s="517"/>
      <c r="T652" s="518"/>
      <c r="U652" s="500">
        <v>5</v>
      </c>
      <c r="V652" s="436"/>
      <c r="W652" s="436"/>
      <c r="X652" s="516">
        <v>1900</v>
      </c>
      <c r="Y652" s="516"/>
      <c r="Z652" s="516"/>
      <c r="AA652" s="516"/>
      <c r="AB652" s="431">
        <v>3.4500000476837158</v>
      </c>
      <c r="AC652" s="431"/>
      <c r="AD652" s="431"/>
      <c r="AE652" s="517">
        <f>IF(X652="","",X652*AE665)</f>
        <v>8953.5390627309098</v>
      </c>
      <c r="AF652" s="517"/>
      <c r="AG652" s="517"/>
      <c r="AH652" s="519"/>
    </row>
    <row r="653" spans="1:35" s="23" customFormat="1" ht="15.75" customHeight="1" x14ac:dyDescent="0.15">
      <c r="A653" s="109" t="str">
        <f t="shared" si="125"/>
        <v/>
      </c>
      <c r="B653" s="99"/>
      <c r="C653" s="22"/>
      <c r="D653" s="22"/>
      <c r="G653" s="435">
        <v>6</v>
      </c>
      <c r="H653" s="436"/>
      <c r="I653" s="436"/>
      <c r="J653" s="516">
        <v>1900</v>
      </c>
      <c r="K653" s="516"/>
      <c r="L653" s="516"/>
      <c r="M653" s="516"/>
      <c r="N653" s="431">
        <v>2.3499999046325684</v>
      </c>
      <c r="O653" s="431"/>
      <c r="P653" s="431"/>
      <c r="Q653" s="517">
        <f>IF(J653="","",J653*AE665)</f>
        <v>8953.5390627309098</v>
      </c>
      <c r="R653" s="517"/>
      <c r="S653" s="517"/>
      <c r="T653" s="518"/>
      <c r="U653" s="500">
        <v>6</v>
      </c>
      <c r="V653" s="436"/>
      <c r="W653" s="436"/>
      <c r="X653" s="516">
        <v>1900</v>
      </c>
      <c r="Y653" s="516"/>
      <c r="Z653" s="516"/>
      <c r="AA653" s="516"/>
      <c r="AB653" s="431">
        <v>2.3499999046325684</v>
      </c>
      <c r="AC653" s="431"/>
      <c r="AD653" s="431"/>
      <c r="AE653" s="517">
        <f>IF(X653="","",X653*AE665)</f>
        <v>8953.5390627309098</v>
      </c>
      <c r="AF653" s="517"/>
      <c r="AG653" s="517"/>
      <c r="AH653" s="519"/>
    </row>
    <row r="654" spans="1:35" s="23" customFormat="1" ht="15.75" customHeight="1" x14ac:dyDescent="0.15">
      <c r="A654" s="109" t="str">
        <f t="shared" si="125"/>
        <v/>
      </c>
      <c r="B654" s="99"/>
      <c r="C654" s="22"/>
      <c r="D654" s="22"/>
      <c r="G654" s="435">
        <v>7</v>
      </c>
      <c r="H654" s="436"/>
      <c r="I654" s="436"/>
      <c r="J654" s="516">
        <v>12500</v>
      </c>
      <c r="K654" s="516"/>
      <c r="L654" s="516"/>
      <c r="M654" s="516"/>
      <c r="N654" s="431">
        <v>8.6000003814697266</v>
      </c>
      <c r="O654" s="431"/>
      <c r="P654" s="431"/>
      <c r="Q654" s="517">
        <f>IF(J654="","",J654*AE665)</f>
        <v>58904.86225480862</v>
      </c>
      <c r="R654" s="517"/>
      <c r="S654" s="517"/>
      <c r="T654" s="518"/>
      <c r="U654" s="500">
        <v>7</v>
      </c>
      <c r="V654" s="436"/>
      <c r="W654" s="436"/>
      <c r="X654" s="516">
        <v>12500</v>
      </c>
      <c r="Y654" s="516"/>
      <c r="Z654" s="516"/>
      <c r="AA654" s="516"/>
      <c r="AB654" s="431">
        <v>8.6000003814697266</v>
      </c>
      <c r="AC654" s="431"/>
      <c r="AD654" s="431"/>
      <c r="AE654" s="517">
        <f>IF(X654="","",X654*AE665)</f>
        <v>58904.86225480862</v>
      </c>
      <c r="AF654" s="517"/>
      <c r="AG654" s="517"/>
      <c r="AH654" s="519"/>
    </row>
    <row r="655" spans="1:35" s="23" customFormat="1" ht="15.75" customHeight="1" x14ac:dyDescent="0.15">
      <c r="A655" s="109" t="str">
        <f t="shared" si="125"/>
        <v/>
      </c>
      <c r="B655" s="99"/>
      <c r="C655" s="22"/>
      <c r="D655" s="22"/>
      <c r="G655" s="435">
        <v>8</v>
      </c>
      <c r="H655" s="436"/>
      <c r="I655" s="436"/>
      <c r="J655" s="516">
        <v>5940</v>
      </c>
      <c r="K655" s="516"/>
      <c r="L655" s="516"/>
      <c r="M655" s="516"/>
      <c r="N655" s="431">
        <v>2.2000000476837158</v>
      </c>
      <c r="O655" s="431"/>
      <c r="P655" s="431"/>
      <c r="Q655" s="517">
        <f>IF(J655="","",J655*AE665)</f>
        <v>27991.590543485057</v>
      </c>
      <c r="R655" s="517"/>
      <c r="S655" s="517"/>
      <c r="T655" s="518"/>
      <c r="U655" s="500">
        <v>8</v>
      </c>
      <c r="V655" s="436"/>
      <c r="W655" s="436"/>
      <c r="X655" s="516">
        <v>5940</v>
      </c>
      <c r="Y655" s="516"/>
      <c r="Z655" s="516"/>
      <c r="AA655" s="516"/>
      <c r="AB655" s="431">
        <v>2.2000000476837158</v>
      </c>
      <c r="AC655" s="431"/>
      <c r="AD655" s="431"/>
      <c r="AE655" s="517">
        <f>IF(X655="","",X655*AE665)</f>
        <v>27991.590543485057</v>
      </c>
      <c r="AF655" s="517"/>
      <c r="AG655" s="517"/>
      <c r="AH655" s="519"/>
    </row>
    <row r="656" spans="1:35" s="23" customFormat="1" ht="15.75" customHeight="1" x14ac:dyDescent="0.15">
      <c r="A656" s="109" t="str">
        <f t="shared" si="125"/>
        <v/>
      </c>
      <c r="B656" s="99"/>
      <c r="C656" s="22"/>
      <c r="D656" s="22"/>
      <c r="G656" s="435">
        <v>9</v>
      </c>
      <c r="H656" s="436"/>
      <c r="I656" s="436"/>
      <c r="J656" s="516">
        <v>9680</v>
      </c>
      <c r="K656" s="516"/>
      <c r="L656" s="516"/>
      <c r="M656" s="516"/>
      <c r="N656" s="431">
        <v>1.5</v>
      </c>
      <c r="O656" s="431"/>
      <c r="P656" s="431"/>
      <c r="Q656" s="517">
        <f>IF(J656="","",J656*AE665)</f>
        <v>45615.925330123799</v>
      </c>
      <c r="R656" s="517"/>
      <c r="S656" s="517"/>
      <c r="T656" s="518"/>
      <c r="U656" s="500">
        <v>9</v>
      </c>
      <c r="V656" s="436"/>
      <c r="W656" s="436"/>
      <c r="X656" s="516">
        <v>9680</v>
      </c>
      <c r="Y656" s="516"/>
      <c r="Z656" s="516"/>
      <c r="AA656" s="516"/>
      <c r="AB656" s="431">
        <v>1.5</v>
      </c>
      <c r="AC656" s="431"/>
      <c r="AD656" s="431"/>
      <c r="AE656" s="517">
        <f>IF(X656="","",X656*AE665)</f>
        <v>45615.925330123799</v>
      </c>
      <c r="AF656" s="517"/>
      <c r="AG656" s="517"/>
      <c r="AH656" s="519"/>
    </row>
    <row r="657" spans="1:35" s="23" customFormat="1" ht="15.75" customHeight="1" x14ac:dyDescent="0.15">
      <c r="A657" s="109" t="str">
        <f t="shared" si="125"/>
        <v/>
      </c>
      <c r="B657" s="99"/>
      <c r="C657" s="22"/>
      <c r="D657" s="22"/>
      <c r="G657" s="435">
        <v>10</v>
      </c>
      <c r="H657" s="436"/>
      <c r="I657" s="436"/>
      <c r="J657" s="516">
        <v>6960</v>
      </c>
      <c r="K657" s="516"/>
      <c r="L657" s="516"/>
      <c r="M657" s="516"/>
      <c r="N657" s="431">
        <v>3.8499999046325684</v>
      </c>
      <c r="O657" s="431"/>
      <c r="P657" s="431"/>
      <c r="Q657" s="517">
        <f>IF(J657="","",J657*AE665)</f>
        <v>32798.227303477441</v>
      </c>
      <c r="R657" s="517"/>
      <c r="S657" s="517"/>
      <c r="T657" s="518"/>
      <c r="U657" s="500">
        <v>10</v>
      </c>
      <c r="V657" s="436"/>
      <c r="W657" s="436"/>
      <c r="X657" s="516">
        <v>6960</v>
      </c>
      <c r="Y657" s="516"/>
      <c r="Z657" s="516"/>
      <c r="AA657" s="516"/>
      <c r="AB657" s="431">
        <v>3.8499999046325684</v>
      </c>
      <c r="AC657" s="431"/>
      <c r="AD657" s="431"/>
      <c r="AE657" s="517">
        <f>IF(X657="","",X657*AE665)</f>
        <v>32798.227303477441</v>
      </c>
      <c r="AF657" s="517"/>
      <c r="AG657" s="517"/>
      <c r="AH657" s="519"/>
    </row>
    <row r="658" spans="1:35" s="23" customFormat="1" ht="15.75" customHeight="1" x14ac:dyDescent="0.15">
      <c r="A658" s="109" t="str">
        <f t="shared" si="125"/>
        <v/>
      </c>
      <c r="B658" s="99"/>
      <c r="C658" s="22"/>
      <c r="D658" s="22"/>
      <c r="G658" s="435">
        <v>11</v>
      </c>
      <c r="H658" s="436"/>
      <c r="I658" s="436"/>
      <c r="J658" s="516">
        <v>9680</v>
      </c>
      <c r="K658" s="516"/>
      <c r="L658" s="516"/>
      <c r="M658" s="516"/>
      <c r="N658" s="431">
        <v>2.4000000953674316</v>
      </c>
      <c r="O658" s="431"/>
      <c r="P658" s="431"/>
      <c r="Q658" s="517">
        <f>IF(J658="","",J658*AE665)</f>
        <v>45615.925330123799</v>
      </c>
      <c r="R658" s="517"/>
      <c r="S658" s="517"/>
      <c r="T658" s="518"/>
      <c r="U658" s="500">
        <v>11</v>
      </c>
      <c r="V658" s="436"/>
      <c r="W658" s="436"/>
      <c r="X658" s="516">
        <v>9680</v>
      </c>
      <c r="Y658" s="516"/>
      <c r="Z658" s="516"/>
      <c r="AA658" s="516"/>
      <c r="AB658" s="431">
        <v>2.4000000953674316</v>
      </c>
      <c r="AC658" s="431"/>
      <c r="AD658" s="431"/>
      <c r="AE658" s="517">
        <f>IF(X658="","",X658*AE665)</f>
        <v>45615.925330123799</v>
      </c>
      <c r="AF658" s="517"/>
      <c r="AG658" s="517"/>
      <c r="AH658" s="519"/>
    </row>
    <row r="659" spans="1:35" s="23" customFormat="1" ht="15.75" customHeight="1" x14ac:dyDescent="0.15">
      <c r="A659" s="109" t="str">
        <f t="shared" si="125"/>
        <v/>
      </c>
      <c r="B659" s="99"/>
      <c r="C659" s="22"/>
      <c r="D659" s="22"/>
      <c r="G659" s="435">
        <v>12</v>
      </c>
      <c r="H659" s="436"/>
      <c r="I659" s="436"/>
      <c r="J659" s="516">
        <v>6560</v>
      </c>
      <c r="K659" s="516"/>
      <c r="L659" s="516"/>
      <c r="M659" s="516"/>
      <c r="N659" s="431">
        <v>1.5199999809265137</v>
      </c>
      <c r="O659" s="431"/>
      <c r="P659" s="431"/>
      <c r="Q659" s="517">
        <f>IF(J659="","",J659*AE665)</f>
        <v>30913.271711323563</v>
      </c>
      <c r="R659" s="517"/>
      <c r="S659" s="517"/>
      <c r="T659" s="518"/>
      <c r="U659" s="500">
        <v>12</v>
      </c>
      <c r="V659" s="436"/>
      <c r="W659" s="436"/>
      <c r="X659" s="516">
        <v>6560</v>
      </c>
      <c r="Y659" s="516"/>
      <c r="Z659" s="516"/>
      <c r="AA659" s="516"/>
      <c r="AB659" s="431">
        <v>2.2699999809265137</v>
      </c>
      <c r="AC659" s="431"/>
      <c r="AD659" s="431"/>
      <c r="AE659" s="517">
        <f>IF(X659="","",X659*AE665)</f>
        <v>30913.271711323563</v>
      </c>
      <c r="AF659" s="517"/>
      <c r="AG659" s="517"/>
      <c r="AH659" s="519"/>
    </row>
    <row r="660" spans="1:35" s="23" customFormat="1" ht="15.75" customHeight="1" x14ac:dyDescent="0.15">
      <c r="A660" s="109" t="str">
        <f t="shared" si="125"/>
        <v/>
      </c>
      <c r="B660" s="99"/>
      <c r="C660" s="22"/>
      <c r="D660" s="22"/>
      <c r="G660" s="435">
        <v>12</v>
      </c>
      <c r="H660" s="436"/>
      <c r="I660" s="436"/>
      <c r="J660" s="516">
        <v>0</v>
      </c>
      <c r="K660" s="516"/>
      <c r="L660" s="516"/>
      <c r="M660" s="516"/>
      <c r="N660" s="431">
        <v>0.75</v>
      </c>
      <c r="O660" s="431"/>
      <c r="P660" s="431"/>
      <c r="Q660" s="517">
        <f>IF(J660="","",J660*AE665)</f>
        <v>0</v>
      </c>
      <c r="R660" s="517"/>
      <c r="S660" s="517"/>
      <c r="T660" s="518"/>
      <c r="U660" s="500"/>
      <c r="V660" s="436"/>
      <c r="W660" s="436"/>
      <c r="X660" s="516"/>
      <c r="Y660" s="516"/>
      <c r="Z660" s="516"/>
      <c r="AA660" s="516"/>
      <c r="AB660" s="431"/>
      <c r="AC660" s="431"/>
      <c r="AD660" s="431"/>
      <c r="AE660" s="517" t="str">
        <f>IF(X660="","",X660*AE665)</f>
        <v/>
      </c>
      <c r="AF660" s="517"/>
      <c r="AG660" s="517"/>
      <c r="AH660" s="519"/>
    </row>
    <row r="661" spans="1:35" s="23" customFormat="1" ht="15.75" customHeight="1" x14ac:dyDescent="0.15">
      <c r="A661" s="109" t="str">
        <f t="shared" si="125"/>
        <v>×</v>
      </c>
      <c r="B661" s="99"/>
      <c r="C661" s="22"/>
      <c r="D661" s="22"/>
      <c r="G661" s="435"/>
      <c r="H661" s="436"/>
      <c r="I661" s="436"/>
      <c r="J661" s="516"/>
      <c r="K661" s="516"/>
      <c r="L661" s="516"/>
      <c r="M661" s="516"/>
      <c r="N661" s="431"/>
      <c r="O661" s="431"/>
      <c r="P661" s="431"/>
      <c r="Q661" s="517" t="str">
        <f>IF(J661="","",J661*AE665)</f>
        <v/>
      </c>
      <c r="R661" s="517"/>
      <c r="S661" s="517"/>
      <c r="T661" s="518"/>
      <c r="U661" s="500"/>
      <c r="V661" s="436"/>
      <c r="W661" s="436"/>
      <c r="X661" s="516"/>
      <c r="Y661" s="516"/>
      <c r="Z661" s="516"/>
      <c r="AA661" s="516"/>
      <c r="AB661" s="431"/>
      <c r="AC661" s="431"/>
      <c r="AD661" s="431"/>
      <c r="AE661" s="517" t="str">
        <f>IF(X661="","",X661*AE665)</f>
        <v/>
      </c>
      <c r="AF661" s="517"/>
      <c r="AG661" s="517"/>
      <c r="AH661" s="519"/>
    </row>
    <row r="662" spans="1:35" s="23" customFormat="1" ht="15.75" customHeight="1" x14ac:dyDescent="0.15">
      <c r="A662" s="109" t="str">
        <f t="shared" si="125"/>
        <v>×</v>
      </c>
      <c r="B662" s="99"/>
      <c r="C662" s="22"/>
      <c r="D662" s="22"/>
      <c r="G662" s="435"/>
      <c r="H662" s="436"/>
      <c r="I662" s="436"/>
      <c r="J662" s="516"/>
      <c r="K662" s="516"/>
      <c r="L662" s="516"/>
      <c r="M662" s="516"/>
      <c r="N662" s="431"/>
      <c r="O662" s="431"/>
      <c r="P662" s="431"/>
      <c r="Q662" s="517" t="str">
        <f>IF(J662="","",J662*AE665)</f>
        <v/>
      </c>
      <c r="R662" s="517"/>
      <c r="S662" s="517"/>
      <c r="T662" s="518"/>
      <c r="U662" s="500"/>
      <c r="V662" s="436"/>
      <c r="W662" s="436"/>
      <c r="X662" s="516"/>
      <c r="Y662" s="516"/>
      <c r="Z662" s="516"/>
      <c r="AA662" s="516"/>
      <c r="AB662" s="431"/>
      <c r="AC662" s="431"/>
      <c r="AD662" s="431"/>
      <c r="AE662" s="517" t="str">
        <f>IF(X662="","",X662*AE665)</f>
        <v/>
      </c>
      <c r="AF662" s="517"/>
      <c r="AG662" s="517"/>
      <c r="AH662" s="519"/>
    </row>
    <row r="663" spans="1:35" s="23" customFormat="1" ht="15.75" customHeight="1" x14ac:dyDescent="0.15">
      <c r="A663" s="109" t="str">
        <f t="shared" si="125"/>
        <v>×</v>
      </c>
      <c r="B663" s="99"/>
      <c r="C663" s="22"/>
      <c r="D663" s="22"/>
      <c r="G663" s="435"/>
      <c r="H663" s="436"/>
      <c r="I663" s="436"/>
      <c r="J663" s="516"/>
      <c r="K663" s="516"/>
      <c r="L663" s="516"/>
      <c r="M663" s="516"/>
      <c r="N663" s="431"/>
      <c r="O663" s="431"/>
      <c r="P663" s="431"/>
      <c r="Q663" s="517" t="str">
        <f>IF(J663="","",J663*AE665)</f>
        <v/>
      </c>
      <c r="R663" s="517"/>
      <c r="S663" s="517"/>
      <c r="T663" s="518"/>
      <c r="U663" s="500"/>
      <c r="V663" s="436"/>
      <c r="W663" s="436"/>
      <c r="X663" s="516"/>
      <c r="Y663" s="516"/>
      <c r="Z663" s="516"/>
      <c r="AA663" s="516"/>
      <c r="AB663" s="431"/>
      <c r="AC663" s="431"/>
      <c r="AD663" s="431"/>
      <c r="AE663" s="517" t="str">
        <f>IF(X663="","",X663*AE665)</f>
        <v/>
      </c>
      <c r="AF663" s="517"/>
      <c r="AG663" s="517"/>
      <c r="AH663" s="519"/>
    </row>
    <row r="664" spans="1:35" s="23" customFormat="1" ht="15.75" customHeight="1" x14ac:dyDescent="0.15">
      <c r="A664" s="109" t="str">
        <f t="shared" si="125"/>
        <v>×</v>
      </c>
      <c r="B664" s="99"/>
      <c r="C664" s="22"/>
      <c r="D664" s="22"/>
      <c r="G664" s="505"/>
      <c r="H664" s="506"/>
      <c r="I664" s="506"/>
      <c r="J664" s="507"/>
      <c r="K664" s="507"/>
      <c r="L664" s="507"/>
      <c r="M664" s="507"/>
      <c r="N664" s="457"/>
      <c r="O664" s="457"/>
      <c r="P664" s="457"/>
      <c r="Q664" s="508" t="str">
        <f>IF(J664="","",J664*AE665)</f>
        <v/>
      </c>
      <c r="R664" s="508"/>
      <c r="S664" s="508"/>
      <c r="T664" s="509"/>
      <c r="U664" s="510"/>
      <c r="V664" s="506"/>
      <c r="W664" s="506"/>
      <c r="X664" s="507"/>
      <c r="Y664" s="507"/>
      <c r="Z664" s="507"/>
      <c r="AA664" s="507"/>
      <c r="AB664" s="457"/>
      <c r="AC664" s="457"/>
      <c r="AD664" s="457"/>
      <c r="AE664" s="508" t="str">
        <f>IF(X664="","",X664*AE665)</f>
        <v/>
      </c>
      <c r="AF664" s="508"/>
      <c r="AG664" s="508"/>
      <c r="AH664" s="511"/>
    </row>
    <row r="665" spans="1:35" s="23" customFormat="1" ht="15.75" customHeight="1" x14ac:dyDescent="0.15">
      <c r="G665" s="61"/>
      <c r="H665" s="61"/>
      <c r="I665" s="61"/>
      <c r="J665" s="61"/>
      <c r="K665" s="61"/>
      <c r="L665" s="61"/>
      <c r="M665" s="61"/>
      <c r="N665" s="61"/>
      <c r="O665" s="61"/>
      <c r="P665" s="61"/>
      <c r="Q665" s="61"/>
      <c r="R665" s="61"/>
      <c r="S665" s="37"/>
      <c r="T665" s="37"/>
      <c r="U665" s="37"/>
      <c r="V665" s="37"/>
      <c r="W665" s="37"/>
      <c r="X665" s="37"/>
      <c r="Y665" s="37"/>
      <c r="Z665" s="37"/>
      <c r="AA665" s="37"/>
      <c r="AB665" s="50" t="s">
        <v>119</v>
      </c>
      <c r="AC665" s="37" t="s">
        <v>419</v>
      </c>
      <c r="AD665" s="35" t="s">
        <v>25</v>
      </c>
      <c r="AE665" s="321">
        <f>AE642</f>
        <v>4.7123889803846897</v>
      </c>
      <c r="AF665" s="321"/>
      <c r="AG665" s="321"/>
      <c r="AH665" s="62" t="s">
        <v>549</v>
      </c>
    </row>
    <row r="666" spans="1:35" s="23" customFormat="1" ht="15.75" customHeight="1" x14ac:dyDescent="0.15">
      <c r="B666" s="99" t="s">
        <v>571</v>
      </c>
      <c r="G666" s="30"/>
      <c r="H666" s="30"/>
      <c r="I666" s="30"/>
      <c r="J666" s="30"/>
      <c r="K666" s="30"/>
      <c r="L666" s="30"/>
      <c r="M666" s="30"/>
      <c r="N666" s="30"/>
      <c r="O666" s="30"/>
      <c r="P666" s="30"/>
      <c r="Q666" s="30"/>
      <c r="R666" s="30"/>
      <c r="AB666" s="107"/>
      <c r="AD666" s="99"/>
      <c r="AE666" s="101"/>
      <c r="AF666" s="101"/>
      <c r="AG666" s="101"/>
      <c r="AH666" s="111"/>
    </row>
    <row r="667" spans="1:35" s="23" customFormat="1" ht="15.75" customHeight="1" x14ac:dyDescent="0.15">
      <c r="L667" s="22"/>
      <c r="M667" s="22"/>
      <c r="N667" s="22"/>
      <c r="O667" s="32"/>
      <c r="P667" s="32"/>
      <c r="Q667" s="32"/>
      <c r="R667" s="22"/>
      <c r="S667" s="22"/>
      <c r="T667" s="22"/>
      <c r="U667" s="32"/>
      <c r="V667" s="22"/>
      <c r="W667" s="22"/>
      <c r="X667" s="45"/>
      <c r="Y667" s="45"/>
      <c r="Z667" s="45"/>
      <c r="AA667" s="45"/>
      <c r="AB667" s="30"/>
      <c r="AC667" s="30"/>
      <c r="AD667" s="30"/>
      <c r="AE667" s="30"/>
      <c r="AF667" s="30"/>
      <c r="AG667" s="30"/>
      <c r="AH667" s="30"/>
      <c r="AI667" s="30"/>
    </row>
    <row r="668" spans="1:35" s="23" customFormat="1" ht="15.75" customHeight="1" x14ac:dyDescent="0.15">
      <c r="G668" s="28" t="s">
        <v>519</v>
      </c>
      <c r="H668" s="34"/>
      <c r="I668" s="34"/>
      <c r="J668" s="34"/>
      <c r="K668" s="28"/>
      <c r="L668" s="28"/>
      <c r="M668" s="28"/>
      <c r="N668" s="28"/>
      <c r="O668" s="28"/>
      <c r="P668" s="28"/>
      <c r="Q668" s="28"/>
      <c r="R668" s="28"/>
      <c r="S668" s="28"/>
      <c r="T668" s="28"/>
      <c r="U668" s="28"/>
      <c r="V668" s="28"/>
      <c r="W668" s="28"/>
      <c r="X668" s="28"/>
      <c r="Y668" s="28"/>
      <c r="Z668" s="28"/>
      <c r="AA668" s="28"/>
      <c r="AB668" s="28"/>
      <c r="AC668" s="28"/>
      <c r="AD668" s="28"/>
      <c r="AE668" s="28"/>
      <c r="AF668" s="28"/>
      <c r="AG668" s="28"/>
      <c r="AH668" s="28"/>
      <c r="AI668" s="30"/>
    </row>
    <row r="669" spans="1:35" s="23" customFormat="1" ht="15.75" customHeight="1" x14ac:dyDescent="0.15">
      <c r="G669" s="341" t="s">
        <v>417</v>
      </c>
      <c r="H669" s="261"/>
      <c r="I669" s="261"/>
      <c r="J669" s="261"/>
      <c r="K669" s="261"/>
      <c r="L669" s="261"/>
      <c r="M669" s="261"/>
      <c r="N669" s="261"/>
      <c r="O669" s="261"/>
      <c r="P669" s="261"/>
      <c r="Q669" s="261"/>
      <c r="R669" s="261"/>
      <c r="S669" s="261"/>
      <c r="T669" s="334"/>
      <c r="U669" s="354" t="s">
        <v>418</v>
      </c>
      <c r="V669" s="269"/>
      <c r="W669" s="269"/>
      <c r="X669" s="269"/>
      <c r="Y669" s="269"/>
      <c r="Z669" s="269"/>
      <c r="AA669" s="269"/>
      <c r="AB669" s="269"/>
      <c r="AC669" s="269"/>
      <c r="AD669" s="269"/>
      <c r="AE669" s="269"/>
      <c r="AF669" s="269"/>
      <c r="AG669" s="269"/>
      <c r="AH669" s="285"/>
    </row>
    <row r="670" spans="1:35" s="23" customFormat="1" ht="15.75" customHeight="1" x14ac:dyDescent="0.15">
      <c r="G670" s="494" t="s">
        <v>74</v>
      </c>
      <c r="H670" s="503"/>
      <c r="I670" s="503"/>
      <c r="J670" s="503" t="s">
        <v>182</v>
      </c>
      <c r="K670" s="503"/>
      <c r="L670" s="503"/>
      <c r="M670" s="503"/>
      <c r="N670" s="486" t="s">
        <v>181</v>
      </c>
      <c r="O670" s="487"/>
      <c r="P670" s="487"/>
      <c r="Q670" s="503" t="s">
        <v>548</v>
      </c>
      <c r="R670" s="503"/>
      <c r="S670" s="503"/>
      <c r="T670" s="492"/>
      <c r="U670" s="525" t="s">
        <v>74</v>
      </c>
      <c r="V670" s="503"/>
      <c r="W670" s="503"/>
      <c r="X670" s="503" t="s">
        <v>182</v>
      </c>
      <c r="Y670" s="503"/>
      <c r="Z670" s="503"/>
      <c r="AA670" s="503"/>
      <c r="AB670" s="486" t="s">
        <v>181</v>
      </c>
      <c r="AC670" s="487"/>
      <c r="AD670" s="487"/>
      <c r="AE670" s="503" t="s">
        <v>548</v>
      </c>
      <c r="AF670" s="503"/>
      <c r="AG670" s="503"/>
      <c r="AH670" s="492"/>
    </row>
    <row r="671" spans="1:35" s="23" customFormat="1" ht="15.75" customHeight="1" x14ac:dyDescent="0.15">
      <c r="G671" s="504"/>
      <c r="H671" s="502"/>
      <c r="I671" s="502"/>
      <c r="J671" s="502"/>
      <c r="K671" s="502"/>
      <c r="L671" s="502"/>
      <c r="M671" s="502"/>
      <c r="N671" s="488"/>
      <c r="O671" s="488"/>
      <c r="P671" s="488"/>
      <c r="Q671" s="502"/>
      <c r="R671" s="502"/>
      <c r="S671" s="502"/>
      <c r="T671" s="524"/>
      <c r="U671" s="501"/>
      <c r="V671" s="502"/>
      <c r="W671" s="502"/>
      <c r="X671" s="502"/>
      <c r="Y671" s="502"/>
      <c r="Z671" s="502"/>
      <c r="AA671" s="502"/>
      <c r="AB671" s="488"/>
      <c r="AC671" s="488"/>
      <c r="AD671" s="488"/>
      <c r="AE671" s="502"/>
      <c r="AF671" s="502"/>
      <c r="AG671" s="502"/>
      <c r="AH671" s="524"/>
    </row>
    <row r="672" spans="1:35" s="23" customFormat="1" ht="15.75" customHeight="1" x14ac:dyDescent="0.15">
      <c r="A672" s="109" t="str">
        <f t="shared" ref="A672:A687" si="126">IF(LEN(G672)+LEN(U672)=0,"×","")</f>
        <v/>
      </c>
      <c r="B672" s="99"/>
      <c r="C672" s="22"/>
      <c r="D672" s="22"/>
      <c r="G672" s="433">
        <v>2</v>
      </c>
      <c r="H672" s="434"/>
      <c r="I672" s="434"/>
      <c r="J672" s="520">
        <v>0</v>
      </c>
      <c r="K672" s="520"/>
      <c r="L672" s="520"/>
      <c r="M672" s="520"/>
      <c r="N672" s="437">
        <v>0.33000001311302185</v>
      </c>
      <c r="O672" s="437"/>
      <c r="P672" s="437"/>
      <c r="Q672" s="521">
        <f>IF(J672="","",J672*AE688)</f>
        <v>0</v>
      </c>
      <c r="R672" s="521"/>
      <c r="S672" s="521"/>
      <c r="T672" s="522"/>
      <c r="U672" s="470">
        <v>2</v>
      </c>
      <c r="V672" s="434"/>
      <c r="W672" s="434"/>
      <c r="X672" s="520">
        <v>0</v>
      </c>
      <c r="Y672" s="520"/>
      <c r="Z672" s="520"/>
      <c r="AA672" s="520"/>
      <c r="AB672" s="437">
        <v>0.33000001311302185</v>
      </c>
      <c r="AC672" s="437"/>
      <c r="AD672" s="437"/>
      <c r="AE672" s="521">
        <f>IF(X672="","",X672*AE688)</f>
        <v>0</v>
      </c>
      <c r="AF672" s="521"/>
      <c r="AG672" s="521"/>
      <c r="AH672" s="523"/>
    </row>
    <row r="673" spans="1:34" s="23" customFormat="1" ht="15.75" customHeight="1" x14ac:dyDescent="0.15">
      <c r="A673" s="109" t="str">
        <f t="shared" si="126"/>
        <v/>
      </c>
      <c r="B673" s="99"/>
      <c r="C673" s="22"/>
      <c r="D673" s="22"/>
      <c r="G673" s="435">
        <v>3</v>
      </c>
      <c r="H673" s="436"/>
      <c r="I673" s="436"/>
      <c r="J673" s="516">
        <v>0</v>
      </c>
      <c r="K673" s="516"/>
      <c r="L673" s="516"/>
      <c r="M673" s="516"/>
      <c r="N673" s="431">
        <v>1.5</v>
      </c>
      <c r="O673" s="431"/>
      <c r="P673" s="431"/>
      <c r="Q673" s="517">
        <f>IF(J673="","",J673*AE688)</f>
        <v>0</v>
      </c>
      <c r="R673" s="517"/>
      <c r="S673" s="517"/>
      <c r="T673" s="518"/>
      <c r="U673" s="500">
        <v>3</v>
      </c>
      <c r="V673" s="436"/>
      <c r="W673" s="436"/>
      <c r="X673" s="516">
        <v>0</v>
      </c>
      <c r="Y673" s="516"/>
      <c r="Z673" s="516"/>
      <c r="AA673" s="516"/>
      <c r="AB673" s="431">
        <v>1.5</v>
      </c>
      <c r="AC673" s="431"/>
      <c r="AD673" s="431"/>
      <c r="AE673" s="517">
        <f>IF(X673="","",X673*AE688)</f>
        <v>0</v>
      </c>
      <c r="AF673" s="517"/>
      <c r="AG673" s="517"/>
      <c r="AH673" s="519"/>
    </row>
    <row r="674" spans="1:34" s="23" customFormat="1" ht="15.75" customHeight="1" x14ac:dyDescent="0.15">
      <c r="A674" s="109" t="str">
        <f t="shared" si="126"/>
        <v/>
      </c>
      <c r="B674" s="99"/>
      <c r="C674" s="22"/>
      <c r="D674" s="22"/>
      <c r="G674" s="435">
        <v>4</v>
      </c>
      <c r="H674" s="436"/>
      <c r="I674" s="436"/>
      <c r="J674" s="516">
        <v>0</v>
      </c>
      <c r="K674" s="516"/>
      <c r="L674" s="516"/>
      <c r="M674" s="516"/>
      <c r="N674" s="431">
        <v>5.940000057220459</v>
      </c>
      <c r="O674" s="431"/>
      <c r="P674" s="431"/>
      <c r="Q674" s="517">
        <f>IF(J674="","",J674*AE688)</f>
        <v>0</v>
      </c>
      <c r="R674" s="517"/>
      <c r="S674" s="517"/>
      <c r="T674" s="518"/>
      <c r="U674" s="500">
        <v>4</v>
      </c>
      <c r="V674" s="436"/>
      <c r="W674" s="436"/>
      <c r="X674" s="516">
        <v>0</v>
      </c>
      <c r="Y674" s="516"/>
      <c r="Z674" s="516"/>
      <c r="AA674" s="516"/>
      <c r="AB674" s="431">
        <v>5.940000057220459</v>
      </c>
      <c r="AC674" s="431"/>
      <c r="AD674" s="431"/>
      <c r="AE674" s="517">
        <f>IF(X674="","",X674*AE688)</f>
        <v>0</v>
      </c>
      <c r="AF674" s="517"/>
      <c r="AG674" s="517"/>
      <c r="AH674" s="519"/>
    </row>
    <row r="675" spans="1:34" s="23" customFormat="1" ht="15.75" customHeight="1" x14ac:dyDescent="0.15">
      <c r="A675" s="109" t="str">
        <f t="shared" si="126"/>
        <v/>
      </c>
      <c r="B675" s="99"/>
      <c r="C675" s="22"/>
      <c r="D675" s="22"/>
      <c r="G675" s="435">
        <v>4</v>
      </c>
      <c r="H675" s="436"/>
      <c r="I675" s="436"/>
      <c r="J675" s="516">
        <v>1900</v>
      </c>
      <c r="K675" s="516"/>
      <c r="L675" s="516"/>
      <c r="M675" s="516"/>
      <c r="N675" s="431">
        <v>0.6100001335144043</v>
      </c>
      <c r="O675" s="431"/>
      <c r="P675" s="431"/>
      <c r="Q675" s="517">
        <f>IF(J675="","",J675*AE688)</f>
        <v>8953.5390627309098</v>
      </c>
      <c r="R675" s="517"/>
      <c r="S675" s="517"/>
      <c r="T675" s="518"/>
      <c r="U675" s="500">
        <v>4</v>
      </c>
      <c r="V675" s="436"/>
      <c r="W675" s="436"/>
      <c r="X675" s="516">
        <v>1900</v>
      </c>
      <c r="Y675" s="516"/>
      <c r="Z675" s="516"/>
      <c r="AA675" s="516"/>
      <c r="AB675" s="431">
        <v>0.6100001335144043</v>
      </c>
      <c r="AC675" s="431"/>
      <c r="AD675" s="431"/>
      <c r="AE675" s="517">
        <f>IF(X675="","",X675*AE688)</f>
        <v>8953.5390627309098</v>
      </c>
      <c r="AF675" s="517"/>
      <c r="AG675" s="517"/>
      <c r="AH675" s="519"/>
    </row>
    <row r="676" spans="1:34" s="23" customFormat="1" ht="15.75" customHeight="1" x14ac:dyDescent="0.15">
      <c r="A676" s="109" t="str">
        <f t="shared" si="126"/>
        <v/>
      </c>
      <c r="B676" s="99"/>
      <c r="C676" s="22"/>
      <c r="D676" s="22"/>
      <c r="G676" s="435">
        <v>5</v>
      </c>
      <c r="H676" s="436"/>
      <c r="I676" s="436"/>
      <c r="J676" s="516">
        <v>1900</v>
      </c>
      <c r="K676" s="516"/>
      <c r="L676" s="516"/>
      <c r="M676" s="516"/>
      <c r="N676" s="431">
        <v>3.4500000476837158</v>
      </c>
      <c r="O676" s="431"/>
      <c r="P676" s="431"/>
      <c r="Q676" s="517">
        <f>IF(J676="","",J676*AE688)</f>
        <v>8953.5390627309098</v>
      </c>
      <c r="R676" s="517"/>
      <c r="S676" s="517"/>
      <c r="T676" s="518"/>
      <c r="U676" s="500">
        <v>5</v>
      </c>
      <c r="V676" s="436"/>
      <c r="W676" s="436"/>
      <c r="X676" s="516">
        <v>1900</v>
      </c>
      <c r="Y676" s="516"/>
      <c r="Z676" s="516"/>
      <c r="AA676" s="516"/>
      <c r="AB676" s="431">
        <v>3.4500000476837158</v>
      </c>
      <c r="AC676" s="431"/>
      <c r="AD676" s="431"/>
      <c r="AE676" s="517">
        <f>IF(X676="","",X676*AE688)</f>
        <v>8953.5390627309098</v>
      </c>
      <c r="AF676" s="517"/>
      <c r="AG676" s="517"/>
      <c r="AH676" s="519"/>
    </row>
    <row r="677" spans="1:34" s="23" customFormat="1" ht="15.75" customHeight="1" x14ac:dyDescent="0.15">
      <c r="A677" s="109" t="str">
        <f t="shared" si="126"/>
        <v/>
      </c>
      <c r="B677" s="99"/>
      <c r="C677" s="22"/>
      <c r="D677" s="22"/>
      <c r="G677" s="435">
        <v>6</v>
      </c>
      <c r="H677" s="436"/>
      <c r="I677" s="436"/>
      <c r="J677" s="516">
        <v>1900</v>
      </c>
      <c r="K677" s="516"/>
      <c r="L677" s="516"/>
      <c r="M677" s="516"/>
      <c r="N677" s="431">
        <v>2.3499999046325684</v>
      </c>
      <c r="O677" s="431"/>
      <c r="P677" s="431"/>
      <c r="Q677" s="517">
        <f>IF(J677="","",J677*AE688)</f>
        <v>8953.5390627309098</v>
      </c>
      <c r="R677" s="517"/>
      <c r="S677" s="517"/>
      <c r="T677" s="518"/>
      <c r="U677" s="500">
        <v>6</v>
      </c>
      <c r="V677" s="436"/>
      <c r="W677" s="436"/>
      <c r="X677" s="516">
        <v>1900</v>
      </c>
      <c r="Y677" s="516"/>
      <c r="Z677" s="516"/>
      <c r="AA677" s="516"/>
      <c r="AB677" s="431">
        <v>2.3499999046325684</v>
      </c>
      <c r="AC677" s="431"/>
      <c r="AD677" s="431"/>
      <c r="AE677" s="517">
        <f>IF(X677="","",X677*AE688)</f>
        <v>8953.5390627309098</v>
      </c>
      <c r="AF677" s="517"/>
      <c r="AG677" s="517"/>
      <c r="AH677" s="519"/>
    </row>
    <row r="678" spans="1:34" s="23" customFormat="1" ht="15.75" customHeight="1" x14ac:dyDescent="0.15">
      <c r="A678" s="109" t="str">
        <f t="shared" si="126"/>
        <v/>
      </c>
      <c r="B678" s="99"/>
      <c r="C678" s="22"/>
      <c r="D678" s="22"/>
      <c r="G678" s="435">
        <v>7</v>
      </c>
      <c r="H678" s="436"/>
      <c r="I678" s="436"/>
      <c r="J678" s="516">
        <v>12500</v>
      </c>
      <c r="K678" s="516"/>
      <c r="L678" s="516"/>
      <c r="M678" s="516"/>
      <c r="N678" s="431">
        <v>8.6000003814697266</v>
      </c>
      <c r="O678" s="431"/>
      <c r="P678" s="431"/>
      <c r="Q678" s="517">
        <f>IF(J678="","",J678*AE688)</f>
        <v>58904.86225480862</v>
      </c>
      <c r="R678" s="517"/>
      <c r="S678" s="517"/>
      <c r="T678" s="518"/>
      <c r="U678" s="500">
        <v>7</v>
      </c>
      <c r="V678" s="436"/>
      <c r="W678" s="436"/>
      <c r="X678" s="516">
        <v>12500</v>
      </c>
      <c r="Y678" s="516"/>
      <c r="Z678" s="516"/>
      <c r="AA678" s="516"/>
      <c r="AB678" s="431">
        <v>8.6000003814697266</v>
      </c>
      <c r="AC678" s="431"/>
      <c r="AD678" s="431"/>
      <c r="AE678" s="517">
        <f>IF(X678="","",X678*AE688)</f>
        <v>58904.86225480862</v>
      </c>
      <c r="AF678" s="517"/>
      <c r="AG678" s="517"/>
      <c r="AH678" s="519"/>
    </row>
    <row r="679" spans="1:34" s="23" customFormat="1" ht="15.75" customHeight="1" x14ac:dyDescent="0.15">
      <c r="A679" s="109" t="str">
        <f t="shared" si="126"/>
        <v/>
      </c>
      <c r="B679" s="99"/>
      <c r="C679" s="22"/>
      <c r="D679" s="22"/>
      <c r="G679" s="435">
        <v>8</v>
      </c>
      <c r="H679" s="436"/>
      <c r="I679" s="436"/>
      <c r="J679" s="516">
        <v>5940</v>
      </c>
      <c r="K679" s="516"/>
      <c r="L679" s="516"/>
      <c r="M679" s="516"/>
      <c r="N679" s="431">
        <v>2.2000000476837158</v>
      </c>
      <c r="O679" s="431"/>
      <c r="P679" s="431"/>
      <c r="Q679" s="517">
        <f>IF(J679="","",J679*AE688)</f>
        <v>27991.590543485057</v>
      </c>
      <c r="R679" s="517"/>
      <c r="S679" s="517"/>
      <c r="T679" s="518"/>
      <c r="U679" s="500">
        <v>8</v>
      </c>
      <c r="V679" s="436"/>
      <c r="W679" s="436"/>
      <c r="X679" s="516">
        <v>5940</v>
      </c>
      <c r="Y679" s="516"/>
      <c r="Z679" s="516"/>
      <c r="AA679" s="516"/>
      <c r="AB679" s="431">
        <v>2.2000000476837158</v>
      </c>
      <c r="AC679" s="431"/>
      <c r="AD679" s="431"/>
      <c r="AE679" s="517">
        <f>IF(X679="","",X679*AE688)</f>
        <v>27991.590543485057</v>
      </c>
      <c r="AF679" s="517"/>
      <c r="AG679" s="517"/>
      <c r="AH679" s="519"/>
    </row>
    <row r="680" spans="1:34" s="23" customFormat="1" ht="15.75" customHeight="1" x14ac:dyDescent="0.15">
      <c r="A680" s="109" t="str">
        <f t="shared" si="126"/>
        <v/>
      </c>
      <c r="B680" s="99"/>
      <c r="C680" s="22"/>
      <c r="D680" s="22"/>
      <c r="G680" s="435">
        <v>9</v>
      </c>
      <c r="H680" s="436"/>
      <c r="I680" s="436"/>
      <c r="J680" s="516">
        <v>9680</v>
      </c>
      <c r="K680" s="516"/>
      <c r="L680" s="516"/>
      <c r="M680" s="516"/>
      <c r="N680" s="431">
        <v>1.5</v>
      </c>
      <c r="O680" s="431"/>
      <c r="P680" s="431"/>
      <c r="Q680" s="517">
        <f>IF(J680="","",J680*AE688)</f>
        <v>45615.925330123799</v>
      </c>
      <c r="R680" s="517"/>
      <c r="S680" s="517"/>
      <c r="T680" s="518"/>
      <c r="U680" s="500">
        <v>9</v>
      </c>
      <c r="V680" s="436"/>
      <c r="W680" s="436"/>
      <c r="X680" s="516">
        <v>9680</v>
      </c>
      <c r="Y680" s="516"/>
      <c r="Z680" s="516"/>
      <c r="AA680" s="516"/>
      <c r="AB680" s="431">
        <v>1.5</v>
      </c>
      <c r="AC680" s="431"/>
      <c r="AD680" s="431"/>
      <c r="AE680" s="517">
        <f>IF(X680="","",X680*AE688)</f>
        <v>45615.925330123799</v>
      </c>
      <c r="AF680" s="517"/>
      <c r="AG680" s="517"/>
      <c r="AH680" s="519"/>
    </row>
    <row r="681" spans="1:34" s="23" customFormat="1" ht="15.75" customHeight="1" x14ac:dyDescent="0.15">
      <c r="A681" s="109" t="str">
        <f t="shared" si="126"/>
        <v/>
      </c>
      <c r="B681" s="99"/>
      <c r="C681" s="22"/>
      <c r="D681" s="22"/>
      <c r="G681" s="435">
        <v>10</v>
      </c>
      <c r="H681" s="436"/>
      <c r="I681" s="436"/>
      <c r="J681" s="516">
        <v>6960</v>
      </c>
      <c r="K681" s="516"/>
      <c r="L681" s="516"/>
      <c r="M681" s="516"/>
      <c r="N681" s="431">
        <v>3.8499999046325684</v>
      </c>
      <c r="O681" s="431"/>
      <c r="P681" s="431"/>
      <c r="Q681" s="517">
        <f>IF(J681="","",J681*AE688)</f>
        <v>32798.227303477441</v>
      </c>
      <c r="R681" s="517"/>
      <c r="S681" s="517"/>
      <c r="T681" s="518"/>
      <c r="U681" s="500">
        <v>10</v>
      </c>
      <c r="V681" s="436"/>
      <c r="W681" s="436"/>
      <c r="X681" s="516">
        <v>6960</v>
      </c>
      <c r="Y681" s="516"/>
      <c r="Z681" s="516"/>
      <c r="AA681" s="516"/>
      <c r="AB681" s="431">
        <v>3.8499999046325684</v>
      </c>
      <c r="AC681" s="431"/>
      <c r="AD681" s="431"/>
      <c r="AE681" s="517">
        <f>IF(X681="","",X681*AE688)</f>
        <v>32798.227303477441</v>
      </c>
      <c r="AF681" s="517"/>
      <c r="AG681" s="517"/>
      <c r="AH681" s="519"/>
    </row>
    <row r="682" spans="1:34" s="23" customFormat="1" ht="15.75" customHeight="1" x14ac:dyDescent="0.15">
      <c r="A682" s="109" t="str">
        <f t="shared" si="126"/>
        <v/>
      </c>
      <c r="B682" s="99"/>
      <c r="C682" s="22"/>
      <c r="D682" s="22"/>
      <c r="G682" s="435">
        <v>11</v>
      </c>
      <c r="H682" s="436"/>
      <c r="I682" s="436"/>
      <c r="J682" s="516">
        <v>9680</v>
      </c>
      <c r="K682" s="516"/>
      <c r="L682" s="516"/>
      <c r="M682" s="516"/>
      <c r="N682" s="431">
        <v>2.4000000953674316</v>
      </c>
      <c r="O682" s="431"/>
      <c r="P682" s="431"/>
      <c r="Q682" s="517">
        <f>IF(J682="","",J682*AE688)</f>
        <v>45615.925330123799</v>
      </c>
      <c r="R682" s="517"/>
      <c r="S682" s="517"/>
      <c r="T682" s="518"/>
      <c r="U682" s="500">
        <v>11</v>
      </c>
      <c r="V682" s="436"/>
      <c r="W682" s="436"/>
      <c r="X682" s="516">
        <v>9680</v>
      </c>
      <c r="Y682" s="516"/>
      <c r="Z682" s="516"/>
      <c r="AA682" s="516"/>
      <c r="AB682" s="431">
        <v>2.4000000953674316</v>
      </c>
      <c r="AC682" s="431"/>
      <c r="AD682" s="431"/>
      <c r="AE682" s="517">
        <f>IF(X682="","",X682*AE688)</f>
        <v>45615.925330123799</v>
      </c>
      <c r="AF682" s="517"/>
      <c r="AG682" s="517"/>
      <c r="AH682" s="519"/>
    </row>
    <row r="683" spans="1:34" s="23" customFormat="1" ht="15.75" customHeight="1" x14ac:dyDescent="0.15">
      <c r="A683" s="109" t="str">
        <f t="shared" si="126"/>
        <v/>
      </c>
      <c r="B683" s="99"/>
      <c r="C683" s="22"/>
      <c r="D683" s="22"/>
      <c r="G683" s="435">
        <v>12</v>
      </c>
      <c r="H683" s="436"/>
      <c r="I683" s="436"/>
      <c r="J683" s="516">
        <v>6560</v>
      </c>
      <c r="K683" s="516"/>
      <c r="L683" s="516"/>
      <c r="M683" s="516"/>
      <c r="N683" s="431">
        <v>1.5199999809265137</v>
      </c>
      <c r="O683" s="431"/>
      <c r="P683" s="431"/>
      <c r="Q683" s="517">
        <f>IF(J683="","",J683*AE688)</f>
        <v>30913.271711323563</v>
      </c>
      <c r="R683" s="517"/>
      <c r="S683" s="517"/>
      <c r="T683" s="518"/>
      <c r="U683" s="500">
        <v>12</v>
      </c>
      <c r="V683" s="436"/>
      <c r="W683" s="436"/>
      <c r="X683" s="516">
        <v>6560</v>
      </c>
      <c r="Y683" s="516"/>
      <c r="Z683" s="516"/>
      <c r="AA683" s="516"/>
      <c r="AB683" s="431">
        <v>2.2699999809265137</v>
      </c>
      <c r="AC683" s="431"/>
      <c r="AD683" s="431"/>
      <c r="AE683" s="517">
        <f>IF(X683="","",X683*AE688)</f>
        <v>30913.271711323563</v>
      </c>
      <c r="AF683" s="517"/>
      <c r="AG683" s="517"/>
      <c r="AH683" s="519"/>
    </row>
    <row r="684" spans="1:34" s="23" customFormat="1" ht="15.75" customHeight="1" x14ac:dyDescent="0.15">
      <c r="A684" s="109" t="str">
        <f t="shared" si="126"/>
        <v/>
      </c>
      <c r="B684" s="99"/>
      <c r="C684" s="22"/>
      <c r="D684" s="22"/>
      <c r="G684" s="435">
        <v>12</v>
      </c>
      <c r="H684" s="436"/>
      <c r="I684" s="436"/>
      <c r="J684" s="516">
        <v>0</v>
      </c>
      <c r="K684" s="516"/>
      <c r="L684" s="516"/>
      <c r="M684" s="516"/>
      <c r="N684" s="431">
        <v>0.75</v>
      </c>
      <c r="O684" s="431"/>
      <c r="P684" s="431"/>
      <c r="Q684" s="517">
        <f>IF(J684="","",J684*AE688)</f>
        <v>0</v>
      </c>
      <c r="R684" s="517"/>
      <c r="S684" s="517"/>
      <c r="T684" s="518"/>
      <c r="U684" s="500"/>
      <c r="V684" s="436"/>
      <c r="W684" s="436"/>
      <c r="X684" s="516"/>
      <c r="Y684" s="516"/>
      <c r="Z684" s="516"/>
      <c r="AA684" s="516"/>
      <c r="AB684" s="431"/>
      <c r="AC684" s="431"/>
      <c r="AD684" s="431"/>
      <c r="AE684" s="517" t="str">
        <f>IF(X684="","",X684*AE688)</f>
        <v/>
      </c>
      <c r="AF684" s="517"/>
      <c r="AG684" s="517"/>
      <c r="AH684" s="519"/>
    </row>
    <row r="685" spans="1:34" s="23" customFormat="1" ht="15.75" customHeight="1" x14ac:dyDescent="0.15">
      <c r="A685" s="109" t="str">
        <f t="shared" si="126"/>
        <v>×</v>
      </c>
      <c r="B685" s="99"/>
      <c r="C685" s="22"/>
      <c r="D685" s="22"/>
      <c r="G685" s="435"/>
      <c r="H685" s="436"/>
      <c r="I685" s="436"/>
      <c r="J685" s="516"/>
      <c r="K685" s="516"/>
      <c r="L685" s="516"/>
      <c r="M685" s="516"/>
      <c r="N685" s="431"/>
      <c r="O685" s="431"/>
      <c r="P685" s="431"/>
      <c r="Q685" s="517" t="str">
        <f>IF(J685="","",J685*AE688)</f>
        <v/>
      </c>
      <c r="R685" s="517"/>
      <c r="S685" s="517"/>
      <c r="T685" s="518"/>
      <c r="U685" s="500"/>
      <c r="V685" s="436"/>
      <c r="W685" s="436"/>
      <c r="X685" s="516"/>
      <c r="Y685" s="516"/>
      <c r="Z685" s="516"/>
      <c r="AA685" s="516"/>
      <c r="AB685" s="431"/>
      <c r="AC685" s="431"/>
      <c r="AD685" s="431"/>
      <c r="AE685" s="517" t="str">
        <f>IF(X685="","",X685*AE688)</f>
        <v/>
      </c>
      <c r="AF685" s="517"/>
      <c r="AG685" s="517"/>
      <c r="AH685" s="519"/>
    </row>
    <row r="686" spans="1:34" s="23" customFormat="1" ht="15.75" customHeight="1" x14ac:dyDescent="0.15">
      <c r="A686" s="109" t="str">
        <f t="shared" si="126"/>
        <v>×</v>
      </c>
      <c r="B686" s="99"/>
      <c r="C686" s="22"/>
      <c r="D686" s="22"/>
      <c r="G686" s="435"/>
      <c r="H686" s="436"/>
      <c r="I686" s="436"/>
      <c r="J686" s="516"/>
      <c r="K686" s="516"/>
      <c r="L686" s="516"/>
      <c r="M686" s="516"/>
      <c r="N686" s="431"/>
      <c r="O686" s="431"/>
      <c r="P686" s="431"/>
      <c r="Q686" s="517" t="str">
        <f>IF(J686="","",J686*AE688)</f>
        <v/>
      </c>
      <c r="R686" s="517"/>
      <c r="S686" s="517"/>
      <c r="T686" s="518"/>
      <c r="U686" s="500"/>
      <c r="V686" s="436"/>
      <c r="W686" s="436"/>
      <c r="X686" s="516"/>
      <c r="Y686" s="516"/>
      <c r="Z686" s="516"/>
      <c r="AA686" s="516"/>
      <c r="AB686" s="431"/>
      <c r="AC686" s="431"/>
      <c r="AD686" s="431"/>
      <c r="AE686" s="517" t="str">
        <f>IF(X686="","",X686*AE688)</f>
        <v/>
      </c>
      <c r="AF686" s="517"/>
      <c r="AG686" s="517"/>
      <c r="AH686" s="519"/>
    </row>
    <row r="687" spans="1:34" s="23" customFormat="1" ht="15.75" customHeight="1" x14ac:dyDescent="0.15">
      <c r="A687" s="109" t="str">
        <f t="shared" si="126"/>
        <v>×</v>
      </c>
      <c r="B687" s="99"/>
      <c r="C687" s="22"/>
      <c r="D687" s="22"/>
      <c r="G687" s="505"/>
      <c r="H687" s="506"/>
      <c r="I687" s="506"/>
      <c r="J687" s="507"/>
      <c r="K687" s="507"/>
      <c r="L687" s="507"/>
      <c r="M687" s="507"/>
      <c r="N687" s="457"/>
      <c r="O687" s="457"/>
      <c r="P687" s="457"/>
      <c r="Q687" s="508" t="str">
        <f>IF(J687="","",J687*AE688)</f>
        <v/>
      </c>
      <c r="R687" s="508"/>
      <c r="S687" s="508"/>
      <c r="T687" s="509"/>
      <c r="U687" s="510"/>
      <c r="V687" s="506"/>
      <c r="W687" s="506"/>
      <c r="X687" s="507"/>
      <c r="Y687" s="507"/>
      <c r="Z687" s="507"/>
      <c r="AA687" s="507"/>
      <c r="AB687" s="457"/>
      <c r="AC687" s="457"/>
      <c r="AD687" s="457"/>
      <c r="AE687" s="508" t="str">
        <f>IF(X687="","",X687*AE688)</f>
        <v/>
      </c>
      <c r="AF687" s="508"/>
      <c r="AG687" s="508"/>
      <c r="AH687" s="511"/>
    </row>
    <row r="688" spans="1:34" s="23" customFormat="1" ht="15.75" customHeight="1" x14ac:dyDescent="0.15">
      <c r="G688" s="61"/>
      <c r="H688" s="61"/>
      <c r="I688" s="61"/>
      <c r="J688" s="61"/>
      <c r="K688" s="61"/>
      <c r="L688" s="61"/>
      <c r="M688" s="61"/>
      <c r="N688" s="61"/>
      <c r="O688" s="61"/>
      <c r="P688" s="61"/>
      <c r="Q688" s="61"/>
      <c r="R688" s="61"/>
      <c r="S688" s="37"/>
      <c r="T688" s="37"/>
      <c r="U688" s="37"/>
      <c r="V688" s="37"/>
      <c r="W688" s="37"/>
      <c r="X688" s="37"/>
      <c r="Y688" s="37"/>
      <c r="Z688" s="37"/>
      <c r="AA688" s="37"/>
      <c r="AB688" s="50" t="s">
        <v>119</v>
      </c>
      <c r="AC688" s="37" t="s">
        <v>419</v>
      </c>
      <c r="AD688" s="35" t="s">
        <v>25</v>
      </c>
      <c r="AE688" s="321">
        <f>AE665</f>
        <v>4.7123889803846897</v>
      </c>
      <c r="AF688" s="321"/>
      <c r="AG688" s="321"/>
      <c r="AH688" s="62" t="s">
        <v>549</v>
      </c>
    </row>
    <row r="689" spans="1:62" s="23" customFormat="1" ht="15.75" customHeight="1" x14ac:dyDescent="0.15">
      <c r="A689" s="116" t="str">
        <f t="shared" ref="A689:A694" si="127">IF(液状化L1の有無="","","×")</f>
        <v/>
      </c>
      <c r="B689" s="99" t="s">
        <v>571</v>
      </c>
      <c r="G689" s="30"/>
      <c r="H689" s="30"/>
      <c r="I689" s="30"/>
      <c r="J689" s="30"/>
      <c r="K689" s="30"/>
      <c r="L689" s="30"/>
      <c r="M689" s="30"/>
      <c r="N689" s="30"/>
      <c r="O689" s="30"/>
      <c r="P689" s="30"/>
      <c r="Q689" s="30"/>
      <c r="R689" s="30"/>
      <c r="AB689" s="107"/>
      <c r="AD689" s="99"/>
      <c r="AE689" s="101"/>
      <c r="AF689" s="101"/>
      <c r="AG689" s="101"/>
      <c r="AH689" s="111"/>
    </row>
    <row r="690" spans="1:62" ht="15.75" customHeight="1" x14ac:dyDescent="0.15">
      <c r="A690" s="116" t="str">
        <f t="shared" si="127"/>
        <v/>
      </c>
      <c r="D690" s="22"/>
      <c r="G690" s="23"/>
      <c r="AO690" s="22"/>
      <c r="AP690" s="22"/>
      <c r="AQ690" s="22"/>
      <c r="AR690" s="22"/>
      <c r="AS690" s="22"/>
      <c r="AT690" s="22"/>
      <c r="AU690" s="22"/>
      <c r="AV690" s="22"/>
      <c r="AW690" s="22"/>
      <c r="AX690" s="22"/>
      <c r="AY690" s="22"/>
      <c r="AZ690" s="22"/>
      <c r="BA690" s="22"/>
      <c r="BB690" s="22"/>
      <c r="BC690" s="22"/>
      <c r="BD690" s="22"/>
      <c r="BE690" s="22"/>
      <c r="BF690" s="22"/>
      <c r="BG690" s="22"/>
      <c r="BH690" s="22"/>
      <c r="BI690" s="22"/>
      <c r="BJ690" s="22"/>
    </row>
    <row r="691" spans="1:62" s="23" customFormat="1" ht="15.75" customHeight="1" x14ac:dyDescent="0.15">
      <c r="A691" s="116" t="str">
        <f t="shared" si="127"/>
        <v/>
      </c>
      <c r="B691" s="99"/>
      <c r="C691" s="22"/>
      <c r="D691" s="22"/>
      <c r="G691" s="28" t="s">
        <v>518</v>
      </c>
      <c r="H691" s="34"/>
      <c r="I691" s="34"/>
      <c r="J691" s="34"/>
      <c r="K691" s="28"/>
      <c r="L691" s="28"/>
      <c r="M691" s="28"/>
      <c r="N691" s="28"/>
      <c r="O691" s="28"/>
      <c r="P691" s="28"/>
      <c r="Q691" s="28"/>
      <c r="R691" s="28"/>
      <c r="S691" s="28"/>
      <c r="T691" s="28"/>
      <c r="U691" s="28"/>
      <c r="V691" s="28"/>
      <c r="W691" s="28"/>
      <c r="X691" s="28"/>
      <c r="Y691" s="28"/>
      <c r="Z691" s="28"/>
      <c r="AA691" s="28"/>
      <c r="AB691" s="28"/>
      <c r="AC691" s="28"/>
      <c r="AD691" s="28"/>
      <c r="AE691" s="28"/>
      <c r="AF691" s="28"/>
      <c r="AG691" s="28"/>
      <c r="AH691" s="28"/>
      <c r="AI691" s="30"/>
    </row>
    <row r="692" spans="1:62" s="23" customFormat="1" ht="15.75" customHeight="1" x14ac:dyDescent="0.15">
      <c r="A692" s="116" t="str">
        <f t="shared" si="127"/>
        <v/>
      </c>
      <c r="B692" s="99"/>
      <c r="C692" s="22"/>
      <c r="D692" s="22"/>
      <c r="G692" s="341" t="s">
        <v>417</v>
      </c>
      <c r="H692" s="261"/>
      <c r="I692" s="261"/>
      <c r="J692" s="261"/>
      <c r="K692" s="261"/>
      <c r="L692" s="261"/>
      <c r="M692" s="261"/>
      <c r="N692" s="261"/>
      <c r="O692" s="261"/>
      <c r="P692" s="261"/>
      <c r="Q692" s="261"/>
      <c r="R692" s="261"/>
      <c r="S692" s="261"/>
      <c r="T692" s="334"/>
      <c r="U692" s="354" t="s">
        <v>418</v>
      </c>
      <c r="V692" s="269"/>
      <c r="W692" s="269"/>
      <c r="X692" s="269"/>
      <c r="Y692" s="269"/>
      <c r="Z692" s="269"/>
      <c r="AA692" s="269"/>
      <c r="AB692" s="269"/>
      <c r="AC692" s="269"/>
      <c r="AD692" s="269"/>
      <c r="AE692" s="269"/>
      <c r="AF692" s="269"/>
      <c r="AG692" s="269"/>
      <c r="AH692" s="285"/>
    </row>
    <row r="693" spans="1:62" s="23" customFormat="1" ht="15.75" customHeight="1" x14ac:dyDescent="0.15">
      <c r="A693" s="116" t="str">
        <f t="shared" si="127"/>
        <v/>
      </c>
      <c r="B693" s="99"/>
      <c r="C693" s="22"/>
      <c r="D693" s="22"/>
      <c r="G693" s="494" t="s">
        <v>74</v>
      </c>
      <c r="H693" s="503"/>
      <c r="I693" s="503"/>
      <c r="J693" s="503" t="s">
        <v>182</v>
      </c>
      <c r="K693" s="503"/>
      <c r="L693" s="503"/>
      <c r="M693" s="503"/>
      <c r="N693" s="486" t="s">
        <v>181</v>
      </c>
      <c r="O693" s="487"/>
      <c r="P693" s="487"/>
      <c r="Q693" s="503" t="s">
        <v>548</v>
      </c>
      <c r="R693" s="503"/>
      <c r="S693" s="503"/>
      <c r="T693" s="492"/>
      <c r="U693" s="525" t="s">
        <v>74</v>
      </c>
      <c r="V693" s="503"/>
      <c r="W693" s="503"/>
      <c r="X693" s="503" t="s">
        <v>182</v>
      </c>
      <c r="Y693" s="503"/>
      <c r="Z693" s="503"/>
      <c r="AA693" s="503"/>
      <c r="AB693" s="486" t="s">
        <v>181</v>
      </c>
      <c r="AC693" s="487"/>
      <c r="AD693" s="487"/>
      <c r="AE693" s="503" t="s">
        <v>548</v>
      </c>
      <c r="AF693" s="503"/>
      <c r="AG693" s="503"/>
      <c r="AH693" s="492"/>
    </row>
    <row r="694" spans="1:62" s="23" customFormat="1" ht="15.75" customHeight="1" x14ac:dyDescent="0.15">
      <c r="A694" s="116" t="str">
        <f t="shared" si="127"/>
        <v/>
      </c>
      <c r="B694" s="99"/>
      <c r="C694" s="22"/>
      <c r="D694" s="22"/>
      <c r="G694" s="504"/>
      <c r="H694" s="502"/>
      <c r="I694" s="502"/>
      <c r="J694" s="502"/>
      <c r="K694" s="502"/>
      <c r="L694" s="502"/>
      <c r="M694" s="502"/>
      <c r="N694" s="488"/>
      <c r="O694" s="488"/>
      <c r="P694" s="488"/>
      <c r="Q694" s="502"/>
      <c r="R694" s="502"/>
      <c r="S694" s="502"/>
      <c r="T694" s="524"/>
      <c r="U694" s="501"/>
      <c r="V694" s="502"/>
      <c r="W694" s="502"/>
      <c r="X694" s="502"/>
      <c r="Y694" s="502"/>
      <c r="Z694" s="502"/>
      <c r="AA694" s="502"/>
      <c r="AB694" s="488"/>
      <c r="AC694" s="488"/>
      <c r="AD694" s="488"/>
      <c r="AE694" s="502"/>
      <c r="AF694" s="502"/>
      <c r="AG694" s="502"/>
      <c r="AH694" s="524"/>
    </row>
    <row r="695" spans="1:62" s="23" customFormat="1" ht="15.75" customHeight="1" x14ac:dyDescent="0.15">
      <c r="A695" s="116" t="str">
        <f t="shared" ref="A695:A710" si="128">IF(液状化L1の有無="",IF(LEN(G695)+LEN(U695)=0,"×",""),"×")</f>
        <v/>
      </c>
      <c r="B695" s="99"/>
      <c r="C695" s="22"/>
      <c r="D695" s="22"/>
      <c r="G695" s="433">
        <v>2</v>
      </c>
      <c r="H695" s="434"/>
      <c r="I695" s="434"/>
      <c r="J695" s="520">
        <v>0</v>
      </c>
      <c r="K695" s="520"/>
      <c r="L695" s="520"/>
      <c r="M695" s="520"/>
      <c r="N695" s="437">
        <v>0.33000001311302185</v>
      </c>
      <c r="O695" s="437"/>
      <c r="P695" s="437"/>
      <c r="Q695" s="521">
        <f>IF(J695="","",J695*AE711)</f>
        <v>0</v>
      </c>
      <c r="R695" s="521"/>
      <c r="S695" s="521"/>
      <c r="T695" s="522"/>
      <c r="U695" s="470">
        <v>2</v>
      </c>
      <c r="V695" s="434"/>
      <c r="W695" s="434"/>
      <c r="X695" s="520">
        <v>0</v>
      </c>
      <c r="Y695" s="520"/>
      <c r="Z695" s="520"/>
      <c r="AA695" s="520"/>
      <c r="AB695" s="437">
        <v>0.33000001311302185</v>
      </c>
      <c r="AC695" s="437"/>
      <c r="AD695" s="437"/>
      <c r="AE695" s="521">
        <f>IF(X695="","",X695*AE711)</f>
        <v>0</v>
      </c>
      <c r="AF695" s="521"/>
      <c r="AG695" s="521"/>
      <c r="AH695" s="523"/>
    </row>
    <row r="696" spans="1:62" s="23" customFormat="1" ht="15.75" customHeight="1" x14ac:dyDescent="0.15">
      <c r="A696" s="116" t="str">
        <f t="shared" si="128"/>
        <v/>
      </c>
      <c r="B696" s="99"/>
      <c r="C696" s="22"/>
      <c r="D696" s="22"/>
      <c r="G696" s="435">
        <v>3</v>
      </c>
      <c r="H696" s="436"/>
      <c r="I696" s="436"/>
      <c r="J696" s="516">
        <v>0</v>
      </c>
      <c r="K696" s="516"/>
      <c r="L696" s="516"/>
      <c r="M696" s="516"/>
      <c r="N696" s="431">
        <v>1.5</v>
      </c>
      <c r="O696" s="431"/>
      <c r="P696" s="431"/>
      <c r="Q696" s="517">
        <f>IF(J696="","",J696*AE711)</f>
        <v>0</v>
      </c>
      <c r="R696" s="517"/>
      <c r="S696" s="517"/>
      <c r="T696" s="518"/>
      <c r="U696" s="500">
        <v>3</v>
      </c>
      <c r="V696" s="436"/>
      <c r="W696" s="436"/>
      <c r="X696" s="516">
        <v>0</v>
      </c>
      <c r="Y696" s="516"/>
      <c r="Z696" s="516"/>
      <c r="AA696" s="516"/>
      <c r="AB696" s="431">
        <v>1.5</v>
      </c>
      <c r="AC696" s="431"/>
      <c r="AD696" s="431"/>
      <c r="AE696" s="517">
        <f>IF(X696="","",X696*AE711)</f>
        <v>0</v>
      </c>
      <c r="AF696" s="517"/>
      <c r="AG696" s="517"/>
      <c r="AH696" s="519"/>
    </row>
    <row r="697" spans="1:62" s="23" customFormat="1" ht="15.75" customHeight="1" x14ac:dyDescent="0.15">
      <c r="A697" s="116" t="str">
        <f t="shared" si="128"/>
        <v/>
      </c>
      <c r="B697" s="99"/>
      <c r="C697" s="22"/>
      <c r="D697" s="22"/>
      <c r="G697" s="435">
        <v>4</v>
      </c>
      <c r="H697" s="436"/>
      <c r="I697" s="436"/>
      <c r="J697" s="516">
        <v>0</v>
      </c>
      <c r="K697" s="516"/>
      <c r="L697" s="516"/>
      <c r="M697" s="516"/>
      <c r="N697" s="431">
        <v>5.940000057220459</v>
      </c>
      <c r="O697" s="431"/>
      <c r="P697" s="431"/>
      <c r="Q697" s="517">
        <f>IF(J697="","",J697*AE711)</f>
        <v>0</v>
      </c>
      <c r="R697" s="517"/>
      <c r="S697" s="517"/>
      <c r="T697" s="518"/>
      <c r="U697" s="500">
        <v>4</v>
      </c>
      <c r="V697" s="436"/>
      <c r="W697" s="436"/>
      <c r="X697" s="516">
        <v>0</v>
      </c>
      <c r="Y697" s="516"/>
      <c r="Z697" s="516"/>
      <c r="AA697" s="516"/>
      <c r="AB697" s="431">
        <v>5.940000057220459</v>
      </c>
      <c r="AC697" s="431"/>
      <c r="AD697" s="431"/>
      <c r="AE697" s="517">
        <f>IF(X697="","",X697*AE711)</f>
        <v>0</v>
      </c>
      <c r="AF697" s="517"/>
      <c r="AG697" s="517"/>
      <c r="AH697" s="519"/>
    </row>
    <row r="698" spans="1:62" s="23" customFormat="1" ht="15.75" customHeight="1" x14ac:dyDescent="0.15">
      <c r="A698" s="116" t="str">
        <f t="shared" si="128"/>
        <v/>
      </c>
      <c r="B698" s="99"/>
      <c r="C698" s="22"/>
      <c r="D698" s="22"/>
      <c r="G698" s="435">
        <v>4</v>
      </c>
      <c r="H698" s="436"/>
      <c r="I698" s="436"/>
      <c r="J698" s="516">
        <v>1900</v>
      </c>
      <c r="K698" s="516"/>
      <c r="L698" s="516"/>
      <c r="M698" s="516"/>
      <c r="N698" s="431">
        <v>0.6100001335144043</v>
      </c>
      <c r="O698" s="431"/>
      <c r="P698" s="431"/>
      <c r="Q698" s="517">
        <f>IF(J698="","",J698*AE711)</f>
        <v>8953.5390627309098</v>
      </c>
      <c r="R698" s="517"/>
      <c r="S698" s="517"/>
      <c r="T698" s="518"/>
      <c r="U698" s="500">
        <v>4</v>
      </c>
      <c r="V698" s="436"/>
      <c r="W698" s="436"/>
      <c r="X698" s="516">
        <v>1900</v>
      </c>
      <c r="Y698" s="516"/>
      <c r="Z698" s="516"/>
      <c r="AA698" s="516"/>
      <c r="AB698" s="431">
        <v>0.6100001335144043</v>
      </c>
      <c r="AC698" s="431"/>
      <c r="AD698" s="431"/>
      <c r="AE698" s="517">
        <f>IF(X698="","",X698*AE711)</f>
        <v>8953.5390627309098</v>
      </c>
      <c r="AF698" s="517"/>
      <c r="AG698" s="517"/>
      <c r="AH698" s="519"/>
    </row>
    <row r="699" spans="1:62" s="23" customFormat="1" ht="15.75" customHeight="1" x14ac:dyDescent="0.15">
      <c r="A699" s="116" t="str">
        <f t="shared" si="128"/>
        <v/>
      </c>
      <c r="B699" s="99"/>
      <c r="C699" s="22"/>
      <c r="D699" s="22"/>
      <c r="G699" s="435">
        <v>5</v>
      </c>
      <c r="H699" s="436"/>
      <c r="I699" s="436"/>
      <c r="J699" s="516">
        <v>1900</v>
      </c>
      <c r="K699" s="516"/>
      <c r="L699" s="516"/>
      <c r="M699" s="516"/>
      <c r="N699" s="431">
        <v>3.4500000476837158</v>
      </c>
      <c r="O699" s="431"/>
      <c r="P699" s="431"/>
      <c r="Q699" s="517">
        <f>IF(J699="","",J699*AE711)</f>
        <v>8953.5390627309098</v>
      </c>
      <c r="R699" s="517"/>
      <c r="S699" s="517"/>
      <c r="T699" s="518"/>
      <c r="U699" s="500">
        <v>5</v>
      </c>
      <c r="V699" s="436"/>
      <c r="W699" s="436"/>
      <c r="X699" s="516">
        <v>1900</v>
      </c>
      <c r="Y699" s="516"/>
      <c r="Z699" s="516"/>
      <c r="AA699" s="516"/>
      <c r="AB699" s="431">
        <v>3.4500000476837158</v>
      </c>
      <c r="AC699" s="431"/>
      <c r="AD699" s="431"/>
      <c r="AE699" s="517">
        <f>IF(X699="","",X699*AE711)</f>
        <v>8953.5390627309098</v>
      </c>
      <c r="AF699" s="517"/>
      <c r="AG699" s="517"/>
      <c r="AH699" s="519"/>
    </row>
    <row r="700" spans="1:62" s="23" customFormat="1" ht="15.75" customHeight="1" x14ac:dyDescent="0.15">
      <c r="A700" s="116" t="str">
        <f t="shared" si="128"/>
        <v/>
      </c>
      <c r="B700" s="99"/>
      <c r="C700" s="22"/>
      <c r="D700" s="22"/>
      <c r="G700" s="435">
        <v>6</v>
      </c>
      <c r="H700" s="436"/>
      <c r="I700" s="436"/>
      <c r="J700" s="516">
        <v>1900</v>
      </c>
      <c r="K700" s="516"/>
      <c r="L700" s="516"/>
      <c r="M700" s="516"/>
      <c r="N700" s="431">
        <v>2.3499999046325684</v>
      </c>
      <c r="O700" s="431"/>
      <c r="P700" s="431"/>
      <c r="Q700" s="517">
        <f>IF(J700="","",J700*AE711)</f>
        <v>8953.5390627309098</v>
      </c>
      <c r="R700" s="517"/>
      <c r="S700" s="517"/>
      <c r="T700" s="518"/>
      <c r="U700" s="500">
        <v>6</v>
      </c>
      <c r="V700" s="436"/>
      <c r="W700" s="436"/>
      <c r="X700" s="516">
        <v>1900</v>
      </c>
      <c r="Y700" s="516"/>
      <c r="Z700" s="516"/>
      <c r="AA700" s="516"/>
      <c r="AB700" s="431">
        <v>2.3499999046325684</v>
      </c>
      <c r="AC700" s="431"/>
      <c r="AD700" s="431"/>
      <c r="AE700" s="517">
        <f>IF(X700="","",X700*AE711)</f>
        <v>8953.5390627309098</v>
      </c>
      <c r="AF700" s="517"/>
      <c r="AG700" s="517"/>
      <c r="AH700" s="519"/>
    </row>
    <row r="701" spans="1:62" s="23" customFormat="1" ht="15.75" customHeight="1" x14ac:dyDescent="0.15">
      <c r="A701" s="116" t="str">
        <f t="shared" si="128"/>
        <v/>
      </c>
      <c r="B701" s="99"/>
      <c r="C701" s="22"/>
      <c r="D701" s="22"/>
      <c r="G701" s="435">
        <v>7</v>
      </c>
      <c r="H701" s="436"/>
      <c r="I701" s="436"/>
      <c r="J701" s="516">
        <v>9012</v>
      </c>
      <c r="K701" s="516"/>
      <c r="L701" s="516"/>
      <c r="M701" s="516"/>
      <c r="N701" s="431">
        <v>8.6000003814697266</v>
      </c>
      <c r="O701" s="431"/>
      <c r="P701" s="431"/>
      <c r="Q701" s="517">
        <f>IF(J701="","",J701*AE711)</f>
        <v>42468.049491226826</v>
      </c>
      <c r="R701" s="517"/>
      <c r="S701" s="517"/>
      <c r="T701" s="518"/>
      <c r="U701" s="500">
        <v>7</v>
      </c>
      <c r="V701" s="436"/>
      <c r="W701" s="436"/>
      <c r="X701" s="516">
        <v>9012</v>
      </c>
      <c r="Y701" s="516"/>
      <c r="Z701" s="516"/>
      <c r="AA701" s="516"/>
      <c r="AB701" s="431">
        <v>8.6000003814697266</v>
      </c>
      <c r="AC701" s="431"/>
      <c r="AD701" s="431"/>
      <c r="AE701" s="517">
        <f>IF(X701="","",X701*AE711)</f>
        <v>42468.049491226826</v>
      </c>
      <c r="AF701" s="517"/>
      <c r="AG701" s="517"/>
      <c r="AH701" s="519"/>
    </row>
    <row r="702" spans="1:62" s="23" customFormat="1" ht="15.75" customHeight="1" x14ac:dyDescent="0.15">
      <c r="A702" s="116" t="str">
        <f t="shared" si="128"/>
        <v/>
      </c>
      <c r="B702" s="99"/>
      <c r="C702" s="22"/>
      <c r="D702" s="22"/>
      <c r="G702" s="435">
        <v>8</v>
      </c>
      <c r="H702" s="436"/>
      <c r="I702" s="436"/>
      <c r="J702" s="516">
        <v>5940</v>
      </c>
      <c r="K702" s="516"/>
      <c r="L702" s="516"/>
      <c r="M702" s="516"/>
      <c r="N702" s="431">
        <v>2.2000000476837158</v>
      </c>
      <c r="O702" s="431"/>
      <c r="P702" s="431"/>
      <c r="Q702" s="517">
        <f>IF(J702="","",J702*AE711)</f>
        <v>27991.590543485057</v>
      </c>
      <c r="R702" s="517"/>
      <c r="S702" s="517"/>
      <c r="T702" s="518"/>
      <c r="U702" s="500">
        <v>8</v>
      </c>
      <c r="V702" s="436"/>
      <c r="W702" s="436"/>
      <c r="X702" s="516">
        <v>5940</v>
      </c>
      <c r="Y702" s="516"/>
      <c r="Z702" s="516"/>
      <c r="AA702" s="516"/>
      <c r="AB702" s="431">
        <v>2.2000000476837158</v>
      </c>
      <c r="AC702" s="431"/>
      <c r="AD702" s="431"/>
      <c r="AE702" s="517">
        <f>IF(X702="","",X702*AE711)</f>
        <v>27991.590543485057</v>
      </c>
      <c r="AF702" s="517"/>
      <c r="AG702" s="517"/>
      <c r="AH702" s="519"/>
    </row>
    <row r="703" spans="1:62" s="23" customFormat="1" ht="15.75" customHeight="1" x14ac:dyDescent="0.15">
      <c r="A703" s="116" t="str">
        <f t="shared" si="128"/>
        <v/>
      </c>
      <c r="B703" s="99"/>
      <c r="C703" s="22"/>
      <c r="D703" s="22"/>
      <c r="G703" s="435">
        <v>9</v>
      </c>
      <c r="H703" s="436"/>
      <c r="I703" s="436"/>
      <c r="J703" s="516">
        <v>9680</v>
      </c>
      <c r="K703" s="516"/>
      <c r="L703" s="516"/>
      <c r="M703" s="516"/>
      <c r="N703" s="431">
        <v>1.5</v>
      </c>
      <c r="O703" s="431"/>
      <c r="P703" s="431"/>
      <c r="Q703" s="517">
        <f>IF(J703="","",J703*AE711)</f>
        <v>45615.925330123799</v>
      </c>
      <c r="R703" s="517"/>
      <c r="S703" s="517"/>
      <c r="T703" s="518"/>
      <c r="U703" s="500">
        <v>9</v>
      </c>
      <c r="V703" s="436"/>
      <c r="W703" s="436"/>
      <c r="X703" s="516">
        <v>9680</v>
      </c>
      <c r="Y703" s="516"/>
      <c r="Z703" s="516"/>
      <c r="AA703" s="516"/>
      <c r="AB703" s="431">
        <v>1.5</v>
      </c>
      <c r="AC703" s="431"/>
      <c r="AD703" s="431"/>
      <c r="AE703" s="517">
        <f>IF(X703="","",X703*AE711)</f>
        <v>45615.925330123799</v>
      </c>
      <c r="AF703" s="517"/>
      <c r="AG703" s="517"/>
      <c r="AH703" s="519"/>
    </row>
    <row r="704" spans="1:62" s="23" customFormat="1" ht="15.75" customHeight="1" x14ac:dyDescent="0.15">
      <c r="A704" s="116" t="str">
        <f t="shared" si="128"/>
        <v/>
      </c>
      <c r="B704" s="99"/>
      <c r="C704" s="22"/>
      <c r="D704" s="22"/>
      <c r="G704" s="435">
        <v>10</v>
      </c>
      <c r="H704" s="436"/>
      <c r="I704" s="436"/>
      <c r="J704" s="516">
        <v>6960</v>
      </c>
      <c r="K704" s="516"/>
      <c r="L704" s="516"/>
      <c r="M704" s="516"/>
      <c r="N704" s="431">
        <v>3.8499999046325684</v>
      </c>
      <c r="O704" s="431"/>
      <c r="P704" s="431"/>
      <c r="Q704" s="517">
        <f>IF(J704="","",J704*AE711)</f>
        <v>32798.227303477441</v>
      </c>
      <c r="R704" s="517"/>
      <c r="S704" s="517"/>
      <c r="T704" s="518"/>
      <c r="U704" s="500">
        <v>10</v>
      </c>
      <c r="V704" s="436"/>
      <c r="W704" s="436"/>
      <c r="X704" s="516">
        <v>6960</v>
      </c>
      <c r="Y704" s="516"/>
      <c r="Z704" s="516"/>
      <c r="AA704" s="516"/>
      <c r="AB704" s="431">
        <v>3.8499999046325684</v>
      </c>
      <c r="AC704" s="431"/>
      <c r="AD704" s="431"/>
      <c r="AE704" s="517">
        <f>IF(X704="","",X704*AE711)</f>
        <v>32798.227303477441</v>
      </c>
      <c r="AF704" s="517"/>
      <c r="AG704" s="517"/>
      <c r="AH704" s="519"/>
    </row>
    <row r="705" spans="1:62" s="23" customFormat="1" ht="15.75" customHeight="1" x14ac:dyDescent="0.15">
      <c r="A705" s="116" t="str">
        <f t="shared" si="128"/>
        <v/>
      </c>
      <c r="B705" s="99"/>
      <c r="C705" s="22"/>
      <c r="D705" s="22"/>
      <c r="G705" s="435">
        <v>11</v>
      </c>
      <c r="H705" s="436"/>
      <c r="I705" s="436"/>
      <c r="J705" s="516">
        <v>9680</v>
      </c>
      <c r="K705" s="516"/>
      <c r="L705" s="516"/>
      <c r="M705" s="516"/>
      <c r="N705" s="431">
        <v>2.4000000953674316</v>
      </c>
      <c r="O705" s="431"/>
      <c r="P705" s="431"/>
      <c r="Q705" s="517">
        <f>IF(J705="","",J705*AE711)</f>
        <v>45615.925330123799</v>
      </c>
      <c r="R705" s="517"/>
      <c r="S705" s="517"/>
      <c r="T705" s="518"/>
      <c r="U705" s="500">
        <v>11</v>
      </c>
      <c r="V705" s="436"/>
      <c r="W705" s="436"/>
      <c r="X705" s="516">
        <v>9680</v>
      </c>
      <c r="Y705" s="516"/>
      <c r="Z705" s="516"/>
      <c r="AA705" s="516"/>
      <c r="AB705" s="431">
        <v>2.4000000953674316</v>
      </c>
      <c r="AC705" s="431"/>
      <c r="AD705" s="431"/>
      <c r="AE705" s="517">
        <f>IF(X705="","",X705*AE711)</f>
        <v>45615.925330123799</v>
      </c>
      <c r="AF705" s="517"/>
      <c r="AG705" s="517"/>
      <c r="AH705" s="519"/>
    </row>
    <row r="706" spans="1:62" s="23" customFormat="1" ht="15.75" customHeight="1" x14ac:dyDescent="0.15">
      <c r="A706" s="116" t="str">
        <f t="shared" si="128"/>
        <v/>
      </c>
      <c r="B706" s="99"/>
      <c r="C706" s="22"/>
      <c r="D706" s="22"/>
      <c r="G706" s="435">
        <v>12</v>
      </c>
      <c r="H706" s="436"/>
      <c r="I706" s="436"/>
      <c r="J706" s="516">
        <v>6560</v>
      </c>
      <c r="K706" s="516"/>
      <c r="L706" s="516"/>
      <c r="M706" s="516"/>
      <c r="N706" s="431">
        <v>1.5199999809265137</v>
      </c>
      <c r="O706" s="431"/>
      <c r="P706" s="431"/>
      <c r="Q706" s="517">
        <f>IF(J706="","",J706*AE711)</f>
        <v>30913.271711323563</v>
      </c>
      <c r="R706" s="517"/>
      <c r="S706" s="517"/>
      <c r="T706" s="518"/>
      <c r="U706" s="500">
        <v>12</v>
      </c>
      <c r="V706" s="436"/>
      <c r="W706" s="436"/>
      <c r="X706" s="516">
        <v>6560</v>
      </c>
      <c r="Y706" s="516"/>
      <c r="Z706" s="516"/>
      <c r="AA706" s="516"/>
      <c r="AB706" s="431">
        <v>2.2699999809265137</v>
      </c>
      <c r="AC706" s="431"/>
      <c r="AD706" s="431"/>
      <c r="AE706" s="517">
        <f>IF(X706="","",X706*AE711)</f>
        <v>30913.271711323563</v>
      </c>
      <c r="AF706" s="517"/>
      <c r="AG706" s="517"/>
      <c r="AH706" s="519"/>
    </row>
    <row r="707" spans="1:62" s="23" customFormat="1" ht="15.75" customHeight="1" x14ac:dyDescent="0.15">
      <c r="A707" s="116" t="str">
        <f t="shared" si="128"/>
        <v/>
      </c>
      <c r="B707" s="99"/>
      <c r="C707" s="22"/>
      <c r="D707" s="22"/>
      <c r="G707" s="435">
        <v>12</v>
      </c>
      <c r="H707" s="436"/>
      <c r="I707" s="436"/>
      <c r="J707" s="516">
        <v>0</v>
      </c>
      <c r="K707" s="516"/>
      <c r="L707" s="516"/>
      <c r="M707" s="516"/>
      <c r="N707" s="431">
        <v>0.75</v>
      </c>
      <c r="O707" s="431"/>
      <c r="P707" s="431"/>
      <c r="Q707" s="517">
        <f>IF(J707="","",J707*AE711)</f>
        <v>0</v>
      </c>
      <c r="R707" s="517"/>
      <c r="S707" s="517"/>
      <c r="T707" s="518"/>
      <c r="U707" s="500"/>
      <c r="V707" s="436"/>
      <c r="W707" s="436"/>
      <c r="X707" s="516"/>
      <c r="Y707" s="516"/>
      <c r="Z707" s="516"/>
      <c r="AA707" s="516"/>
      <c r="AB707" s="431"/>
      <c r="AC707" s="431"/>
      <c r="AD707" s="431"/>
      <c r="AE707" s="517" t="str">
        <f>IF(X707="","",X707*AE711)</f>
        <v/>
      </c>
      <c r="AF707" s="517"/>
      <c r="AG707" s="517"/>
      <c r="AH707" s="519"/>
    </row>
    <row r="708" spans="1:62" s="23" customFormat="1" ht="15.75" customHeight="1" x14ac:dyDescent="0.15">
      <c r="A708" s="116" t="str">
        <f t="shared" si="128"/>
        <v>×</v>
      </c>
      <c r="B708" s="99"/>
      <c r="C708" s="22"/>
      <c r="D708" s="22"/>
      <c r="G708" s="435"/>
      <c r="H708" s="436"/>
      <c r="I708" s="436"/>
      <c r="J708" s="516"/>
      <c r="K708" s="516"/>
      <c r="L708" s="516"/>
      <c r="M708" s="516"/>
      <c r="N708" s="431"/>
      <c r="O708" s="431"/>
      <c r="P708" s="431"/>
      <c r="Q708" s="517" t="str">
        <f>IF(J708="","",J708*AE711)</f>
        <v/>
      </c>
      <c r="R708" s="517"/>
      <c r="S708" s="517"/>
      <c r="T708" s="518"/>
      <c r="U708" s="500"/>
      <c r="V708" s="436"/>
      <c r="W708" s="436"/>
      <c r="X708" s="516"/>
      <c r="Y708" s="516"/>
      <c r="Z708" s="516"/>
      <c r="AA708" s="516"/>
      <c r="AB708" s="431"/>
      <c r="AC708" s="431"/>
      <c r="AD708" s="431"/>
      <c r="AE708" s="517" t="str">
        <f>IF(X708="","",X708*AE711)</f>
        <v/>
      </c>
      <c r="AF708" s="517"/>
      <c r="AG708" s="517"/>
      <c r="AH708" s="519"/>
    </row>
    <row r="709" spans="1:62" s="23" customFormat="1" ht="15.75" customHeight="1" x14ac:dyDescent="0.15">
      <c r="A709" s="116" t="str">
        <f t="shared" si="128"/>
        <v>×</v>
      </c>
      <c r="B709" s="99"/>
      <c r="C709" s="22"/>
      <c r="D709" s="22"/>
      <c r="G709" s="435"/>
      <c r="H709" s="436"/>
      <c r="I709" s="436"/>
      <c r="J709" s="516"/>
      <c r="K709" s="516"/>
      <c r="L709" s="516"/>
      <c r="M709" s="516"/>
      <c r="N709" s="431"/>
      <c r="O709" s="431"/>
      <c r="P709" s="431"/>
      <c r="Q709" s="517" t="str">
        <f>IF(J709="","",J709*AE711)</f>
        <v/>
      </c>
      <c r="R709" s="517"/>
      <c r="S709" s="517"/>
      <c r="T709" s="518"/>
      <c r="U709" s="500"/>
      <c r="V709" s="436"/>
      <c r="W709" s="436"/>
      <c r="X709" s="516"/>
      <c r="Y709" s="516"/>
      <c r="Z709" s="516"/>
      <c r="AA709" s="516"/>
      <c r="AB709" s="431"/>
      <c r="AC709" s="431"/>
      <c r="AD709" s="431"/>
      <c r="AE709" s="517" t="str">
        <f>IF(X709="","",X709*AE711)</f>
        <v/>
      </c>
      <c r="AF709" s="517"/>
      <c r="AG709" s="517"/>
      <c r="AH709" s="519"/>
    </row>
    <row r="710" spans="1:62" s="23" customFormat="1" ht="15.75" customHeight="1" x14ac:dyDescent="0.15">
      <c r="A710" s="116" t="str">
        <f t="shared" si="128"/>
        <v>×</v>
      </c>
      <c r="B710" s="99"/>
      <c r="C710" s="22"/>
      <c r="D710" s="22"/>
      <c r="G710" s="505"/>
      <c r="H710" s="506"/>
      <c r="I710" s="506"/>
      <c r="J710" s="507"/>
      <c r="K710" s="507"/>
      <c r="L710" s="507"/>
      <c r="M710" s="507"/>
      <c r="N710" s="457"/>
      <c r="O710" s="457"/>
      <c r="P710" s="457"/>
      <c r="Q710" s="508" t="str">
        <f>IF(J710="","",J710*AE711)</f>
        <v/>
      </c>
      <c r="R710" s="508"/>
      <c r="S710" s="508"/>
      <c r="T710" s="509"/>
      <c r="U710" s="510"/>
      <c r="V710" s="506"/>
      <c r="W710" s="506"/>
      <c r="X710" s="507"/>
      <c r="Y710" s="507"/>
      <c r="Z710" s="507"/>
      <c r="AA710" s="507"/>
      <c r="AB710" s="457"/>
      <c r="AC710" s="457"/>
      <c r="AD710" s="457"/>
      <c r="AE710" s="508" t="str">
        <f>IF(X710="","",X710*AE711)</f>
        <v/>
      </c>
      <c r="AF710" s="508"/>
      <c r="AG710" s="508"/>
      <c r="AH710" s="511"/>
    </row>
    <row r="711" spans="1:62" s="23" customFormat="1" ht="15.75" customHeight="1" x14ac:dyDescent="0.15">
      <c r="A711" s="117" t="str">
        <f>IF(液状化L1の有無="","","×")</f>
        <v/>
      </c>
      <c r="B711" s="99"/>
      <c r="C711" s="22"/>
      <c r="D711" s="22"/>
      <c r="G711" s="61"/>
      <c r="H711" s="61"/>
      <c r="I711" s="61"/>
      <c r="J711" s="61"/>
      <c r="K711" s="61"/>
      <c r="L711" s="61"/>
      <c r="M711" s="61"/>
      <c r="N711" s="61"/>
      <c r="O711" s="61"/>
      <c r="P711" s="61"/>
      <c r="Q711" s="61"/>
      <c r="R711" s="61"/>
      <c r="S711" s="37"/>
      <c r="T711" s="37"/>
      <c r="U711" s="37"/>
      <c r="V711" s="37"/>
      <c r="W711" s="37"/>
      <c r="X711" s="37"/>
      <c r="Y711" s="37"/>
      <c r="Z711" s="37"/>
      <c r="AA711" s="37"/>
      <c r="AB711" s="50" t="s">
        <v>119</v>
      </c>
      <c r="AC711" s="37" t="s">
        <v>419</v>
      </c>
      <c r="AD711" s="35" t="s">
        <v>25</v>
      </c>
      <c r="AE711" s="321">
        <f>AE688</f>
        <v>4.7123889803846897</v>
      </c>
      <c r="AF711" s="321"/>
      <c r="AG711" s="321"/>
      <c r="AH711" s="62" t="s">
        <v>549</v>
      </c>
    </row>
    <row r="712" spans="1:62" ht="15.75" customHeight="1" x14ac:dyDescent="0.15">
      <c r="A712" s="115" t="str">
        <f t="shared" ref="A712:A717" si="129">IF(液状化L2の有無="","","×")</f>
        <v/>
      </c>
      <c r="B712" s="99" t="s">
        <v>571</v>
      </c>
      <c r="D712" s="22"/>
      <c r="G712" s="23"/>
      <c r="AO712" s="22"/>
      <c r="AP712" s="22"/>
      <c r="AQ712" s="22"/>
      <c r="AR712" s="22"/>
      <c r="AS712" s="22"/>
      <c r="AT712" s="22"/>
      <c r="AU712" s="22"/>
      <c r="AV712" s="22"/>
      <c r="AW712" s="22"/>
      <c r="AX712" s="22"/>
      <c r="AY712" s="22"/>
      <c r="AZ712" s="22"/>
      <c r="BA712" s="22"/>
      <c r="BB712" s="22"/>
      <c r="BC712" s="22"/>
      <c r="BD712" s="22"/>
      <c r="BE712" s="22"/>
      <c r="BF712" s="22"/>
      <c r="BG712" s="22"/>
      <c r="BH712" s="22"/>
      <c r="BI712" s="22"/>
      <c r="BJ712" s="22"/>
    </row>
    <row r="713" spans="1:62" ht="15.75" customHeight="1" x14ac:dyDescent="0.15">
      <c r="A713" s="115" t="str">
        <f t="shared" si="129"/>
        <v/>
      </c>
      <c r="D713" s="22"/>
      <c r="G713" s="23"/>
      <c r="AO713" s="22"/>
      <c r="AP713" s="22"/>
      <c r="AQ713" s="22"/>
      <c r="AR713" s="22"/>
      <c r="AS713" s="22"/>
      <c r="AT713" s="22"/>
      <c r="AU713" s="22"/>
      <c r="AV713" s="22"/>
      <c r="AW713" s="22"/>
      <c r="AX713" s="22"/>
      <c r="AY713" s="22"/>
      <c r="AZ713" s="22"/>
      <c r="BA713" s="22"/>
      <c r="BB713" s="22"/>
      <c r="BC713" s="22"/>
      <c r="BD713" s="22"/>
      <c r="BE713" s="22"/>
      <c r="BF713" s="22"/>
      <c r="BG713" s="22"/>
      <c r="BH713" s="22"/>
      <c r="BI713" s="22"/>
      <c r="BJ713" s="22"/>
    </row>
    <row r="714" spans="1:62" s="23" customFormat="1" ht="15.75" customHeight="1" x14ac:dyDescent="0.15">
      <c r="A714" s="115" t="str">
        <f t="shared" si="129"/>
        <v/>
      </c>
      <c r="B714" s="99"/>
      <c r="C714" s="22"/>
      <c r="D714" s="22"/>
      <c r="G714" s="28" t="s">
        <v>520</v>
      </c>
      <c r="H714" s="34"/>
      <c r="I714" s="34"/>
      <c r="J714" s="34"/>
      <c r="K714" s="28"/>
      <c r="L714" s="28"/>
      <c r="M714" s="28"/>
      <c r="N714" s="28"/>
      <c r="O714" s="28"/>
      <c r="P714" s="28"/>
      <c r="Q714" s="28"/>
      <c r="R714" s="28"/>
      <c r="S714" s="28"/>
      <c r="T714" s="28"/>
      <c r="U714" s="28"/>
      <c r="V714" s="28"/>
      <c r="W714" s="28"/>
      <c r="X714" s="28"/>
      <c r="Y714" s="28"/>
      <c r="Z714" s="28"/>
      <c r="AA714" s="28"/>
      <c r="AB714" s="28"/>
      <c r="AC714" s="28"/>
      <c r="AD714" s="28"/>
      <c r="AE714" s="28"/>
      <c r="AF714" s="28"/>
      <c r="AG714" s="28"/>
      <c r="AH714" s="28"/>
      <c r="AI714" s="30"/>
    </row>
    <row r="715" spans="1:62" s="23" customFormat="1" ht="15.75" customHeight="1" x14ac:dyDescent="0.15">
      <c r="A715" s="115" t="str">
        <f t="shared" si="129"/>
        <v/>
      </c>
      <c r="B715" s="99"/>
      <c r="C715" s="22"/>
      <c r="D715" s="22"/>
      <c r="G715" s="341" t="s">
        <v>417</v>
      </c>
      <c r="H715" s="261"/>
      <c r="I715" s="261"/>
      <c r="J715" s="261"/>
      <c r="K715" s="261"/>
      <c r="L715" s="261"/>
      <c r="M715" s="261"/>
      <c r="N715" s="261"/>
      <c r="O715" s="261"/>
      <c r="P715" s="261"/>
      <c r="Q715" s="261"/>
      <c r="R715" s="261"/>
      <c r="S715" s="261"/>
      <c r="T715" s="334"/>
      <c r="U715" s="354" t="s">
        <v>418</v>
      </c>
      <c r="V715" s="269"/>
      <c r="W715" s="269"/>
      <c r="X715" s="269"/>
      <c r="Y715" s="269"/>
      <c r="Z715" s="269"/>
      <c r="AA715" s="269"/>
      <c r="AB715" s="269"/>
      <c r="AC715" s="269"/>
      <c r="AD715" s="269"/>
      <c r="AE715" s="269"/>
      <c r="AF715" s="269"/>
      <c r="AG715" s="269"/>
      <c r="AH715" s="285"/>
    </row>
    <row r="716" spans="1:62" s="23" customFormat="1" ht="15.75" customHeight="1" x14ac:dyDescent="0.15">
      <c r="A716" s="115" t="str">
        <f t="shared" si="129"/>
        <v/>
      </c>
      <c r="B716" s="99"/>
      <c r="C716" s="22"/>
      <c r="D716" s="22"/>
      <c r="G716" s="494" t="s">
        <v>74</v>
      </c>
      <c r="H716" s="503"/>
      <c r="I716" s="503"/>
      <c r="J716" s="503" t="s">
        <v>182</v>
      </c>
      <c r="K716" s="503"/>
      <c r="L716" s="503"/>
      <c r="M716" s="503"/>
      <c r="N716" s="486" t="s">
        <v>181</v>
      </c>
      <c r="O716" s="487"/>
      <c r="P716" s="487"/>
      <c r="Q716" s="503" t="s">
        <v>548</v>
      </c>
      <c r="R716" s="503"/>
      <c r="S716" s="503"/>
      <c r="T716" s="492"/>
      <c r="U716" s="525" t="s">
        <v>74</v>
      </c>
      <c r="V716" s="503"/>
      <c r="W716" s="503"/>
      <c r="X716" s="503" t="s">
        <v>182</v>
      </c>
      <c r="Y716" s="503"/>
      <c r="Z716" s="503"/>
      <c r="AA716" s="503"/>
      <c r="AB716" s="486" t="s">
        <v>181</v>
      </c>
      <c r="AC716" s="487"/>
      <c r="AD716" s="487"/>
      <c r="AE716" s="503" t="s">
        <v>548</v>
      </c>
      <c r="AF716" s="503"/>
      <c r="AG716" s="503"/>
      <c r="AH716" s="492"/>
    </row>
    <row r="717" spans="1:62" s="23" customFormat="1" ht="15.75" customHeight="1" x14ac:dyDescent="0.15">
      <c r="A717" s="115" t="str">
        <f t="shared" si="129"/>
        <v/>
      </c>
      <c r="B717" s="99"/>
      <c r="C717" s="22"/>
      <c r="D717" s="22"/>
      <c r="G717" s="504"/>
      <c r="H717" s="502"/>
      <c r="I717" s="502"/>
      <c r="J717" s="502"/>
      <c r="K717" s="502"/>
      <c r="L717" s="502"/>
      <c r="M717" s="502"/>
      <c r="N717" s="488"/>
      <c r="O717" s="488"/>
      <c r="P717" s="488"/>
      <c r="Q717" s="502"/>
      <c r="R717" s="502"/>
      <c r="S717" s="502"/>
      <c r="T717" s="524"/>
      <c r="U717" s="501"/>
      <c r="V717" s="502"/>
      <c r="W717" s="502"/>
      <c r="X717" s="502"/>
      <c r="Y717" s="502"/>
      <c r="Z717" s="502"/>
      <c r="AA717" s="502"/>
      <c r="AB717" s="488"/>
      <c r="AC717" s="488"/>
      <c r="AD717" s="488"/>
      <c r="AE717" s="502"/>
      <c r="AF717" s="502"/>
      <c r="AG717" s="502"/>
      <c r="AH717" s="524"/>
    </row>
    <row r="718" spans="1:62" s="23" customFormat="1" ht="15.75" customHeight="1" x14ac:dyDescent="0.15">
      <c r="A718" s="115" t="str">
        <f t="shared" ref="A718:A733" si="130">IF(液状化L2の有無="",IF(LEN(G718)+LEN(U718)=0,"×",""),"×")</f>
        <v/>
      </c>
      <c r="B718" s="99"/>
      <c r="C718" s="22"/>
      <c r="D718" s="22"/>
      <c r="G718" s="433">
        <v>2</v>
      </c>
      <c r="H718" s="434"/>
      <c r="I718" s="434"/>
      <c r="J718" s="520">
        <v>0</v>
      </c>
      <c r="K718" s="520"/>
      <c r="L718" s="520"/>
      <c r="M718" s="520"/>
      <c r="N718" s="437">
        <v>0.33000001311302185</v>
      </c>
      <c r="O718" s="437"/>
      <c r="P718" s="437"/>
      <c r="Q718" s="521">
        <f>IF(J718="","",J718*AE734)</f>
        <v>0</v>
      </c>
      <c r="R718" s="521"/>
      <c r="S718" s="521"/>
      <c r="T718" s="522"/>
      <c r="U718" s="470">
        <v>2</v>
      </c>
      <c r="V718" s="434"/>
      <c r="W718" s="434"/>
      <c r="X718" s="520">
        <v>0</v>
      </c>
      <c r="Y718" s="520"/>
      <c r="Z718" s="520"/>
      <c r="AA718" s="520"/>
      <c r="AB718" s="437">
        <v>0.33000001311302185</v>
      </c>
      <c r="AC718" s="437"/>
      <c r="AD718" s="437"/>
      <c r="AE718" s="521">
        <f>IF(X718="","",X718*AE734)</f>
        <v>0</v>
      </c>
      <c r="AF718" s="521"/>
      <c r="AG718" s="521"/>
      <c r="AH718" s="523"/>
    </row>
    <row r="719" spans="1:62" s="23" customFormat="1" ht="15.75" customHeight="1" x14ac:dyDescent="0.15">
      <c r="A719" s="115" t="str">
        <f t="shared" si="130"/>
        <v/>
      </c>
      <c r="B719" s="99"/>
      <c r="C719" s="22"/>
      <c r="D719" s="22"/>
      <c r="G719" s="435">
        <v>3</v>
      </c>
      <c r="H719" s="436"/>
      <c r="I719" s="436"/>
      <c r="J719" s="516">
        <v>0</v>
      </c>
      <c r="K719" s="516"/>
      <c r="L719" s="516"/>
      <c r="M719" s="516"/>
      <c r="N719" s="431">
        <v>1.5</v>
      </c>
      <c r="O719" s="431"/>
      <c r="P719" s="431"/>
      <c r="Q719" s="517">
        <f>IF(J719="","",J719*AE734)</f>
        <v>0</v>
      </c>
      <c r="R719" s="517"/>
      <c r="S719" s="517"/>
      <c r="T719" s="518"/>
      <c r="U719" s="500">
        <v>3</v>
      </c>
      <c r="V719" s="436"/>
      <c r="W719" s="436"/>
      <c r="X719" s="516">
        <v>0</v>
      </c>
      <c r="Y719" s="516"/>
      <c r="Z719" s="516"/>
      <c r="AA719" s="516"/>
      <c r="AB719" s="431">
        <v>1.5</v>
      </c>
      <c r="AC719" s="431"/>
      <c r="AD719" s="431"/>
      <c r="AE719" s="517">
        <f>IF(X719="","",X719*AE734)</f>
        <v>0</v>
      </c>
      <c r="AF719" s="517"/>
      <c r="AG719" s="517"/>
      <c r="AH719" s="519"/>
    </row>
    <row r="720" spans="1:62" s="23" customFormat="1" ht="15.75" customHeight="1" x14ac:dyDescent="0.15">
      <c r="A720" s="115" t="str">
        <f t="shared" si="130"/>
        <v/>
      </c>
      <c r="B720" s="99"/>
      <c r="C720" s="22"/>
      <c r="D720" s="22"/>
      <c r="G720" s="435">
        <v>4</v>
      </c>
      <c r="H720" s="436"/>
      <c r="I720" s="436"/>
      <c r="J720" s="516">
        <v>0</v>
      </c>
      <c r="K720" s="516"/>
      <c r="L720" s="516"/>
      <c r="M720" s="516"/>
      <c r="N720" s="431">
        <v>6.0399999618530273</v>
      </c>
      <c r="O720" s="431"/>
      <c r="P720" s="431"/>
      <c r="Q720" s="517">
        <f>IF(J720="","",J720*AE734)</f>
        <v>0</v>
      </c>
      <c r="R720" s="517"/>
      <c r="S720" s="517"/>
      <c r="T720" s="518"/>
      <c r="U720" s="500">
        <v>4</v>
      </c>
      <c r="V720" s="436"/>
      <c r="W720" s="436"/>
      <c r="X720" s="516">
        <v>0</v>
      </c>
      <c r="Y720" s="516"/>
      <c r="Z720" s="516"/>
      <c r="AA720" s="516"/>
      <c r="AB720" s="431">
        <v>6.0399999618530273</v>
      </c>
      <c r="AC720" s="431"/>
      <c r="AD720" s="431"/>
      <c r="AE720" s="517">
        <f>IF(X720="","",X720*AE734)</f>
        <v>0</v>
      </c>
      <c r="AF720" s="517"/>
      <c r="AG720" s="517"/>
      <c r="AH720" s="519"/>
    </row>
    <row r="721" spans="1:62" s="23" customFormat="1" ht="15.75" customHeight="1" x14ac:dyDescent="0.15">
      <c r="A721" s="115" t="str">
        <f t="shared" si="130"/>
        <v/>
      </c>
      <c r="B721" s="99"/>
      <c r="C721" s="22"/>
      <c r="D721" s="22"/>
      <c r="G721" s="435">
        <v>4</v>
      </c>
      <c r="H721" s="436"/>
      <c r="I721" s="436"/>
      <c r="J721" s="516">
        <v>1900</v>
      </c>
      <c r="K721" s="516"/>
      <c r="L721" s="516"/>
      <c r="M721" s="516"/>
      <c r="N721" s="431">
        <v>0.51000022888183594</v>
      </c>
      <c r="O721" s="431"/>
      <c r="P721" s="431"/>
      <c r="Q721" s="517">
        <f>IF(J721="","",J721*AE734)</f>
        <v>8953.5390627309098</v>
      </c>
      <c r="R721" s="517"/>
      <c r="S721" s="517"/>
      <c r="T721" s="518"/>
      <c r="U721" s="500">
        <v>4</v>
      </c>
      <c r="V721" s="436"/>
      <c r="W721" s="436"/>
      <c r="X721" s="516">
        <v>1900</v>
      </c>
      <c r="Y721" s="516"/>
      <c r="Z721" s="516"/>
      <c r="AA721" s="516"/>
      <c r="AB721" s="431">
        <v>0.51000022888183594</v>
      </c>
      <c r="AC721" s="431"/>
      <c r="AD721" s="431"/>
      <c r="AE721" s="517">
        <f>IF(X721="","",X721*AE734)</f>
        <v>8953.5390627309098</v>
      </c>
      <c r="AF721" s="517"/>
      <c r="AG721" s="517"/>
      <c r="AH721" s="519"/>
    </row>
    <row r="722" spans="1:62" s="23" customFormat="1" ht="15.75" customHeight="1" x14ac:dyDescent="0.15">
      <c r="A722" s="115" t="str">
        <f t="shared" si="130"/>
        <v/>
      </c>
      <c r="B722" s="99"/>
      <c r="C722" s="22"/>
      <c r="D722" s="22"/>
      <c r="G722" s="435">
        <v>5</v>
      </c>
      <c r="H722" s="436"/>
      <c r="I722" s="436"/>
      <c r="J722" s="516">
        <v>1900</v>
      </c>
      <c r="K722" s="516"/>
      <c r="L722" s="516"/>
      <c r="M722" s="516"/>
      <c r="N722" s="431">
        <v>3.4500000476837158</v>
      </c>
      <c r="O722" s="431"/>
      <c r="P722" s="431"/>
      <c r="Q722" s="517">
        <f>IF(J722="","",J722*AE734)</f>
        <v>8953.5390627309098</v>
      </c>
      <c r="R722" s="517"/>
      <c r="S722" s="517"/>
      <c r="T722" s="518"/>
      <c r="U722" s="500">
        <v>5</v>
      </c>
      <c r="V722" s="436"/>
      <c r="W722" s="436"/>
      <c r="X722" s="516">
        <v>1900</v>
      </c>
      <c r="Y722" s="516"/>
      <c r="Z722" s="516"/>
      <c r="AA722" s="516"/>
      <c r="AB722" s="431">
        <v>3.4500000476837158</v>
      </c>
      <c r="AC722" s="431"/>
      <c r="AD722" s="431"/>
      <c r="AE722" s="517">
        <f>IF(X722="","",X722*AE734)</f>
        <v>8953.5390627309098</v>
      </c>
      <c r="AF722" s="517"/>
      <c r="AG722" s="517"/>
      <c r="AH722" s="519"/>
    </row>
    <row r="723" spans="1:62" s="23" customFormat="1" ht="15.75" customHeight="1" x14ac:dyDescent="0.15">
      <c r="A723" s="115" t="str">
        <f t="shared" si="130"/>
        <v/>
      </c>
      <c r="B723" s="99"/>
      <c r="C723" s="22"/>
      <c r="D723" s="22"/>
      <c r="G723" s="435">
        <v>6</v>
      </c>
      <c r="H723" s="436"/>
      <c r="I723" s="436"/>
      <c r="J723" s="516">
        <v>1900</v>
      </c>
      <c r="K723" s="516"/>
      <c r="L723" s="516"/>
      <c r="M723" s="516"/>
      <c r="N723" s="431">
        <v>2.3499999046325684</v>
      </c>
      <c r="O723" s="431"/>
      <c r="P723" s="431"/>
      <c r="Q723" s="517">
        <f>IF(J723="","",J723*AE734)</f>
        <v>8953.5390627309098</v>
      </c>
      <c r="R723" s="517"/>
      <c r="S723" s="517"/>
      <c r="T723" s="518"/>
      <c r="U723" s="500">
        <v>6</v>
      </c>
      <c r="V723" s="436"/>
      <c r="W723" s="436"/>
      <c r="X723" s="516">
        <v>1900</v>
      </c>
      <c r="Y723" s="516"/>
      <c r="Z723" s="516"/>
      <c r="AA723" s="516"/>
      <c r="AB723" s="431">
        <v>2.3499999046325684</v>
      </c>
      <c r="AC723" s="431"/>
      <c r="AD723" s="431"/>
      <c r="AE723" s="517">
        <f>IF(X723="","",X723*AE734)</f>
        <v>8953.5390627309098</v>
      </c>
      <c r="AF723" s="517"/>
      <c r="AG723" s="517"/>
      <c r="AH723" s="519"/>
    </row>
    <row r="724" spans="1:62" s="23" customFormat="1" ht="15.75" customHeight="1" x14ac:dyDescent="0.15">
      <c r="A724" s="115" t="str">
        <f t="shared" si="130"/>
        <v/>
      </c>
      <c r="B724" s="99"/>
      <c r="C724" s="22"/>
      <c r="D724" s="22"/>
      <c r="G724" s="435">
        <v>7</v>
      </c>
      <c r="H724" s="436"/>
      <c r="I724" s="436"/>
      <c r="J724" s="516">
        <v>4162</v>
      </c>
      <c r="K724" s="516"/>
      <c r="L724" s="516"/>
      <c r="M724" s="516"/>
      <c r="N724" s="431">
        <v>8.6000003814697266</v>
      </c>
      <c r="O724" s="431"/>
      <c r="P724" s="431"/>
      <c r="Q724" s="517">
        <f>IF(J724="","",J724*AE734)</f>
        <v>19612.96293636108</v>
      </c>
      <c r="R724" s="517"/>
      <c r="S724" s="517"/>
      <c r="T724" s="518"/>
      <c r="U724" s="500">
        <v>7</v>
      </c>
      <c r="V724" s="436"/>
      <c r="W724" s="436"/>
      <c r="X724" s="516">
        <v>4162</v>
      </c>
      <c r="Y724" s="516"/>
      <c r="Z724" s="516"/>
      <c r="AA724" s="516"/>
      <c r="AB724" s="431">
        <v>8.6000003814697266</v>
      </c>
      <c r="AC724" s="431"/>
      <c r="AD724" s="431"/>
      <c r="AE724" s="517">
        <f>IF(X724="","",X724*AE734)</f>
        <v>19612.96293636108</v>
      </c>
      <c r="AF724" s="517"/>
      <c r="AG724" s="517"/>
      <c r="AH724" s="519"/>
    </row>
    <row r="725" spans="1:62" s="23" customFormat="1" ht="15.75" customHeight="1" x14ac:dyDescent="0.15">
      <c r="A725" s="115" t="str">
        <f t="shared" si="130"/>
        <v/>
      </c>
      <c r="B725" s="99"/>
      <c r="C725" s="22"/>
      <c r="D725" s="22"/>
      <c r="G725" s="435">
        <v>8</v>
      </c>
      <c r="H725" s="436"/>
      <c r="I725" s="436"/>
      <c r="J725" s="516">
        <v>5940</v>
      </c>
      <c r="K725" s="516"/>
      <c r="L725" s="516"/>
      <c r="M725" s="516"/>
      <c r="N725" s="431">
        <v>2.2000000476837158</v>
      </c>
      <c r="O725" s="431"/>
      <c r="P725" s="431"/>
      <c r="Q725" s="517">
        <f>IF(J725="","",J725*AE734)</f>
        <v>27991.590543485057</v>
      </c>
      <c r="R725" s="517"/>
      <c r="S725" s="517"/>
      <c r="T725" s="518"/>
      <c r="U725" s="500">
        <v>8</v>
      </c>
      <c r="V725" s="436"/>
      <c r="W725" s="436"/>
      <c r="X725" s="516">
        <v>5940</v>
      </c>
      <c r="Y725" s="516"/>
      <c r="Z725" s="516"/>
      <c r="AA725" s="516"/>
      <c r="AB725" s="431">
        <v>2.2000000476837158</v>
      </c>
      <c r="AC725" s="431"/>
      <c r="AD725" s="431"/>
      <c r="AE725" s="517">
        <f>IF(X725="","",X725*AE734)</f>
        <v>27991.590543485057</v>
      </c>
      <c r="AF725" s="517"/>
      <c r="AG725" s="517"/>
      <c r="AH725" s="519"/>
    </row>
    <row r="726" spans="1:62" s="23" customFormat="1" ht="15.75" customHeight="1" x14ac:dyDescent="0.15">
      <c r="A726" s="115" t="str">
        <f t="shared" si="130"/>
        <v/>
      </c>
      <c r="B726" s="99"/>
      <c r="C726" s="22"/>
      <c r="D726" s="22"/>
      <c r="G726" s="435">
        <v>9</v>
      </c>
      <c r="H726" s="436"/>
      <c r="I726" s="436"/>
      <c r="J726" s="516">
        <v>9680</v>
      </c>
      <c r="K726" s="516"/>
      <c r="L726" s="516"/>
      <c r="M726" s="516"/>
      <c r="N726" s="431">
        <v>1.5</v>
      </c>
      <c r="O726" s="431"/>
      <c r="P726" s="431"/>
      <c r="Q726" s="517">
        <f>IF(J726="","",J726*AE734)</f>
        <v>45615.925330123799</v>
      </c>
      <c r="R726" s="517"/>
      <c r="S726" s="517"/>
      <c r="T726" s="518"/>
      <c r="U726" s="500">
        <v>9</v>
      </c>
      <c r="V726" s="436"/>
      <c r="W726" s="436"/>
      <c r="X726" s="516">
        <v>9680</v>
      </c>
      <c r="Y726" s="516"/>
      <c r="Z726" s="516"/>
      <c r="AA726" s="516"/>
      <c r="AB726" s="431">
        <v>1.5</v>
      </c>
      <c r="AC726" s="431"/>
      <c r="AD726" s="431"/>
      <c r="AE726" s="517">
        <f>IF(X726="","",X726*AE734)</f>
        <v>45615.925330123799</v>
      </c>
      <c r="AF726" s="517"/>
      <c r="AG726" s="517"/>
      <c r="AH726" s="519"/>
    </row>
    <row r="727" spans="1:62" s="23" customFormat="1" ht="15.75" customHeight="1" x14ac:dyDescent="0.15">
      <c r="A727" s="115" t="str">
        <f t="shared" si="130"/>
        <v/>
      </c>
      <c r="B727" s="99"/>
      <c r="C727" s="22"/>
      <c r="D727" s="22"/>
      <c r="G727" s="435">
        <v>10</v>
      </c>
      <c r="H727" s="436"/>
      <c r="I727" s="436"/>
      <c r="J727" s="516">
        <v>6960</v>
      </c>
      <c r="K727" s="516"/>
      <c r="L727" s="516"/>
      <c r="M727" s="516"/>
      <c r="N727" s="431">
        <v>3.8499999046325684</v>
      </c>
      <c r="O727" s="431"/>
      <c r="P727" s="431"/>
      <c r="Q727" s="517">
        <f>IF(J727="","",J727*AE734)</f>
        <v>32798.227303477441</v>
      </c>
      <c r="R727" s="517"/>
      <c r="S727" s="517"/>
      <c r="T727" s="518"/>
      <c r="U727" s="500">
        <v>10</v>
      </c>
      <c r="V727" s="436"/>
      <c r="W727" s="436"/>
      <c r="X727" s="516">
        <v>6960</v>
      </c>
      <c r="Y727" s="516"/>
      <c r="Z727" s="516"/>
      <c r="AA727" s="516"/>
      <c r="AB727" s="431">
        <v>3.8499999046325684</v>
      </c>
      <c r="AC727" s="431"/>
      <c r="AD727" s="431"/>
      <c r="AE727" s="517">
        <f>IF(X727="","",X727*AE734)</f>
        <v>32798.227303477441</v>
      </c>
      <c r="AF727" s="517"/>
      <c r="AG727" s="517"/>
      <c r="AH727" s="519"/>
    </row>
    <row r="728" spans="1:62" s="23" customFormat="1" ht="15.75" customHeight="1" x14ac:dyDescent="0.15">
      <c r="A728" s="115" t="str">
        <f t="shared" si="130"/>
        <v/>
      </c>
      <c r="B728" s="99"/>
      <c r="C728" s="22"/>
      <c r="D728" s="22"/>
      <c r="G728" s="435">
        <v>11</v>
      </c>
      <c r="H728" s="436"/>
      <c r="I728" s="436"/>
      <c r="J728" s="516">
        <v>9680</v>
      </c>
      <c r="K728" s="516"/>
      <c r="L728" s="516"/>
      <c r="M728" s="516"/>
      <c r="N728" s="431">
        <v>2.4000000953674316</v>
      </c>
      <c r="O728" s="431"/>
      <c r="P728" s="431"/>
      <c r="Q728" s="517">
        <f>IF(J728="","",J728*AE734)</f>
        <v>45615.925330123799</v>
      </c>
      <c r="R728" s="517"/>
      <c r="S728" s="517"/>
      <c r="T728" s="518"/>
      <c r="U728" s="500">
        <v>11</v>
      </c>
      <c r="V728" s="436"/>
      <c r="W728" s="436"/>
      <c r="X728" s="516">
        <v>9680</v>
      </c>
      <c r="Y728" s="516"/>
      <c r="Z728" s="516"/>
      <c r="AA728" s="516"/>
      <c r="AB728" s="431">
        <v>2.4000000953674316</v>
      </c>
      <c r="AC728" s="431"/>
      <c r="AD728" s="431"/>
      <c r="AE728" s="517">
        <f>IF(X728="","",X728*AE734)</f>
        <v>45615.925330123799</v>
      </c>
      <c r="AF728" s="517"/>
      <c r="AG728" s="517"/>
      <c r="AH728" s="519"/>
    </row>
    <row r="729" spans="1:62" s="23" customFormat="1" ht="15.75" customHeight="1" x14ac:dyDescent="0.15">
      <c r="A729" s="115" t="str">
        <f t="shared" si="130"/>
        <v/>
      </c>
      <c r="B729" s="99"/>
      <c r="C729" s="22"/>
      <c r="D729" s="22"/>
      <c r="G729" s="435">
        <v>12</v>
      </c>
      <c r="H729" s="436"/>
      <c r="I729" s="436"/>
      <c r="J729" s="516">
        <v>6560</v>
      </c>
      <c r="K729" s="516"/>
      <c r="L729" s="516"/>
      <c r="M729" s="516"/>
      <c r="N729" s="431">
        <v>1.5199999809265137</v>
      </c>
      <c r="O729" s="431"/>
      <c r="P729" s="431"/>
      <c r="Q729" s="517">
        <f>IF(J729="","",J729*AE734)</f>
        <v>30913.271711323563</v>
      </c>
      <c r="R729" s="517"/>
      <c r="S729" s="517"/>
      <c r="T729" s="518"/>
      <c r="U729" s="500">
        <v>12</v>
      </c>
      <c r="V729" s="436"/>
      <c r="W729" s="436"/>
      <c r="X729" s="516">
        <v>6560</v>
      </c>
      <c r="Y729" s="516"/>
      <c r="Z729" s="516"/>
      <c r="AA729" s="516"/>
      <c r="AB729" s="431">
        <v>2.2699999809265137</v>
      </c>
      <c r="AC729" s="431"/>
      <c r="AD729" s="431"/>
      <c r="AE729" s="517">
        <f>IF(X729="","",X729*AE734)</f>
        <v>30913.271711323563</v>
      </c>
      <c r="AF729" s="517"/>
      <c r="AG729" s="517"/>
      <c r="AH729" s="519"/>
    </row>
    <row r="730" spans="1:62" s="23" customFormat="1" ht="15.75" customHeight="1" x14ac:dyDescent="0.15">
      <c r="A730" s="115" t="str">
        <f t="shared" si="130"/>
        <v/>
      </c>
      <c r="B730" s="99"/>
      <c r="C730" s="22"/>
      <c r="D730" s="22"/>
      <c r="G730" s="435">
        <v>12</v>
      </c>
      <c r="H730" s="436"/>
      <c r="I730" s="436"/>
      <c r="J730" s="516">
        <v>0</v>
      </c>
      <c r="K730" s="516"/>
      <c r="L730" s="516"/>
      <c r="M730" s="516"/>
      <c r="N730" s="431">
        <v>0.75</v>
      </c>
      <c r="O730" s="431"/>
      <c r="P730" s="431"/>
      <c r="Q730" s="517">
        <f>IF(J730="","",J730*AE734)</f>
        <v>0</v>
      </c>
      <c r="R730" s="517"/>
      <c r="S730" s="517"/>
      <c r="T730" s="518"/>
      <c r="U730" s="500"/>
      <c r="V730" s="436"/>
      <c r="W730" s="436"/>
      <c r="X730" s="516"/>
      <c r="Y730" s="516"/>
      <c r="Z730" s="516"/>
      <c r="AA730" s="516"/>
      <c r="AB730" s="431"/>
      <c r="AC730" s="431"/>
      <c r="AD730" s="431"/>
      <c r="AE730" s="517" t="str">
        <f>IF(X730="","",X730*AE734)</f>
        <v/>
      </c>
      <c r="AF730" s="517"/>
      <c r="AG730" s="517"/>
      <c r="AH730" s="519"/>
    </row>
    <row r="731" spans="1:62" s="23" customFormat="1" ht="15.75" customHeight="1" x14ac:dyDescent="0.15">
      <c r="A731" s="115" t="str">
        <f t="shared" si="130"/>
        <v>×</v>
      </c>
      <c r="B731" s="99"/>
      <c r="C731" s="22"/>
      <c r="D731" s="22"/>
      <c r="G731" s="435"/>
      <c r="H731" s="436"/>
      <c r="I731" s="436"/>
      <c r="J731" s="516"/>
      <c r="K731" s="516"/>
      <c r="L731" s="516"/>
      <c r="M731" s="516"/>
      <c r="N731" s="431"/>
      <c r="O731" s="431"/>
      <c r="P731" s="431"/>
      <c r="Q731" s="517" t="str">
        <f>IF(J731="","",J731*AE734)</f>
        <v/>
      </c>
      <c r="R731" s="517"/>
      <c r="S731" s="517"/>
      <c r="T731" s="518"/>
      <c r="U731" s="500"/>
      <c r="V731" s="436"/>
      <c r="W731" s="436"/>
      <c r="X731" s="516"/>
      <c r="Y731" s="516"/>
      <c r="Z731" s="516"/>
      <c r="AA731" s="516"/>
      <c r="AB731" s="431"/>
      <c r="AC731" s="431"/>
      <c r="AD731" s="431"/>
      <c r="AE731" s="517" t="str">
        <f>IF(X731="","",X731*AE734)</f>
        <v/>
      </c>
      <c r="AF731" s="517"/>
      <c r="AG731" s="517"/>
      <c r="AH731" s="519"/>
    </row>
    <row r="732" spans="1:62" s="23" customFormat="1" ht="15.75" customHeight="1" x14ac:dyDescent="0.15">
      <c r="A732" s="115" t="str">
        <f t="shared" si="130"/>
        <v>×</v>
      </c>
      <c r="B732" s="99"/>
      <c r="C732" s="22"/>
      <c r="D732" s="22"/>
      <c r="G732" s="435"/>
      <c r="H732" s="436"/>
      <c r="I732" s="436"/>
      <c r="J732" s="516"/>
      <c r="K732" s="516"/>
      <c r="L732" s="516"/>
      <c r="M732" s="516"/>
      <c r="N732" s="431"/>
      <c r="O732" s="431"/>
      <c r="P732" s="431"/>
      <c r="Q732" s="517" t="str">
        <f>IF(J732="","",J732*AE734)</f>
        <v/>
      </c>
      <c r="R732" s="517"/>
      <c r="S732" s="517"/>
      <c r="T732" s="518"/>
      <c r="U732" s="500"/>
      <c r="V732" s="436"/>
      <c r="W732" s="436"/>
      <c r="X732" s="516"/>
      <c r="Y732" s="516"/>
      <c r="Z732" s="516"/>
      <c r="AA732" s="516"/>
      <c r="AB732" s="431"/>
      <c r="AC732" s="431"/>
      <c r="AD732" s="431"/>
      <c r="AE732" s="517" t="str">
        <f>IF(X732="","",X732*AE734)</f>
        <v/>
      </c>
      <c r="AF732" s="517"/>
      <c r="AG732" s="517"/>
      <c r="AH732" s="519"/>
    </row>
    <row r="733" spans="1:62" s="23" customFormat="1" ht="15.75" customHeight="1" x14ac:dyDescent="0.15">
      <c r="A733" s="115" t="str">
        <f t="shared" si="130"/>
        <v>×</v>
      </c>
      <c r="B733" s="99"/>
      <c r="C733" s="22"/>
      <c r="D733" s="22"/>
      <c r="G733" s="505"/>
      <c r="H733" s="506"/>
      <c r="I733" s="506"/>
      <c r="J733" s="507"/>
      <c r="K733" s="507"/>
      <c r="L733" s="507"/>
      <c r="M733" s="507"/>
      <c r="N733" s="457"/>
      <c r="O733" s="457"/>
      <c r="P733" s="457"/>
      <c r="Q733" s="508" t="str">
        <f>IF(J733="","",J733*AE734)</f>
        <v/>
      </c>
      <c r="R733" s="508"/>
      <c r="S733" s="508"/>
      <c r="T733" s="509"/>
      <c r="U733" s="510"/>
      <c r="V733" s="506"/>
      <c r="W733" s="506"/>
      <c r="X733" s="507"/>
      <c r="Y733" s="507"/>
      <c r="Z733" s="507"/>
      <c r="AA733" s="507"/>
      <c r="AB733" s="457"/>
      <c r="AC733" s="457"/>
      <c r="AD733" s="457"/>
      <c r="AE733" s="508" t="str">
        <f>IF(X733="","",X733*AE734)</f>
        <v/>
      </c>
      <c r="AF733" s="508"/>
      <c r="AG733" s="508"/>
      <c r="AH733" s="511"/>
    </row>
    <row r="734" spans="1:62" s="23" customFormat="1" ht="15.75" customHeight="1" x14ac:dyDescent="0.15">
      <c r="A734" s="115" t="str">
        <f>IF(液状化L2の有無="","","×")</f>
        <v/>
      </c>
      <c r="B734" s="99"/>
      <c r="C734" s="22"/>
      <c r="D734" s="22"/>
      <c r="G734" s="61"/>
      <c r="H734" s="61"/>
      <c r="I734" s="61"/>
      <c r="J734" s="61"/>
      <c r="K734" s="61"/>
      <c r="L734" s="61"/>
      <c r="M734" s="61"/>
      <c r="N734" s="61"/>
      <c r="O734" s="61"/>
      <c r="P734" s="61"/>
      <c r="Q734" s="61"/>
      <c r="R734" s="61"/>
      <c r="S734" s="37"/>
      <c r="T734" s="37"/>
      <c r="U734" s="37"/>
      <c r="V734" s="37"/>
      <c r="W734" s="37"/>
      <c r="X734" s="37"/>
      <c r="Y734" s="37"/>
      <c r="Z734" s="37"/>
      <c r="AA734" s="37"/>
      <c r="AB734" s="50" t="s">
        <v>119</v>
      </c>
      <c r="AC734" s="37" t="s">
        <v>419</v>
      </c>
      <c r="AD734" s="35" t="s">
        <v>25</v>
      </c>
      <c r="AE734" s="321">
        <f>AE711</f>
        <v>4.7123889803846897</v>
      </c>
      <c r="AF734" s="321"/>
      <c r="AG734" s="321"/>
      <c r="AH734" s="62" t="s">
        <v>549</v>
      </c>
    </row>
    <row r="735" spans="1:62" ht="15.75" customHeight="1" x14ac:dyDescent="0.15">
      <c r="A735" s="119" t="str">
        <f>IF(液状化L2の有無="","","×")</f>
        <v/>
      </c>
      <c r="B735" s="99" t="s">
        <v>571</v>
      </c>
      <c r="D735" s="22"/>
      <c r="G735" s="23"/>
      <c r="AO735" s="22"/>
      <c r="AP735" s="22"/>
      <c r="AQ735" s="22"/>
      <c r="AR735" s="22"/>
      <c r="AS735" s="22"/>
      <c r="AT735" s="22"/>
      <c r="AU735" s="22"/>
      <c r="AV735" s="22"/>
      <c r="AW735" s="22"/>
      <c r="AX735" s="22"/>
      <c r="AY735" s="22"/>
      <c r="AZ735" s="22"/>
      <c r="BA735" s="22"/>
      <c r="BB735" s="22"/>
      <c r="BC735" s="22"/>
      <c r="BD735" s="22"/>
      <c r="BE735" s="22"/>
      <c r="BF735" s="22"/>
      <c r="BG735" s="22"/>
      <c r="BH735" s="22"/>
      <c r="BI735" s="22"/>
      <c r="BJ735" s="22"/>
    </row>
    <row r="736" spans="1:62" s="99" customFormat="1" ht="15.75" customHeight="1" x14ac:dyDescent="0.15">
      <c r="F736" s="23"/>
      <c r="G736" s="23"/>
    </row>
    <row r="737" spans="1:35" s="23" customFormat="1" ht="15.75" customHeight="1" x14ac:dyDescent="0.15">
      <c r="G737" s="28" t="s">
        <v>521</v>
      </c>
      <c r="H737" s="34"/>
      <c r="I737" s="34"/>
      <c r="J737" s="34"/>
      <c r="K737" s="28"/>
      <c r="L737" s="28"/>
      <c r="M737" s="28"/>
      <c r="N737" s="28"/>
      <c r="O737" s="28"/>
      <c r="P737" s="28"/>
      <c r="Q737" s="28"/>
      <c r="R737" s="28"/>
      <c r="S737" s="28"/>
      <c r="T737" s="28"/>
      <c r="U737" s="28"/>
      <c r="V737" s="28"/>
      <c r="W737" s="28"/>
      <c r="X737" s="28"/>
      <c r="Y737" s="28"/>
      <c r="Z737" s="28"/>
      <c r="AA737" s="28"/>
      <c r="AB737" s="28"/>
      <c r="AC737" s="28"/>
      <c r="AD737" s="28"/>
      <c r="AE737" s="28"/>
      <c r="AF737" s="28"/>
      <c r="AG737" s="28"/>
      <c r="AH737" s="28"/>
      <c r="AI737" s="30"/>
    </row>
    <row r="738" spans="1:35" s="23" customFormat="1" ht="15.75" customHeight="1" x14ac:dyDescent="0.15">
      <c r="G738" s="341" t="s">
        <v>417</v>
      </c>
      <c r="H738" s="261"/>
      <c r="I738" s="261"/>
      <c r="J738" s="261"/>
      <c r="K738" s="261"/>
      <c r="L738" s="261"/>
      <c r="M738" s="261"/>
      <c r="N738" s="261"/>
      <c r="O738" s="261"/>
      <c r="P738" s="261"/>
      <c r="Q738" s="261"/>
      <c r="R738" s="261"/>
      <c r="S738" s="261"/>
      <c r="T738" s="334"/>
      <c r="U738" s="354" t="s">
        <v>418</v>
      </c>
      <c r="V738" s="269"/>
      <c r="W738" s="269"/>
      <c r="X738" s="269"/>
      <c r="Y738" s="269"/>
      <c r="Z738" s="269"/>
      <c r="AA738" s="269"/>
      <c r="AB738" s="269"/>
      <c r="AC738" s="269"/>
      <c r="AD738" s="269"/>
      <c r="AE738" s="269"/>
      <c r="AF738" s="269"/>
      <c r="AG738" s="269"/>
      <c r="AH738" s="285"/>
    </row>
    <row r="739" spans="1:35" s="23" customFormat="1" ht="15.75" customHeight="1" x14ac:dyDescent="0.15">
      <c r="G739" s="494" t="s">
        <v>74</v>
      </c>
      <c r="H739" s="503"/>
      <c r="I739" s="503"/>
      <c r="J739" s="503" t="s">
        <v>182</v>
      </c>
      <c r="K739" s="503"/>
      <c r="L739" s="503"/>
      <c r="M739" s="503"/>
      <c r="N739" s="486" t="s">
        <v>181</v>
      </c>
      <c r="O739" s="487"/>
      <c r="P739" s="487"/>
      <c r="Q739" s="503" t="s">
        <v>548</v>
      </c>
      <c r="R739" s="503"/>
      <c r="S739" s="503"/>
      <c r="T739" s="492"/>
      <c r="U739" s="525" t="s">
        <v>74</v>
      </c>
      <c r="V739" s="503"/>
      <c r="W739" s="503"/>
      <c r="X739" s="503" t="s">
        <v>182</v>
      </c>
      <c r="Y739" s="503"/>
      <c r="Z739" s="503"/>
      <c r="AA739" s="503"/>
      <c r="AB739" s="486" t="s">
        <v>181</v>
      </c>
      <c r="AC739" s="487"/>
      <c r="AD739" s="487"/>
      <c r="AE739" s="503" t="s">
        <v>548</v>
      </c>
      <c r="AF739" s="503"/>
      <c r="AG739" s="503"/>
      <c r="AH739" s="492"/>
    </row>
    <row r="740" spans="1:35" s="23" customFormat="1" ht="15.75" customHeight="1" x14ac:dyDescent="0.15">
      <c r="G740" s="504"/>
      <c r="H740" s="502"/>
      <c r="I740" s="502"/>
      <c r="J740" s="502"/>
      <c r="K740" s="502"/>
      <c r="L740" s="502"/>
      <c r="M740" s="502"/>
      <c r="N740" s="488"/>
      <c r="O740" s="488"/>
      <c r="P740" s="488"/>
      <c r="Q740" s="502"/>
      <c r="R740" s="502"/>
      <c r="S740" s="502"/>
      <c r="T740" s="524"/>
      <c r="U740" s="501"/>
      <c r="V740" s="502"/>
      <c r="W740" s="502"/>
      <c r="X740" s="502"/>
      <c r="Y740" s="502"/>
      <c r="Z740" s="502"/>
      <c r="AA740" s="502"/>
      <c r="AB740" s="488"/>
      <c r="AC740" s="488"/>
      <c r="AD740" s="488"/>
      <c r="AE740" s="502"/>
      <c r="AF740" s="502"/>
      <c r="AG740" s="502"/>
      <c r="AH740" s="524"/>
    </row>
    <row r="741" spans="1:35" s="23" customFormat="1" ht="15.75" customHeight="1" x14ac:dyDescent="0.15">
      <c r="A741" s="109" t="str">
        <f t="shared" ref="A741:A756" si="131">IF(LEN(G741)+LEN(U741)=0,"×","")</f>
        <v/>
      </c>
      <c r="B741" s="99"/>
      <c r="C741" s="22"/>
      <c r="D741" s="22"/>
      <c r="G741" s="433">
        <v>2</v>
      </c>
      <c r="H741" s="434"/>
      <c r="I741" s="434"/>
      <c r="J741" s="520">
        <v>0</v>
      </c>
      <c r="K741" s="520"/>
      <c r="L741" s="520"/>
      <c r="M741" s="520"/>
      <c r="N741" s="437">
        <v>0.33000001311302185</v>
      </c>
      <c r="O741" s="437"/>
      <c r="P741" s="437"/>
      <c r="Q741" s="521">
        <f>IF(J741="","",J741*AE757)</f>
        <v>0</v>
      </c>
      <c r="R741" s="521"/>
      <c r="S741" s="521"/>
      <c r="T741" s="522"/>
      <c r="U741" s="470">
        <v>2</v>
      </c>
      <c r="V741" s="434"/>
      <c r="W741" s="434"/>
      <c r="X741" s="520">
        <v>0</v>
      </c>
      <c r="Y741" s="520"/>
      <c r="Z741" s="520"/>
      <c r="AA741" s="520"/>
      <c r="AB741" s="437">
        <v>0.33000001311302185</v>
      </c>
      <c r="AC741" s="437"/>
      <c r="AD741" s="437"/>
      <c r="AE741" s="521">
        <f>IF(X741="","",X741*AE757)</f>
        <v>0</v>
      </c>
      <c r="AF741" s="521"/>
      <c r="AG741" s="521"/>
      <c r="AH741" s="523"/>
    </row>
    <row r="742" spans="1:35" s="23" customFormat="1" ht="15.75" customHeight="1" x14ac:dyDescent="0.15">
      <c r="A742" s="109" t="str">
        <f t="shared" si="131"/>
        <v/>
      </c>
      <c r="B742" s="99"/>
      <c r="C742" s="22"/>
      <c r="D742" s="22"/>
      <c r="G742" s="435">
        <v>3</v>
      </c>
      <c r="H742" s="436"/>
      <c r="I742" s="436"/>
      <c r="J742" s="516">
        <v>0</v>
      </c>
      <c r="K742" s="516"/>
      <c r="L742" s="516"/>
      <c r="M742" s="516"/>
      <c r="N742" s="431">
        <v>1.5</v>
      </c>
      <c r="O742" s="431"/>
      <c r="P742" s="431"/>
      <c r="Q742" s="517">
        <f>IF(J742="","",J742*AE757)</f>
        <v>0</v>
      </c>
      <c r="R742" s="517"/>
      <c r="S742" s="517"/>
      <c r="T742" s="518"/>
      <c r="U742" s="500">
        <v>3</v>
      </c>
      <c r="V742" s="436"/>
      <c r="W742" s="436"/>
      <c r="X742" s="516">
        <v>0</v>
      </c>
      <c r="Y742" s="516"/>
      <c r="Z742" s="516"/>
      <c r="AA742" s="516"/>
      <c r="AB742" s="431">
        <v>1.5</v>
      </c>
      <c r="AC742" s="431"/>
      <c r="AD742" s="431"/>
      <c r="AE742" s="517">
        <f>IF(X742="","",X742*AE757)</f>
        <v>0</v>
      </c>
      <c r="AF742" s="517"/>
      <c r="AG742" s="517"/>
      <c r="AH742" s="519"/>
    </row>
    <row r="743" spans="1:35" s="23" customFormat="1" ht="15.75" customHeight="1" x14ac:dyDescent="0.15">
      <c r="A743" s="109" t="str">
        <f t="shared" si="131"/>
        <v/>
      </c>
      <c r="B743" s="99"/>
      <c r="C743" s="22"/>
      <c r="D743" s="22"/>
      <c r="G743" s="435">
        <v>4</v>
      </c>
      <c r="H743" s="436"/>
      <c r="I743" s="436"/>
      <c r="J743" s="516">
        <v>0</v>
      </c>
      <c r="K743" s="516"/>
      <c r="L743" s="516"/>
      <c r="M743" s="516"/>
      <c r="N743" s="431">
        <v>5.940000057220459</v>
      </c>
      <c r="O743" s="431"/>
      <c r="P743" s="431"/>
      <c r="Q743" s="517">
        <f>IF(J743="","",J743*AE757)</f>
        <v>0</v>
      </c>
      <c r="R743" s="517"/>
      <c r="S743" s="517"/>
      <c r="T743" s="518"/>
      <c r="U743" s="500">
        <v>4</v>
      </c>
      <c r="V743" s="436"/>
      <c r="W743" s="436"/>
      <c r="X743" s="516">
        <v>0</v>
      </c>
      <c r="Y743" s="516"/>
      <c r="Z743" s="516"/>
      <c r="AA743" s="516"/>
      <c r="AB743" s="431">
        <v>5.940000057220459</v>
      </c>
      <c r="AC743" s="431"/>
      <c r="AD743" s="431"/>
      <c r="AE743" s="517">
        <f>IF(X743="","",X743*AE757)</f>
        <v>0</v>
      </c>
      <c r="AF743" s="517"/>
      <c r="AG743" s="517"/>
      <c r="AH743" s="519"/>
    </row>
    <row r="744" spans="1:35" s="23" customFormat="1" ht="15.75" customHeight="1" x14ac:dyDescent="0.15">
      <c r="A744" s="109" t="str">
        <f t="shared" si="131"/>
        <v/>
      </c>
      <c r="B744" s="99"/>
      <c r="C744" s="22"/>
      <c r="D744" s="22"/>
      <c r="G744" s="435">
        <v>4</v>
      </c>
      <c r="H744" s="436"/>
      <c r="I744" s="436"/>
      <c r="J744" s="516">
        <v>1900</v>
      </c>
      <c r="K744" s="516"/>
      <c r="L744" s="516"/>
      <c r="M744" s="516"/>
      <c r="N744" s="431">
        <v>0.6100001335144043</v>
      </c>
      <c r="O744" s="431"/>
      <c r="P744" s="431"/>
      <c r="Q744" s="517">
        <f>IF(J744="","",J744*AE757)</f>
        <v>8953.5390627309098</v>
      </c>
      <c r="R744" s="517"/>
      <c r="S744" s="517"/>
      <c r="T744" s="518"/>
      <c r="U744" s="500">
        <v>4</v>
      </c>
      <c r="V744" s="436"/>
      <c r="W744" s="436"/>
      <c r="X744" s="516">
        <v>1900</v>
      </c>
      <c r="Y744" s="516"/>
      <c r="Z744" s="516"/>
      <c r="AA744" s="516"/>
      <c r="AB744" s="431">
        <v>0.6100001335144043</v>
      </c>
      <c r="AC744" s="431"/>
      <c r="AD744" s="431"/>
      <c r="AE744" s="517">
        <f>IF(X744="","",X744*AE757)</f>
        <v>8953.5390627309098</v>
      </c>
      <c r="AF744" s="517"/>
      <c r="AG744" s="517"/>
      <c r="AH744" s="519"/>
    </row>
    <row r="745" spans="1:35" s="23" customFormat="1" ht="15.75" customHeight="1" x14ac:dyDescent="0.15">
      <c r="A745" s="109" t="str">
        <f t="shared" si="131"/>
        <v/>
      </c>
      <c r="B745" s="99"/>
      <c r="C745" s="22"/>
      <c r="D745" s="22"/>
      <c r="G745" s="435">
        <v>5</v>
      </c>
      <c r="H745" s="436"/>
      <c r="I745" s="436"/>
      <c r="J745" s="516">
        <v>1900</v>
      </c>
      <c r="K745" s="516"/>
      <c r="L745" s="516"/>
      <c r="M745" s="516"/>
      <c r="N745" s="431">
        <v>3.4500000476837158</v>
      </c>
      <c r="O745" s="431"/>
      <c r="P745" s="431"/>
      <c r="Q745" s="517">
        <f>IF(J745="","",J745*AE757)</f>
        <v>8953.5390627309098</v>
      </c>
      <c r="R745" s="517"/>
      <c r="S745" s="517"/>
      <c r="T745" s="518"/>
      <c r="U745" s="500">
        <v>5</v>
      </c>
      <c r="V745" s="436"/>
      <c r="W745" s="436"/>
      <c r="X745" s="516">
        <v>1900</v>
      </c>
      <c r="Y745" s="516"/>
      <c r="Z745" s="516"/>
      <c r="AA745" s="516"/>
      <c r="AB745" s="431">
        <v>3.4500000476837158</v>
      </c>
      <c r="AC745" s="431"/>
      <c r="AD745" s="431"/>
      <c r="AE745" s="517">
        <f>IF(X745="","",X745*AE757)</f>
        <v>8953.5390627309098</v>
      </c>
      <c r="AF745" s="517"/>
      <c r="AG745" s="517"/>
      <c r="AH745" s="519"/>
    </row>
    <row r="746" spans="1:35" s="23" customFormat="1" ht="15.75" customHeight="1" x14ac:dyDescent="0.15">
      <c r="A746" s="109" t="str">
        <f t="shared" si="131"/>
        <v/>
      </c>
      <c r="B746" s="99"/>
      <c r="C746" s="22"/>
      <c r="D746" s="22"/>
      <c r="G746" s="435">
        <v>6</v>
      </c>
      <c r="H746" s="436"/>
      <c r="I746" s="436"/>
      <c r="J746" s="516">
        <v>1900</v>
      </c>
      <c r="K746" s="516"/>
      <c r="L746" s="516"/>
      <c r="M746" s="516"/>
      <c r="N746" s="431">
        <v>2.3499999046325684</v>
      </c>
      <c r="O746" s="431"/>
      <c r="P746" s="431"/>
      <c r="Q746" s="517">
        <f>IF(J746="","",J746*AE757)</f>
        <v>8953.5390627309098</v>
      </c>
      <c r="R746" s="517"/>
      <c r="S746" s="517"/>
      <c r="T746" s="518"/>
      <c r="U746" s="500">
        <v>6</v>
      </c>
      <c r="V746" s="436"/>
      <c r="W746" s="436"/>
      <c r="X746" s="516">
        <v>1900</v>
      </c>
      <c r="Y746" s="516"/>
      <c r="Z746" s="516"/>
      <c r="AA746" s="516"/>
      <c r="AB746" s="431">
        <v>2.3499999046325684</v>
      </c>
      <c r="AC746" s="431"/>
      <c r="AD746" s="431"/>
      <c r="AE746" s="517">
        <f>IF(X746="","",X746*AE757)</f>
        <v>8953.5390627309098</v>
      </c>
      <c r="AF746" s="517"/>
      <c r="AG746" s="517"/>
      <c r="AH746" s="519"/>
    </row>
    <row r="747" spans="1:35" s="23" customFormat="1" ht="15.75" customHeight="1" x14ac:dyDescent="0.15">
      <c r="A747" s="109" t="str">
        <f t="shared" si="131"/>
        <v/>
      </c>
      <c r="B747" s="99"/>
      <c r="C747" s="22"/>
      <c r="D747" s="22"/>
      <c r="G747" s="435">
        <v>7</v>
      </c>
      <c r="H747" s="436"/>
      <c r="I747" s="436"/>
      <c r="J747" s="516">
        <v>12500</v>
      </c>
      <c r="K747" s="516"/>
      <c r="L747" s="516"/>
      <c r="M747" s="516"/>
      <c r="N747" s="431">
        <v>8.6000003814697266</v>
      </c>
      <c r="O747" s="431"/>
      <c r="P747" s="431"/>
      <c r="Q747" s="517">
        <f>IF(J747="","",J747*AE757)</f>
        <v>58904.86225480862</v>
      </c>
      <c r="R747" s="517"/>
      <c r="S747" s="517"/>
      <c r="T747" s="518"/>
      <c r="U747" s="500">
        <v>7</v>
      </c>
      <c r="V747" s="436"/>
      <c r="W747" s="436"/>
      <c r="X747" s="516">
        <v>12500</v>
      </c>
      <c r="Y747" s="516"/>
      <c r="Z747" s="516"/>
      <c r="AA747" s="516"/>
      <c r="AB747" s="431">
        <v>8.6000003814697266</v>
      </c>
      <c r="AC747" s="431"/>
      <c r="AD747" s="431"/>
      <c r="AE747" s="517">
        <f>IF(X747="","",X747*AE757)</f>
        <v>58904.86225480862</v>
      </c>
      <c r="AF747" s="517"/>
      <c r="AG747" s="517"/>
      <c r="AH747" s="519"/>
    </row>
    <row r="748" spans="1:35" s="23" customFormat="1" ht="15.75" customHeight="1" x14ac:dyDescent="0.15">
      <c r="A748" s="109" t="str">
        <f t="shared" si="131"/>
        <v/>
      </c>
      <c r="B748" s="99"/>
      <c r="C748" s="22"/>
      <c r="D748" s="22"/>
      <c r="G748" s="435">
        <v>8</v>
      </c>
      <c r="H748" s="436"/>
      <c r="I748" s="436"/>
      <c r="J748" s="516">
        <v>5940</v>
      </c>
      <c r="K748" s="516"/>
      <c r="L748" s="516"/>
      <c r="M748" s="516"/>
      <c r="N748" s="431">
        <v>2.2000000476837158</v>
      </c>
      <c r="O748" s="431"/>
      <c r="P748" s="431"/>
      <c r="Q748" s="517">
        <f>IF(J748="","",J748*AE757)</f>
        <v>27991.590543485057</v>
      </c>
      <c r="R748" s="517"/>
      <c r="S748" s="517"/>
      <c r="T748" s="518"/>
      <c r="U748" s="500">
        <v>8</v>
      </c>
      <c r="V748" s="436"/>
      <c r="W748" s="436"/>
      <c r="X748" s="516">
        <v>5940</v>
      </c>
      <c r="Y748" s="516"/>
      <c r="Z748" s="516"/>
      <c r="AA748" s="516"/>
      <c r="AB748" s="431">
        <v>2.2000000476837158</v>
      </c>
      <c r="AC748" s="431"/>
      <c r="AD748" s="431"/>
      <c r="AE748" s="517">
        <f>IF(X748="","",X748*AE757)</f>
        <v>27991.590543485057</v>
      </c>
      <c r="AF748" s="517"/>
      <c r="AG748" s="517"/>
      <c r="AH748" s="519"/>
    </row>
    <row r="749" spans="1:35" s="23" customFormat="1" ht="15.75" customHeight="1" x14ac:dyDescent="0.15">
      <c r="A749" s="109" t="str">
        <f t="shared" si="131"/>
        <v/>
      </c>
      <c r="B749" s="99"/>
      <c r="C749" s="22"/>
      <c r="D749" s="22"/>
      <c r="G749" s="435">
        <v>9</v>
      </c>
      <c r="H749" s="436"/>
      <c r="I749" s="436"/>
      <c r="J749" s="516">
        <v>9680</v>
      </c>
      <c r="K749" s="516"/>
      <c r="L749" s="516"/>
      <c r="M749" s="516"/>
      <c r="N749" s="431">
        <v>1.5</v>
      </c>
      <c r="O749" s="431"/>
      <c r="P749" s="431"/>
      <c r="Q749" s="517">
        <f>IF(J749="","",J749*AE757)</f>
        <v>45615.925330123799</v>
      </c>
      <c r="R749" s="517"/>
      <c r="S749" s="517"/>
      <c r="T749" s="518"/>
      <c r="U749" s="500">
        <v>9</v>
      </c>
      <c r="V749" s="436"/>
      <c r="W749" s="436"/>
      <c r="X749" s="516">
        <v>9680</v>
      </c>
      <c r="Y749" s="516"/>
      <c r="Z749" s="516"/>
      <c r="AA749" s="516"/>
      <c r="AB749" s="431">
        <v>1.5</v>
      </c>
      <c r="AC749" s="431"/>
      <c r="AD749" s="431"/>
      <c r="AE749" s="517">
        <f>IF(X749="","",X749*AE757)</f>
        <v>45615.925330123799</v>
      </c>
      <c r="AF749" s="517"/>
      <c r="AG749" s="517"/>
      <c r="AH749" s="519"/>
    </row>
    <row r="750" spans="1:35" s="23" customFormat="1" ht="15.75" customHeight="1" x14ac:dyDescent="0.15">
      <c r="A750" s="109" t="str">
        <f t="shared" si="131"/>
        <v/>
      </c>
      <c r="B750" s="99"/>
      <c r="C750" s="22"/>
      <c r="D750" s="22"/>
      <c r="G750" s="435">
        <v>10</v>
      </c>
      <c r="H750" s="436"/>
      <c r="I750" s="436"/>
      <c r="J750" s="516">
        <v>6960</v>
      </c>
      <c r="K750" s="516"/>
      <c r="L750" s="516"/>
      <c r="M750" s="516"/>
      <c r="N750" s="431">
        <v>3.8499999046325684</v>
      </c>
      <c r="O750" s="431"/>
      <c r="P750" s="431"/>
      <c r="Q750" s="517">
        <f>IF(J750="","",J750*AE757)</f>
        <v>32798.227303477441</v>
      </c>
      <c r="R750" s="517"/>
      <c r="S750" s="517"/>
      <c r="T750" s="518"/>
      <c r="U750" s="500">
        <v>10</v>
      </c>
      <c r="V750" s="436"/>
      <c r="W750" s="436"/>
      <c r="X750" s="516">
        <v>6960</v>
      </c>
      <c r="Y750" s="516"/>
      <c r="Z750" s="516"/>
      <c r="AA750" s="516"/>
      <c r="AB750" s="431">
        <v>3.8499999046325684</v>
      </c>
      <c r="AC750" s="431"/>
      <c r="AD750" s="431"/>
      <c r="AE750" s="517">
        <f>IF(X750="","",X750*AE757)</f>
        <v>32798.227303477441</v>
      </c>
      <c r="AF750" s="517"/>
      <c r="AG750" s="517"/>
      <c r="AH750" s="519"/>
    </row>
    <row r="751" spans="1:35" s="23" customFormat="1" ht="15.75" customHeight="1" x14ac:dyDescent="0.15">
      <c r="A751" s="109" t="str">
        <f t="shared" si="131"/>
        <v/>
      </c>
      <c r="B751" s="99"/>
      <c r="C751" s="22"/>
      <c r="D751" s="22"/>
      <c r="G751" s="435">
        <v>11</v>
      </c>
      <c r="H751" s="436"/>
      <c r="I751" s="436"/>
      <c r="J751" s="516">
        <v>9680</v>
      </c>
      <c r="K751" s="516"/>
      <c r="L751" s="516"/>
      <c r="M751" s="516"/>
      <c r="N751" s="431">
        <v>2.4000000953674316</v>
      </c>
      <c r="O751" s="431"/>
      <c r="P751" s="431"/>
      <c r="Q751" s="517">
        <f>IF(J751="","",J751*AE757)</f>
        <v>45615.925330123799</v>
      </c>
      <c r="R751" s="517"/>
      <c r="S751" s="517"/>
      <c r="T751" s="518"/>
      <c r="U751" s="500">
        <v>11</v>
      </c>
      <c r="V751" s="436"/>
      <c r="W751" s="436"/>
      <c r="X751" s="516">
        <v>9680</v>
      </c>
      <c r="Y751" s="516"/>
      <c r="Z751" s="516"/>
      <c r="AA751" s="516"/>
      <c r="AB751" s="431">
        <v>2.4000000953674316</v>
      </c>
      <c r="AC751" s="431"/>
      <c r="AD751" s="431"/>
      <c r="AE751" s="517">
        <f>IF(X751="","",X751*AE757)</f>
        <v>45615.925330123799</v>
      </c>
      <c r="AF751" s="517"/>
      <c r="AG751" s="517"/>
      <c r="AH751" s="519"/>
    </row>
    <row r="752" spans="1:35" s="23" customFormat="1" ht="15.75" customHeight="1" x14ac:dyDescent="0.15">
      <c r="A752" s="109" t="str">
        <f t="shared" si="131"/>
        <v/>
      </c>
      <c r="B752" s="99"/>
      <c r="C752" s="22"/>
      <c r="D752" s="22"/>
      <c r="G752" s="435">
        <v>12</v>
      </c>
      <c r="H752" s="436"/>
      <c r="I752" s="436"/>
      <c r="J752" s="516">
        <v>6560</v>
      </c>
      <c r="K752" s="516"/>
      <c r="L752" s="516"/>
      <c r="M752" s="516"/>
      <c r="N752" s="431">
        <v>1.5199999809265137</v>
      </c>
      <c r="O752" s="431"/>
      <c r="P752" s="431"/>
      <c r="Q752" s="517">
        <f>IF(J752="","",J752*AE757)</f>
        <v>30913.271711323563</v>
      </c>
      <c r="R752" s="517"/>
      <c r="S752" s="517"/>
      <c r="T752" s="518"/>
      <c r="U752" s="500">
        <v>12</v>
      </c>
      <c r="V752" s="436"/>
      <c r="W752" s="436"/>
      <c r="X752" s="516">
        <v>6560</v>
      </c>
      <c r="Y752" s="516"/>
      <c r="Z752" s="516"/>
      <c r="AA752" s="516"/>
      <c r="AB752" s="431">
        <v>2.2699999809265137</v>
      </c>
      <c r="AC752" s="431"/>
      <c r="AD752" s="431"/>
      <c r="AE752" s="517">
        <f>IF(X752="","",X752*AE757)</f>
        <v>30913.271711323563</v>
      </c>
      <c r="AF752" s="517"/>
      <c r="AG752" s="517"/>
      <c r="AH752" s="519"/>
    </row>
    <row r="753" spans="1:62" s="23" customFormat="1" ht="15.75" customHeight="1" x14ac:dyDescent="0.15">
      <c r="A753" s="109" t="str">
        <f t="shared" si="131"/>
        <v/>
      </c>
      <c r="B753" s="99"/>
      <c r="C753" s="22"/>
      <c r="D753" s="22"/>
      <c r="G753" s="435">
        <v>12</v>
      </c>
      <c r="H753" s="436"/>
      <c r="I753" s="436"/>
      <c r="J753" s="516">
        <v>0</v>
      </c>
      <c r="K753" s="516"/>
      <c r="L753" s="516"/>
      <c r="M753" s="516"/>
      <c r="N753" s="431">
        <v>0.75</v>
      </c>
      <c r="O753" s="431"/>
      <c r="P753" s="431"/>
      <c r="Q753" s="517">
        <f>IF(J753="","",J753*AE757)</f>
        <v>0</v>
      </c>
      <c r="R753" s="517"/>
      <c r="S753" s="517"/>
      <c r="T753" s="518"/>
      <c r="U753" s="500"/>
      <c r="V753" s="436"/>
      <c r="W753" s="436"/>
      <c r="X753" s="516"/>
      <c r="Y753" s="516"/>
      <c r="Z753" s="516"/>
      <c r="AA753" s="516"/>
      <c r="AB753" s="431"/>
      <c r="AC753" s="431"/>
      <c r="AD753" s="431"/>
      <c r="AE753" s="517" t="str">
        <f>IF(X753="","",X753*AE757)</f>
        <v/>
      </c>
      <c r="AF753" s="517"/>
      <c r="AG753" s="517"/>
      <c r="AH753" s="519"/>
    </row>
    <row r="754" spans="1:62" s="23" customFormat="1" ht="15.75" customHeight="1" x14ac:dyDescent="0.15">
      <c r="A754" s="109" t="str">
        <f t="shared" si="131"/>
        <v>×</v>
      </c>
      <c r="B754" s="99"/>
      <c r="C754" s="22"/>
      <c r="D754" s="22"/>
      <c r="G754" s="435"/>
      <c r="H754" s="436"/>
      <c r="I754" s="436"/>
      <c r="J754" s="516"/>
      <c r="K754" s="516"/>
      <c r="L754" s="516"/>
      <c r="M754" s="516"/>
      <c r="N754" s="431"/>
      <c r="O754" s="431"/>
      <c r="P754" s="431"/>
      <c r="Q754" s="517" t="str">
        <f>IF(J754="","",J754*AE757)</f>
        <v/>
      </c>
      <c r="R754" s="517"/>
      <c r="S754" s="517"/>
      <c r="T754" s="518"/>
      <c r="U754" s="500"/>
      <c r="V754" s="436"/>
      <c r="W754" s="436"/>
      <c r="X754" s="516"/>
      <c r="Y754" s="516"/>
      <c r="Z754" s="516"/>
      <c r="AA754" s="516"/>
      <c r="AB754" s="431"/>
      <c r="AC754" s="431"/>
      <c r="AD754" s="431"/>
      <c r="AE754" s="517" t="str">
        <f>IF(X754="","",X754*AE757)</f>
        <v/>
      </c>
      <c r="AF754" s="517"/>
      <c r="AG754" s="517"/>
      <c r="AH754" s="519"/>
    </row>
    <row r="755" spans="1:62" s="23" customFormat="1" ht="15.75" customHeight="1" x14ac:dyDescent="0.15">
      <c r="A755" s="109" t="str">
        <f t="shared" si="131"/>
        <v>×</v>
      </c>
      <c r="B755" s="99"/>
      <c r="C755" s="22"/>
      <c r="D755" s="22"/>
      <c r="G755" s="435"/>
      <c r="H755" s="436"/>
      <c r="I755" s="436"/>
      <c r="J755" s="516"/>
      <c r="K755" s="516"/>
      <c r="L755" s="516"/>
      <c r="M755" s="516"/>
      <c r="N755" s="431"/>
      <c r="O755" s="431"/>
      <c r="P755" s="431"/>
      <c r="Q755" s="517" t="str">
        <f>IF(J755="","",J755*AE757)</f>
        <v/>
      </c>
      <c r="R755" s="517"/>
      <c r="S755" s="517"/>
      <c r="T755" s="518"/>
      <c r="U755" s="500"/>
      <c r="V755" s="436"/>
      <c r="W755" s="436"/>
      <c r="X755" s="516"/>
      <c r="Y755" s="516"/>
      <c r="Z755" s="516"/>
      <c r="AA755" s="516"/>
      <c r="AB755" s="431"/>
      <c r="AC755" s="431"/>
      <c r="AD755" s="431"/>
      <c r="AE755" s="517" t="str">
        <f>IF(X755="","",X755*AE757)</f>
        <v/>
      </c>
      <c r="AF755" s="517"/>
      <c r="AG755" s="517"/>
      <c r="AH755" s="519"/>
    </row>
    <row r="756" spans="1:62" s="23" customFormat="1" ht="15.75" customHeight="1" x14ac:dyDescent="0.15">
      <c r="A756" s="109" t="str">
        <f t="shared" si="131"/>
        <v>×</v>
      </c>
      <c r="B756" s="99"/>
      <c r="C756" s="22"/>
      <c r="D756" s="22"/>
      <c r="G756" s="505"/>
      <c r="H756" s="506"/>
      <c r="I756" s="506"/>
      <c r="J756" s="507"/>
      <c r="K756" s="507"/>
      <c r="L756" s="507"/>
      <c r="M756" s="507"/>
      <c r="N756" s="457"/>
      <c r="O756" s="457"/>
      <c r="P756" s="457"/>
      <c r="Q756" s="508" t="str">
        <f>IF(J756="","",J756*AE757)</f>
        <v/>
      </c>
      <c r="R756" s="508"/>
      <c r="S756" s="508"/>
      <c r="T756" s="509"/>
      <c r="U756" s="510"/>
      <c r="V756" s="506"/>
      <c r="W756" s="506"/>
      <c r="X756" s="507"/>
      <c r="Y756" s="507"/>
      <c r="Z756" s="507"/>
      <c r="AA756" s="507"/>
      <c r="AB756" s="457"/>
      <c r="AC756" s="457"/>
      <c r="AD756" s="457"/>
      <c r="AE756" s="508" t="str">
        <f>IF(X756="","",X756*AE757)</f>
        <v/>
      </c>
      <c r="AF756" s="508"/>
      <c r="AG756" s="508"/>
      <c r="AH756" s="511"/>
    </row>
    <row r="757" spans="1:62" s="23" customFormat="1" ht="15.75" customHeight="1" x14ac:dyDescent="0.15">
      <c r="G757" s="61"/>
      <c r="H757" s="61"/>
      <c r="I757" s="61"/>
      <c r="J757" s="61"/>
      <c r="K757" s="61"/>
      <c r="L757" s="61"/>
      <c r="M757" s="61"/>
      <c r="N757" s="61"/>
      <c r="O757" s="61"/>
      <c r="P757" s="61"/>
      <c r="Q757" s="61"/>
      <c r="R757" s="61"/>
      <c r="S757" s="37"/>
      <c r="T757" s="37"/>
      <c r="U757" s="37"/>
      <c r="V757" s="37"/>
      <c r="W757" s="37"/>
      <c r="X757" s="37"/>
      <c r="Y757" s="37"/>
      <c r="Z757" s="37"/>
      <c r="AA757" s="37"/>
      <c r="AB757" s="50" t="s">
        <v>119</v>
      </c>
      <c r="AC757" s="37" t="s">
        <v>419</v>
      </c>
      <c r="AD757" s="35" t="s">
        <v>25</v>
      </c>
      <c r="AE757" s="321">
        <f>AE734</f>
        <v>4.7123889803846897</v>
      </c>
      <c r="AF757" s="321"/>
      <c r="AG757" s="321"/>
      <c r="AH757" s="62" t="s">
        <v>549</v>
      </c>
    </row>
    <row r="758" spans="1:62" s="99" customFormat="1" ht="15.75" customHeight="1" x14ac:dyDescent="0.15">
      <c r="A758" s="116" t="str">
        <f t="shared" ref="A758:A763" si="132">IF(液状化L1の有無="","","×")</f>
        <v/>
      </c>
      <c r="B758" s="99" t="s">
        <v>571</v>
      </c>
      <c r="F758" s="23"/>
      <c r="G758" s="23"/>
    </row>
    <row r="759" spans="1:62" ht="15.75" customHeight="1" x14ac:dyDescent="0.15">
      <c r="A759" s="116" t="str">
        <f t="shared" si="132"/>
        <v/>
      </c>
      <c r="D759" s="22"/>
      <c r="G759" s="23"/>
      <c r="AO759" s="22"/>
      <c r="AP759" s="22"/>
      <c r="AQ759" s="22"/>
      <c r="AR759" s="22"/>
      <c r="AS759" s="22"/>
      <c r="AT759" s="22"/>
      <c r="AU759" s="22"/>
      <c r="AV759" s="22"/>
      <c r="AW759" s="22"/>
      <c r="AX759" s="22"/>
      <c r="AY759" s="22"/>
      <c r="AZ759" s="22"/>
      <c r="BA759" s="22"/>
      <c r="BB759" s="22"/>
      <c r="BC759" s="22"/>
      <c r="BD759" s="22"/>
      <c r="BE759" s="22"/>
      <c r="BF759" s="22"/>
      <c r="BG759" s="22"/>
      <c r="BH759" s="22"/>
      <c r="BI759" s="22"/>
      <c r="BJ759" s="22"/>
    </row>
    <row r="760" spans="1:62" s="23" customFormat="1" ht="15.75" customHeight="1" x14ac:dyDescent="0.15">
      <c r="A760" s="116" t="str">
        <f t="shared" si="132"/>
        <v/>
      </c>
      <c r="B760" s="99"/>
      <c r="C760" s="22"/>
      <c r="D760" s="22"/>
      <c r="G760" s="28" t="s">
        <v>522</v>
      </c>
      <c r="H760" s="34"/>
      <c r="I760" s="34"/>
      <c r="J760" s="34"/>
      <c r="K760" s="28"/>
      <c r="L760" s="28"/>
      <c r="M760" s="28"/>
      <c r="N760" s="28"/>
      <c r="O760" s="28"/>
      <c r="P760" s="28"/>
      <c r="Q760" s="28"/>
      <c r="R760" s="28"/>
      <c r="S760" s="28"/>
      <c r="T760" s="28"/>
      <c r="U760" s="28"/>
      <c r="V760" s="28"/>
      <c r="W760" s="28"/>
      <c r="X760" s="28"/>
      <c r="Y760" s="28"/>
      <c r="Z760" s="28"/>
      <c r="AA760" s="28"/>
      <c r="AB760" s="28"/>
      <c r="AC760" s="28"/>
      <c r="AD760" s="28"/>
      <c r="AE760" s="28"/>
      <c r="AF760" s="28"/>
      <c r="AG760" s="28"/>
      <c r="AH760" s="28"/>
      <c r="AI760" s="30"/>
    </row>
    <row r="761" spans="1:62" s="23" customFormat="1" ht="15.75" customHeight="1" x14ac:dyDescent="0.15">
      <c r="A761" s="116" t="str">
        <f t="shared" si="132"/>
        <v/>
      </c>
      <c r="B761" s="99"/>
      <c r="C761" s="22"/>
      <c r="D761" s="22"/>
      <c r="G761" s="341" t="s">
        <v>417</v>
      </c>
      <c r="H761" s="261"/>
      <c r="I761" s="261"/>
      <c r="J761" s="261"/>
      <c r="K761" s="261"/>
      <c r="L761" s="261"/>
      <c r="M761" s="261"/>
      <c r="N761" s="261"/>
      <c r="O761" s="261"/>
      <c r="P761" s="261"/>
      <c r="Q761" s="261"/>
      <c r="R761" s="261"/>
      <c r="S761" s="261"/>
      <c r="T761" s="334"/>
      <c r="U761" s="354" t="s">
        <v>418</v>
      </c>
      <c r="V761" s="269"/>
      <c r="W761" s="269"/>
      <c r="X761" s="269"/>
      <c r="Y761" s="269"/>
      <c r="Z761" s="269"/>
      <c r="AA761" s="269"/>
      <c r="AB761" s="269"/>
      <c r="AC761" s="269"/>
      <c r="AD761" s="269"/>
      <c r="AE761" s="269"/>
      <c r="AF761" s="269"/>
      <c r="AG761" s="269"/>
      <c r="AH761" s="285"/>
    </row>
    <row r="762" spans="1:62" s="23" customFormat="1" ht="15.75" customHeight="1" x14ac:dyDescent="0.15">
      <c r="A762" s="116" t="str">
        <f t="shared" si="132"/>
        <v/>
      </c>
      <c r="B762" s="99"/>
      <c r="C762" s="22"/>
      <c r="D762" s="22"/>
      <c r="G762" s="494" t="s">
        <v>74</v>
      </c>
      <c r="H762" s="503"/>
      <c r="I762" s="503"/>
      <c r="J762" s="503" t="s">
        <v>182</v>
      </c>
      <c r="K762" s="503"/>
      <c r="L762" s="503"/>
      <c r="M762" s="503"/>
      <c r="N762" s="486" t="s">
        <v>181</v>
      </c>
      <c r="O762" s="487"/>
      <c r="P762" s="487"/>
      <c r="Q762" s="503" t="s">
        <v>548</v>
      </c>
      <c r="R762" s="503"/>
      <c r="S762" s="503"/>
      <c r="T762" s="492"/>
      <c r="U762" s="525" t="s">
        <v>74</v>
      </c>
      <c r="V762" s="503"/>
      <c r="W762" s="503"/>
      <c r="X762" s="503" t="s">
        <v>182</v>
      </c>
      <c r="Y762" s="503"/>
      <c r="Z762" s="503"/>
      <c r="AA762" s="503"/>
      <c r="AB762" s="486" t="s">
        <v>181</v>
      </c>
      <c r="AC762" s="487"/>
      <c r="AD762" s="487"/>
      <c r="AE762" s="503" t="s">
        <v>548</v>
      </c>
      <c r="AF762" s="503"/>
      <c r="AG762" s="503"/>
      <c r="AH762" s="492"/>
    </row>
    <row r="763" spans="1:62" s="23" customFormat="1" ht="15.75" customHeight="1" x14ac:dyDescent="0.15">
      <c r="A763" s="116" t="str">
        <f t="shared" si="132"/>
        <v/>
      </c>
      <c r="B763" s="99"/>
      <c r="C763" s="22"/>
      <c r="D763" s="22"/>
      <c r="G763" s="504"/>
      <c r="H763" s="502"/>
      <c r="I763" s="502"/>
      <c r="J763" s="502"/>
      <c r="K763" s="502"/>
      <c r="L763" s="502"/>
      <c r="M763" s="502"/>
      <c r="N763" s="488"/>
      <c r="O763" s="488"/>
      <c r="P763" s="488"/>
      <c r="Q763" s="502"/>
      <c r="R763" s="502"/>
      <c r="S763" s="502"/>
      <c r="T763" s="524"/>
      <c r="U763" s="501"/>
      <c r="V763" s="502"/>
      <c r="W763" s="502"/>
      <c r="X763" s="502"/>
      <c r="Y763" s="502"/>
      <c r="Z763" s="502"/>
      <c r="AA763" s="502"/>
      <c r="AB763" s="488"/>
      <c r="AC763" s="488"/>
      <c r="AD763" s="488"/>
      <c r="AE763" s="502"/>
      <c r="AF763" s="502"/>
      <c r="AG763" s="502"/>
      <c r="AH763" s="524"/>
    </row>
    <row r="764" spans="1:62" s="23" customFormat="1" ht="15.75" customHeight="1" x14ac:dyDescent="0.15">
      <c r="A764" s="116" t="str">
        <f t="shared" ref="A764:A779" si="133">IF(液状化L1の有無="",IF(LEN(G764)+LEN(U764)=0,"×",""),"×")</f>
        <v/>
      </c>
      <c r="B764" s="99"/>
      <c r="C764" s="22"/>
      <c r="D764" s="22"/>
      <c r="G764" s="433">
        <v>2</v>
      </c>
      <c r="H764" s="434"/>
      <c r="I764" s="434"/>
      <c r="J764" s="520">
        <v>0</v>
      </c>
      <c r="K764" s="520"/>
      <c r="L764" s="520"/>
      <c r="M764" s="520"/>
      <c r="N764" s="437">
        <v>0.33000001311302185</v>
      </c>
      <c r="O764" s="437"/>
      <c r="P764" s="437"/>
      <c r="Q764" s="521">
        <f>IF(J764="","",J764*AE780)</f>
        <v>0</v>
      </c>
      <c r="R764" s="521"/>
      <c r="S764" s="521"/>
      <c r="T764" s="522"/>
      <c r="U764" s="470">
        <v>2</v>
      </c>
      <c r="V764" s="434"/>
      <c r="W764" s="434"/>
      <c r="X764" s="520">
        <v>0</v>
      </c>
      <c r="Y764" s="520"/>
      <c r="Z764" s="520"/>
      <c r="AA764" s="520"/>
      <c r="AB764" s="437">
        <v>0.33000001311302185</v>
      </c>
      <c r="AC764" s="437"/>
      <c r="AD764" s="437"/>
      <c r="AE764" s="521">
        <f>IF(X764="","",X764*AE780)</f>
        <v>0</v>
      </c>
      <c r="AF764" s="521"/>
      <c r="AG764" s="521"/>
      <c r="AH764" s="523"/>
    </row>
    <row r="765" spans="1:62" s="23" customFormat="1" ht="15.75" customHeight="1" x14ac:dyDescent="0.15">
      <c r="A765" s="116" t="str">
        <f t="shared" si="133"/>
        <v/>
      </c>
      <c r="B765" s="99"/>
      <c r="C765" s="22"/>
      <c r="D765" s="22"/>
      <c r="G765" s="435">
        <v>3</v>
      </c>
      <c r="H765" s="436"/>
      <c r="I765" s="436"/>
      <c r="J765" s="516">
        <v>0</v>
      </c>
      <c r="K765" s="516"/>
      <c r="L765" s="516"/>
      <c r="M765" s="516"/>
      <c r="N765" s="431">
        <v>1.5</v>
      </c>
      <c r="O765" s="431"/>
      <c r="P765" s="431"/>
      <c r="Q765" s="517">
        <f>IF(J765="","",J765*AE780)</f>
        <v>0</v>
      </c>
      <c r="R765" s="517"/>
      <c r="S765" s="517"/>
      <c r="T765" s="518"/>
      <c r="U765" s="500">
        <v>3</v>
      </c>
      <c r="V765" s="436"/>
      <c r="W765" s="436"/>
      <c r="X765" s="516">
        <v>0</v>
      </c>
      <c r="Y765" s="516"/>
      <c r="Z765" s="516"/>
      <c r="AA765" s="516"/>
      <c r="AB765" s="431">
        <v>1.5</v>
      </c>
      <c r="AC765" s="431"/>
      <c r="AD765" s="431"/>
      <c r="AE765" s="517">
        <f>IF(X765="","",X765*AE780)</f>
        <v>0</v>
      </c>
      <c r="AF765" s="517"/>
      <c r="AG765" s="517"/>
      <c r="AH765" s="519"/>
    </row>
    <row r="766" spans="1:62" s="23" customFormat="1" ht="15.75" customHeight="1" x14ac:dyDescent="0.15">
      <c r="A766" s="116" t="str">
        <f t="shared" si="133"/>
        <v/>
      </c>
      <c r="B766" s="99"/>
      <c r="C766" s="22"/>
      <c r="D766" s="22"/>
      <c r="G766" s="435">
        <v>4</v>
      </c>
      <c r="H766" s="436"/>
      <c r="I766" s="436"/>
      <c r="J766" s="516">
        <v>0</v>
      </c>
      <c r="K766" s="516"/>
      <c r="L766" s="516"/>
      <c r="M766" s="516"/>
      <c r="N766" s="431">
        <v>5.940000057220459</v>
      </c>
      <c r="O766" s="431"/>
      <c r="P766" s="431"/>
      <c r="Q766" s="517">
        <f>IF(J766="","",J766*AE780)</f>
        <v>0</v>
      </c>
      <c r="R766" s="517"/>
      <c r="S766" s="517"/>
      <c r="T766" s="518"/>
      <c r="U766" s="500">
        <v>4</v>
      </c>
      <c r="V766" s="436"/>
      <c r="W766" s="436"/>
      <c r="X766" s="516">
        <v>0</v>
      </c>
      <c r="Y766" s="516"/>
      <c r="Z766" s="516"/>
      <c r="AA766" s="516"/>
      <c r="AB766" s="431">
        <v>5.940000057220459</v>
      </c>
      <c r="AC766" s="431"/>
      <c r="AD766" s="431"/>
      <c r="AE766" s="517">
        <f>IF(X766="","",X766*AE780)</f>
        <v>0</v>
      </c>
      <c r="AF766" s="517"/>
      <c r="AG766" s="517"/>
      <c r="AH766" s="519"/>
    </row>
    <row r="767" spans="1:62" s="23" customFormat="1" ht="15.75" customHeight="1" x14ac:dyDescent="0.15">
      <c r="A767" s="116" t="str">
        <f t="shared" si="133"/>
        <v/>
      </c>
      <c r="B767" s="99"/>
      <c r="C767" s="22"/>
      <c r="D767" s="22"/>
      <c r="G767" s="435">
        <v>4</v>
      </c>
      <c r="H767" s="436"/>
      <c r="I767" s="436"/>
      <c r="J767" s="516">
        <v>1900</v>
      </c>
      <c r="K767" s="516"/>
      <c r="L767" s="516"/>
      <c r="M767" s="516"/>
      <c r="N767" s="431">
        <v>0.6100001335144043</v>
      </c>
      <c r="O767" s="431"/>
      <c r="P767" s="431"/>
      <c r="Q767" s="517">
        <f>IF(J767="","",J767*AE780)</f>
        <v>8953.5390627309098</v>
      </c>
      <c r="R767" s="517"/>
      <c r="S767" s="517"/>
      <c r="T767" s="518"/>
      <c r="U767" s="500">
        <v>4</v>
      </c>
      <c r="V767" s="436"/>
      <c r="W767" s="436"/>
      <c r="X767" s="516">
        <v>1900</v>
      </c>
      <c r="Y767" s="516"/>
      <c r="Z767" s="516"/>
      <c r="AA767" s="516"/>
      <c r="AB767" s="431">
        <v>0.6100001335144043</v>
      </c>
      <c r="AC767" s="431"/>
      <c r="AD767" s="431"/>
      <c r="AE767" s="517">
        <f>IF(X767="","",X767*AE780)</f>
        <v>8953.5390627309098</v>
      </c>
      <c r="AF767" s="517"/>
      <c r="AG767" s="517"/>
      <c r="AH767" s="519"/>
    </row>
    <row r="768" spans="1:62" s="23" customFormat="1" ht="15.75" customHeight="1" x14ac:dyDescent="0.15">
      <c r="A768" s="116" t="str">
        <f t="shared" si="133"/>
        <v/>
      </c>
      <c r="B768" s="99"/>
      <c r="C768" s="22"/>
      <c r="D768" s="22"/>
      <c r="G768" s="435">
        <v>5</v>
      </c>
      <c r="H768" s="436"/>
      <c r="I768" s="436"/>
      <c r="J768" s="516">
        <v>1900</v>
      </c>
      <c r="K768" s="516"/>
      <c r="L768" s="516"/>
      <c r="M768" s="516"/>
      <c r="N768" s="431">
        <v>3.4500000476837158</v>
      </c>
      <c r="O768" s="431"/>
      <c r="P768" s="431"/>
      <c r="Q768" s="517">
        <f>IF(J768="","",J768*AE780)</f>
        <v>8953.5390627309098</v>
      </c>
      <c r="R768" s="517"/>
      <c r="S768" s="517"/>
      <c r="T768" s="518"/>
      <c r="U768" s="500">
        <v>5</v>
      </c>
      <c r="V768" s="436"/>
      <c r="W768" s="436"/>
      <c r="X768" s="516">
        <v>1900</v>
      </c>
      <c r="Y768" s="516"/>
      <c r="Z768" s="516"/>
      <c r="AA768" s="516"/>
      <c r="AB768" s="431">
        <v>3.4500000476837158</v>
      </c>
      <c r="AC768" s="431"/>
      <c r="AD768" s="431"/>
      <c r="AE768" s="517">
        <f>IF(X768="","",X768*AE780)</f>
        <v>8953.5390627309098</v>
      </c>
      <c r="AF768" s="517"/>
      <c r="AG768" s="517"/>
      <c r="AH768" s="519"/>
    </row>
    <row r="769" spans="1:62" s="23" customFormat="1" ht="15.75" customHeight="1" x14ac:dyDescent="0.15">
      <c r="A769" s="116" t="str">
        <f t="shared" si="133"/>
        <v/>
      </c>
      <c r="B769" s="99"/>
      <c r="C769" s="22"/>
      <c r="D769" s="22"/>
      <c r="G769" s="435">
        <v>6</v>
      </c>
      <c r="H769" s="436"/>
      <c r="I769" s="436"/>
      <c r="J769" s="516">
        <v>1900</v>
      </c>
      <c r="K769" s="516"/>
      <c r="L769" s="516"/>
      <c r="M769" s="516"/>
      <c r="N769" s="431">
        <v>2.3499999046325684</v>
      </c>
      <c r="O769" s="431"/>
      <c r="P769" s="431"/>
      <c r="Q769" s="517">
        <f>IF(J769="","",J769*AE780)</f>
        <v>8953.5390627309098</v>
      </c>
      <c r="R769" s="517"/>
      <c r="S769" s="517"/>
      <c r="T769" s="518"/>
      <c r="U769" s="500">
        <v>6</v>
      </c>
      <c r="V769" s="436"/>
      <c r="W769" s="436"/>
      <c r="X769" s="516">
        <v>1900</v>
      </c>
      <c r="Y769" s="516"/>
      <c r="Z769" s="516"/>
      <c r="AA769" s="516"/>
      <c r="AB769" s="431">
        <v>2.3499999046325684</v>
      </c>
      <c r="AC769" s="431"/>
      <c r="AD769" s="431"/>
      <c r="AE769" s="517">
        <f>IF(X769="","",X769*AE780)</f>
        <v>8953.5390627309098</v>
      </c>
      <c r="AF769" s="517"/>
      <c r="AG769" s="517"/>
      <c r="AH769" s="519"/>
    </row>
    <row r="770" spans="1:62" s="23" customFormat="1" ht="15.75" customHeight="1" x14ac:dyDescent="0.15">
      <c r="A770" s="116" t="str">
        <f t="shared" si="133"/>
        <v/>
      </c>
      <c r="B770" s="99"/>
      <c r="C770" s="22"/>
      <c r="D770" s="22"/>
      <c r="G770" s="435">
        <v>7</v>
      </c>
      <c r="H770" s="436"/>
      <c r="I770" s="436"/>
      <c r="J770" s="516">
        <v>9012</v>
      </c>
      <c r="K770" s="516"/>
      <c r="L770" s="516"/>
      <c r="M770" s="516"/>
      <c r="N770" s="431">
        <v>8.6000003814697266</v>
      </c>
      <c r="O770" s="431"/>
      <c r="P770" s="431"/>
      <c r="Q770" s="517">
        <f>IF(J770="","",J770*AE780)</f>
        <v>42468.049491226826</v>
      </c>
      <c r="R770" s="517"/>
      <c r="S770" s="517"/>
      <c r="T770" s="518"/>
      <c r="U770" s="500">
        <v>7</v>
      </c>
      <c r="V770" s="436"/>
      <c r="W770" s="436"/>
      <c r="X770" s="516">
        <v>9012</v>
      </c>
      <c r="Y770" s="516"/>
      <c r="Z770" s="516"/>
      <c r="AA770" s="516"/>
      <c r="AB770" s="431">
        <v>8.6000003814697266</v>
      </c>
      <c r="AC770" s="431"/>
      <c r="AD770" s="431"/>
      <c r="AE770" s="517">
        <f>IF(X770="","",X770*AE780)</f>
        <v>42468.049491226826</v>
      </c>
      <c r="AF770" s="517"/>
      <c r="AG770" s="517"/>
      <c r="AH770" s="519"/>
    </row>
    <row r="771" spans="1:62" s="23" customFormat="1" ht="15.75" customHeight="1" x14ac:dyDescent="0.15">
      <c r="A771" s="116" t="str">
        <f t="shared" si="133"/>
        <v/>
      </c>
      <c r="B771" s="99"/>
      <c r="C771" s="22"/>
      <c r="D771" s="22"/>
      <c r="G771" s="435">
        <v>8</v>
      </c>
      <c r="H771" s="436"/>
      <c r="I771" s="436"/>
      <c r="J771" s="516">
        <v>5940</v>
      </c>
      <c r="K771" s="516"/>
      <c r="L771" s="516"/>
      <c r="M771" s="516"/>
      <c r="N771" s="431">
        <v>2.2000000476837158</v>
      </c>
      <c r="O771" s="431"/>
      <c r="P771" s="431"/>
      <c r="Q771" s="517">
        <f>IF(J771="","",J771*AE780)</f>
        <v>27991.590543485057</v>
      </c>
      <c r="R771" s="517"/>
      <c r="S771" s="517"/>
      <c r="T771" s="518"/>
      <c r="U771" s="500">
        <v>8</v>
      </c>
      <c r="V771" s="436"/>
      <c r="W771" s="436"/>
      <c r="X771" s="516">
        <v>5940</v>
      </c>
      <c r="Y771" s="516"/>
      <c r="Z771" s="516"/>
      <c r="AA771" s="516"/>
      <c r="AB771" s="431">
        <v>2.2000000476837158</v>
      </c>
      <c r="AC771" s="431"/>
      <c r="AD771" s="431"/>
      <c r="AE771" s="517">
        <f>IF(X771="","",X771*AE780)</f>
        <v>27991.590543485057</v>
      </c>
      <c r="AF771" s="517"/>
      <c r="AG771" s="517"/>
      <c r="AH771" s="519"/>
    </row>
    <row r="772" spans="1:62" s="23" customFormat="1" ht="15.75" customHeight="1" x14ac:dyDescent="0.15">
      <c r="A772" s="116" t="str">
        <f t="shared" si="133"/>
        <v/>
      </c>
      <c r="B772" s="99"/>
      <c r="C772" s="22"/>
      <c r="D772" s="22"/>
      <c r="G772" s="435">
        <v>9</v>
      </c>
      <c r="H772" s="436"/>
      <c r="I772" s="436"/>
      <c r="J772" s="516">
        <v>9680</v>
      </c>
      <c r="K772" s="516"/>
      <c r="L772" s="516"/>
      <c r="M772" s="516"/>
      <c r="N772" s="431">
        <v>1.5</v>
      </c>
      <c r="O772" s="431"/>
      <c r="P772" s="431"/>
      <c r="Q772" s="517">
        <f>IF(J772="","",J772*AE780)</f>
        <v>45615.925330123799</v>
      </c>
      <c r="R772" s="517"/>
      <c r="S772" s="517"/>
      <c r="T772" s="518"/>
      <c r="U772" s="500">
        <v>9</v>
      </c>
      <c r="V772" s="436"/>
      <c r="W772" s="436"/>
      <c r="X772" s="516">
        <v>9680</v>
      </c>
      <c r="Y772" s="516"/>
      <c r="Z772" s="516"/>
      <c r="AA772" s="516"/>
      <c r="AB772" s="431">
        <v>1.5</v>
      </c>
      <c r="AC772" s="431"/>
      <c r="AD772" s="431"/>
      <c r="AE772" s="517">
        <f>IF(X772="","",X772*AE780)</f>
        <v>45615.925330123799</v>
      </c>
      <c r="AF772" s="517"/>
      <c r="AG772" s="517"/>
      <c r="AH772" s="519"/>
    </row>
    <row r="773" spans="1:62" s="23" customFormat="1" ht="15.75" customHeight="1" x14ac:dyDescent="0.15">
      <c r="A773" s="116" t="str">
        <f t="shared" si="133"/>
        <v/>
      </c>
      <c r="B773" s="99"/>
      <c r="C773" s="22"/>
      <c r="D773" s="22"/>
      <c r="G773" s="435">
        <v>10</v>
      </c>
      <c r="H773" s="436"/>
      <c r="I773" s="436"/>
      <c r="J773" s="516">
        <v>6960</v>
      </c>
      <c r="K773" s="516"/>
      <c r="L773" s="516"/>
      <c r="M773" s="516"/>
      <c r="N773" s="431">
        <v>3.8499999046325684</v>
      </c>
      <c r="O773" s="431"/>
      <c r="P773" s="431"/>
      <c r="Q773" s="517">
        <f>IF(J773="","",J773*AE780)</f>
        <v>32798.227303477441</v>
      </c>
      <c r="R773" s="517"/>
      <c r="S773" s="517"/>
      <c r="T773" s="518"/>
      <c r="U773" s="500">
        <v>10</v>
      </c>
      <c r="V773" s="436"/>
      <c r="W773" s="436"/>
      <c r="X773" s="516">
        <v>6960</v>
      </c>
      <c r="Y773" s="516"/>
      <c r="Z773" s="516"/>
      <c r="AA773" s="516"/>
      <c r="AB773" s="431">
        <v>3.8499999046325684</v>
      </c>
      <c r="AC773" s="431"/>
      <c r="AD773" s="431"/>
      <c r="AE773" s="517">
        <f>IF(X773="","",X773*AE780)</f>
        <v>32798.227303477441</v>
      </c>
      <c r="AF773" s="517"/>
      <c r="AG773" s="517"/>
      <c r="AH773" s="519"/>
    </row>
    <row r="774" spans="1:62" s="23" customFormat="1" ht="15.75" customHeight="1" x14ac:dyDescent="0.15">
      <c r="A774" s="116" t="str">
        <f t="shared" si="133"/>
        <v/>
      </c>
      <c r="B774" s="99"/>
      <c r="C774" s="22"/>
      <c r="D774" s="22"/>
      <c r="G774" s="435">
        <v>11</v>
      </c>
      <c r="H774" s="436"/>
      <c r="I774" s="436"/>
      <c r="J774" s="516">
        <v>9680</v>
      </c>
      <c r="K774" s="516"/>
      <c r="L774" s="516"/>
      <c r="M774" s="516"/>
      <c r="N774" s="431">
        <v>2.4000000953674316</v>
      </c>
      <c r="O774" s="431"/>
      <c r="P774" s="431"/>
      <c r="Q774" s="517">
        <f>IF(J774="","",J774*AE780)</f>
        <v>45615.925330123799</v>
      </c>
      <c r="R774" s="517"/>
      <c r="S774" s="517"/>
      <c r="T774" s="518"/>
      <c r="U774" s="500">
        <v>11</v>
      </c>
      <c r="V774" s="436"/>
      <c r="W774" s="436"/>
      <c r="X774" s="516">
        <v>9680</v>
      </c>
      <c r="Y774" s="516"/>
      <c r="Z774" s="516"/>
      <c r="AA774" s="516"/>
      <c r="AB774" s="431">
        <v>2.4000000953674316</v>
      </c>
      <c r="AC774" s="431"/>
      <c r="AD774" s="431"/>
      <c r="AE774" s="517">
        <f>IF(X774="","",X774*AE780)</f>
        <v>45615.925330123799</v>
      </c>
      <c r="AF774" s="517"/>
      <c r="AG774" s="517"/>
      <c r="AH774" s="519"/>
    </row>
    <row r="775" spans="1:62" s="23" customFormat="1" ht="15.75" customHeight="1" x14ac:dyDescent="0.15">
      <c r="A775" s="116" t="str">
        <f t="shared" si="133"/>
        <v/>
      </c>
      <c r="B775" s="99"/>
      <c r="C775" s="22"/>
      <c r="D775" s="22"/>
      <c r="G775" s="435">
        <v>12</v>
      </c>
      <c r="H775" s="436"/>
      <c r="I775" s="436"/>
      <c r="J775" s="516">
        <v>6560</v>
      </c>
      <c r="K775" s="516"/>
      <c r="L775" s="516"/>
      <c r="M775" s="516"/>
      <c r="N775" s="431">
        <v>1.5199999809265137</v>
      </c>
      <c r="O775" s="431"/>
      <c r="P775" s="431"/>
      <c r="Q775" s="517">
        <f>IF(J775="","",J775*AE780)</f>
        <v>30913.271711323563</v>
      </c>
      <c r="R775" s="517"/>
      <c r="S775" s="517"/>
      <c r="T775" s="518"/>
      <c r="U775" s="500">
        <v>12</v>
      </c>
      <c r="V775" s="436"/>
      <c r="W775" s="436"/>
      <c r="X775" s="516">
        <v>6560</v>
      </c>
      <c r="Y775" s="516"/>
      <c r="Z775" s="516"/>
      <c r="AA775" s="516"/>
      <c r="AB775" s="431">
        <v>2.2699999809265137</v>
      </c>
      <c r="AC775" s="431"/>
      <c r="AD775" s="431"/>
      <c r="AE775" s="517">
        <f>IF(X775="","",X775*AE780)</f>
        <v>30913.271711323563</v>
      </c>
      <c r="AF775" s="517"/>
      <c r="AG775" s="517"/>
      <c r="AH775" s="519"/>
    </row>
    <row r="776" spans="1:62" s="23" customFormat="1" ht="15.75" customHeight="1" x14ac:dyDescent="0.15">
      <c r="A776" s="116" t="str">
        <f t="shared" si="133"/>
        <v/>
      </c>
      <c r="B776" s="99"/>
      <c r="C776" s="22"/>
      <c r="D776" s="22"/>
      <c r="G776" s="435">
        <v>12</v>
      </c>
      <c r="H776" s="436"/>
      <c r="I776" s="436"/>
      <c r="J776" s="516">
        <v>0</v>
      </c>
      <c r="K776" s="516"/>
      <c r="L776" s="516"/>
      <c r="M776" s="516"/>
      <c r="N776" s="431">
        <v>0.75</v>
      </c>
      <c r="O776" s="431"/>
      <c r="P776" s="431"/>
      <c r="Q776" s="517">
        <f>IF(J776="","",J776*AE780)</f>
        <v>0</v>
      </c>
      <c r="R776" s="517"/>
      <c r="S776" s="517"/>
      <c r="T776" s="518"/>
      <c r="U776" s="500"/>
      <c r="V776" s="436"/>
      <c r="W776" s="436"/>
      <c r="X776" s="516"/>
      <c r="Y776" s="516"/>
      <c r="Z776" s="516"/>
      <c r="AA776" s="516"/>
      <c r="AB776" s="431"/>
      <c r="AC776" s="431"/>
      <c r="AD776" s="431"/>
      <c r="AE776" s="517" t="str">
        <f>IF(X776="","",X776*AE780)</f>
        <v/>
      </c>
      <c r="AF776" s="517"/>
      <c r="AG776" s="517"/>
      <c r="AH776" s="519"/>
    </row>
    <row r="777" spans="1:62" s="23" customFormat="1" ht="15.75" customHeight="1" x14ac:dyDescent="0.15">
      <c r="A777" s="116" t="str">
        <f t="shared" si="133"/>
        <v>×</v>
      </c>
      <c r="B777" s="99"/>
      <c r="C777" s="22"/>
      <c r="D777" s="22"/>
      <c r="G777" s="435"/>
      <c r="H777" s="436"/>
      <c r="I777" s="436"/>
      <c r="J777" s="516"/>
      <c r="K777" s="516"/>
      <c r="L777" s="516"/>
      <c r="M777" s="516"/>
      <c r="N777" s="431"/>
      <c r="O777" s="431"/>
      <c r="P777" s="431"/>
      <c r="Q777" s="517" t="str">
        <f>IF(J777="","",J777*AE780)</f>
        <v/>
      </c>
      <c r="R777" s="517"/>
      <c r="S777" s="517"/>
      <c r="T777" s="518"/>
      <c r="U777" s="500"/>
      <c r="V777" s="436"/>
      <c r="W777" s="436"/>
      <c r="X777" s="516"/>
      <c r="Y777" s="516"/>
      <c r="Z777" s="516"/>
      <c r="AA777" s="516"/>
      <c r="AB777" s="431"/>
      <c r="AC777" s="431"/>
      <c r="AD777" s="431"/>
      <c r="AE777" s="517" t="str">
        <f>IF(X777="","",X777*AE780)</f>
        <v/>
      </c>
      <c r="AF777" s="517"/>
      <c r="AG777" s="517"/>
      <c r="AH777" s="519"/>
    </row>
    <row r="778" spans="1:62" s="23" customFormat="1" ht="15.75" customHeight="1" x14ac:dyDescent="0.15">
      <c r="A778" s="116" t="str">
        <f t="shared" si="133"/>
        <v>×</v>
      </c>
      <c r="B778" s="99"/>
      <c r="C778" s="22"/>
      <c r="D778" s="22"/>
      <c r="G778" s="435"/>
      <c r="H778" s="436"/>
      <c r="I778" s="436"/>
      <c r="J778" s="516"/>
      <c r="K778" s="516"/>
      <c r="L778" s="516"/>
      <c r="M778" s="516"/>
      <c r="N778" s="431"/>
      <c r="O778" s="431"/>
      <c r="P778" s="431"/>
      <c r="Q778" s="517" t="str">
        <f>IF(J778="","",J778*AE780)</f>
        <v/>
      </c>
      <c r="R778" s="517"/>
      <c r="S778" s="517"/>
      <c r="T778" s="518"/>
      <c r="U778" s="500"/>
      <c r="V778" s="436"/>
      <c r="W778" s="436"/>
      <c r="X778" s="516"/>
      <c r="Y778" s="516"/>
      <c r="Z778" s="516"/>
      <c r="AA778" s="516"/>
      <c r="AB778" s="431"/>
      <c r="AC778" s="431"/>
      <c r="AD778" s="431"/>
      <c r="AE778" s="517" t="str">
        <f>IF(X778="","",X778*AE780)</f>
        <v/>
      </c>
      <c r="AF778" s="517"/>
      <c r="AG778" s="517"/>
      <c r="AH778" s="519"/>
    </row>
    <row r="779" spans="1:62" s="23" customFormat="1" ht="15.75" customHeight="1" x14ac:dyDescent="0.15">
      <c r="A779" s="116" t="str">
        <f t="shared" si="133"/>
        <v>×</v>
      </c>
      <c r="B779" s="99"/>
      <c r="C779" s="22"/>
      <c r="D779" s="22"/>
      <c r="G779" s="505"/>
      <c r="H779" s="506"/>
      <c r="I779" s="506"/>
      <c r="J779" s="507"/>
      <c r="K779" s="507"/>
      <c r="L779" s="507"/>
      <c r="M779" s="507"/>
      <c r="N779" s="457"/>
      <c r="O779" s="457"/>
      <c r="P779" s="457"/>
      <c r="Q779" s="508" t="str">
        <f>IF(J779="","",J779*AE780)</f>
        <v/>
      </c>
      <c r="R779" s="508"/>
      <c r="S779" s="508"/>
      <c r="T779" s="509"/>
      <c r="U779" s="510"/>
      <c r="V779" s="506"/>
      <c r="W779" s="506"/>
      <c r="X779" s="507"/>
      <c r="Y779" s="507"/>
      <c r="Z779" s="507"/>
      <c r="AA779" s="507"/>
      <c r="AB779" s="457"/>
      <c r="AC779" s="457"/>
      <c r="AD779" s="457"/>
      <c r="AE779" s="508" t="str">
        <f>IF(X779="","",X779*AE780)</f>
        <v/>
      </c>
      <c r="AF779" s="508"/>
      <c r="AG779" s="508"/>
      <c r="AH779" s="511"/>
    </row>
    <row r="780" spans="1:62" s="23" customFormat="1" ht="15.75" customHeight="1" x14ac:dyDescent="0.15">
      <c r="A780" s="117" t="str">
        <f>IF(液状化L1の有無="","","×")</f>
        <v/>
      </c>
      <c r="B780" s="99"/>
      <c r="C780" s="22"/>
      <c r="D780" s="22"/>
      <c r="G780" s="61"/>
      <c r="H780" s="61"/>
      <c r="I780" s="61"/>
      <c r="J780" s="61"/>
      <c r="K780" s="61"/>
      <c r="L780" s="61"/>
      <c r="M780" s="61"/>
      <c r="N780" s="61"/>
      <c r="O780" s="61"/>
      <c r="P780" s="61"/>
      <c r="Q780" s="61"/>
      <c r="R780" s="61"/>
      <c r="S780" s="37"/>
      <c r="T780" s="37"/>
      <c r="U780" s="37"/>
      <c r="V780" s="37"/>
      <c r="W780" s="37"/>
      <c r="X780" s="37"/>
      <c r="Y780" s="37"/>
      <c r="Z780" s="37"/>
      <c r="AA780" s="37"/>
      <c r="AB780" s="50" t="s">
        <v>119</v>
      </c>
      <c r="AC780" s="37" t="s">
        <v>419</v>
      </c>
      <c r="AD780" s="35" t="s">
        <v>25</v>
      </c>
      <c r="AE780" s="321">
        <f>AE757</f>
        <v>4.7123889803846897</v>
      </c>
      <c r="AF780" s="321"/>
      <c r="AG780" s="321"/>
      <c r="AH780" s="62" t="s">
        <v>549</v>
      </c>
    </row>
    <row r="781" spans="1:62" ht="15.75" customHeight="1" x14ac:dyDescent="0.15">
      <c r="A781" s="115" t="str">
        <f t="shared" ref="A781:A786" si="134">IF(液状化L2の有無="","","×")</f>
        <v/>
      </c>
      <c r="B781" s="99" t="s">
        <v>571</v>
      </c>
      <c r="D781" s="22"/>
      <c r="G781" s="23"/>
      <c r="AO781" s="22"/>
      <c r="AP781" s="22"/>
      <c r="AQ781" s="22"/>
      <c r="AR781" s="22"/>
      <c r="AS781" s="22"/>
      <c r="AT781" s="22"/>
      <c r="AU781" s="22"/>
      <c r="AV781" s="22"/>
      <c r="AW781" s="22"/>
      <c r="AX781" s="22"/>
      <c r="AY781" s="22"/>
      <c r="AZ781" s="22"/>
      <c r="BA781" s="22"/>
      <c r="BB781" s="22"/>
      <c r="BC781" s="22"/>
      <c r="BD781" s="22"/>
      <c r="BE781" s="22"/>
      <c r="BF781" s="22"/>
      <c r="BG781" s="22"/>
      <c r="BH781" s="22"/>
      <c r="BI781" s="22"/>
      <c r="BJ781" s="22"/>
    </row>
    <row r="782" spans="1:62" ht="15.75" customHeight="1" x14ac:dyDescent="0.15">
      <c r="A782" s="115" t="str">
        <f t="shared" si="134"/>
        <v/>
      </c>
      <c r="D782" s="22"/>
      <c r="G782" s="23"/>
      <c r="AO782" s="22"/>
      <c r="AP782" s="22"/>
      <c r="AQ782" s="22"/>
      <c r="AR782" s="22"/>
      <c r="AS782" s="22"/>
      <c r="AT782" s="22"/>
      <c r="AU782" s="22"/>
      <c r="AV782" s="22"/>
      <c r="AW782" s="22"/>
      <c r="AX782" s="22"/>
      <c r="AY782" s="22"/>
      <c r="AZ782" s="22"/>
      <c r="BA782" s="22"/>
      <c r="BB782" s="22"/>
      <c r="BC782" s="22"/>
      <c r="BD782" s="22"/>
      <c r="BE782" s="22"/>
      <c r="BF782" s="22"/>
      <c r="BG782" s="22"/>
      <c r="BH782" s="22"/>
      <c r="BI782" s="22"/>
      <c r="BJ782" s="22"/>
    </row>
    <row r="783" spans="1:62" s="23" customFormat="1" ht="15.75" customHeight="1" x14ac:dyDescent="0.15">
      <c r="A783" s="115" t="str">
        <f t="shared" si="134"/>
        <v/>
      </c>
      <c r="B783" s="99"/>
      <c r="C783" s="22"/>
      <c r="D783" s="22"/>
      <c r="G783" s="28" t="s">
        <v>523</v>
      </c>
      <c r="H783" s="34"/>
      <c r="I783" s="34"/>
      <c r="J783" s="34"/>
      <c r="K783" s="28"/>
      <c r="L783" s="28"/>
      <c r="M783" s="28"/>
      <c r="N783" s="28"/>
      <c r="O783" s="28"/>
      <c r="P783" s="28"/>
      <c r="Q783" s="28"/>
      <c r="R783" s="28"/>
      <c r="S783" s="28"/>
      <c r="T783" s="28"/>
      <c r="U783" s="28"/>
      <c r="V783" s="28"/>
      <c r="W783" s="28"/>
      <c r="X783" s="28"/>
      <c r="Y783" s="28"/>
      <c r="Z783" s="28"/>
      <c r="AA783" s="28"/>
      <c r="AB783" s="28"/>
      <c r="AC783" s="28"/>
      <c r="AD783" s="28"/>
      <c r="AE783" s="28"/>
      <c r="AF783" s="28"/>
      <c r="AG783" s="28"/>
      <c r="AH783" s="28"/>
      <c r="AI783" s="30"/>
    </row>
    <row r="784" spans="1:62" s="23" customFormat="1" ht="15.75" customHeight="1" x14ac:dyDescent="0.15">
      <c r="A784" s="115" t="str">
        <f t="shared" si="134"/>
        <v/>
      </c>
      <c r="B784" s="99"/>
      <c r="C784" s="22"/>
      <c r="D784" s="22"/>
      <c r="G784" s="341" t="s">
        <v>417</v>
      </c>
      <c r="H784" s="261"/>
      <c r="I784" s="261"/>
      <c r="J784" s="261"/>
      <c r="K784" s="261"/>
      <c r="L784" s="261"/>
      <c r="M784" s="261"/>
      <c r="N784" s="261"/>
      <c r="O784" s="261"/>
      <c r="P784" s="261"/>
      <c r="Q784" s="261"/>
      <c r="R784" s="261"/>
      <c r="S784" s="261"/>
      <c r="T784" s="334"/>
      <c r="U784" s="354" t="s">
        <v>418</v>
      </c>
      <c r="V784" s="269"/>
      <c r="W784" s="269"/>
      <c r="X784" s="269"/>
      <c r="Y784" s="269"/>
      <c r="Z784" s="269"/>
      <c r="AA784" s="269"/>
      <c r="AB784" s="269"/>
      <c r="AC784" s="269"/>
      <c r="AD784" s="269"/>
      <c r="AE784" s="269"/>
      <c r="AF784" s="269"/>
      <c r="AG784" s="269"/>
      <c r="AH784" s="285"/>
    </row>
    <row r="785" spans="1:34" s="23" customFormat="1" ht="15.75" customHeight="1" x14ac:dyDescent="0.15">
      <c r="A785" s="115" t="str">
        <f t="shared" si="134"/>
        <v/>
      </c>
      <c r="B785" s="99"/>
      <c r="C785" s="22"/>
      <c r="D785" s="22"/>
      <c r="G785" s="494" t="s">
        <v>74</v>
      </c>
      <c r="H785" s="503"/>
      <c r="I785" s="503"/>
      <c r="J785" s="503" t="s">
        <v>182</v>
      </c>
      <c r="K785" s="503"/>
      <c r="L785" s="503"/>
      <c r="M785" s="503"/>
      <c r="N785" s="486" t="s">
        <v>181</v>
      </c>
      <c r="O785" s="487"/>
      <c r="P785" s="487"/>
      <c r="Q785" s="503" t="s">
        <v>548</v>
      </c>
      <c r="R785" s="503"/>
      <c r="S785" s="503"/>
      <c r="T785" s="492"/>
      <c r="U785" s="525" t="s">
        <v>74</v>
      </c>
      <c r="V785" s="503"/>
      <c r="W785" s="503"/>
      <c r="X785" s="503" t="s">
        <v>182</v>
      </c>
      <c r="Y785" s="503"/>
      <c r="Z785" s="503"/>
      <c r="AA785" s="503"/>
      <c r="AB785" s="486" t="s">
        <v>181</v>
      </c>
      <c r="AC785" s="487"/>
      <c r="AD785" s="487"/>
      <c r="AE785" s="503" t="s">
        <v>548</v>
      </c>
      <c r="AF785" s="503"/>
      <c r="AG785" s="503"/>
      <c r="AH785" s="492"/>
    </row>
    <row r="786" spans="1:34" s="23" customFormat="1" ht="15.75" customHeight="1" x14ac:dyDescent="0.15">
      <c r="A786" s="115" t="str">
        <f t="shared" si="134"/>
        <v/>
      </c>
      <c r="B786" s="99"/>
      <c r="C786" s="22"/>
      <c r="D786" s="22"/>
      <c r="G786" s="504"/>
      <c r="H786" s="502"/>
      <c r="I786" s="502"/>
      <c r="J786" s="502"/>
      <c r="K786" s="502"/>
      <c r="L786" s="502"/>
      <c r="M786" s="502"/>
      <c r="N786" s="488"/>
      <c r="O786" s="488"/>
      <c r="P786" s="488"/>
      <c r="Q786" s="502"/>
      <c r="R786" s="502"/>
      <c r="S786" s="502"/>
      <c r="T786" s="524"/>
      <c r="U786" s="501"/>
      <c r="V786" s="502"/>
      <c r="W786" s="502"/>
      <c r="X786" s="502"/>
      <c r="Y786" s="502"/>
      <c r="Z786" s="502"/>
      <c r="AA786" s="502"/>
      <c r="AB786" s="488"/>
      <c r="AC786" s="488"/>
      <c r="AD786" s="488"/>
      <c r="AE786" s="502"/>
      <c r="AF786" s="502"/>
      <c r="AG786" s="502"/>
      <c r="AH786" s="524"/>
    </row>
    <row r="787" spans="1:34" s="23" customFormat="1" ht="15.75" customHeight="1" x14ac:dyDescent="0.15">
      <c r="A787" s="115" t="str">
        <f t="shared" ref="A787:A802" si="135">IF(液状化L2の有無="",IF(LEN(G787)+LEN(U787)=0,"×",""),"×")</f>
        <v/>
      </c>
      <c r="B787" s="99"/>
      <c r="C787" s="22"/>
      <c r="D787" s="22"/>
      <c r="G787" s="433">
        <v>2</v>
      </c>
      <c r="H787" s="434"/>
      <c r="I787" s="434"/>
      <c r="J787" s="520">
        <v>0</v>
      </c>
      <c r="K787" s="520"/>
      <c r="L787" s="520"/>
      <c r="M787" s="520"/>
      <c r="N787" s="437">
        <v>0.33000001311302185</v>
      </c>
      <c r="O787" s="437"/>
      <c r="P787" s="437"/>
      <c r="Q787" s="521">
        <f>IF(J787="","",J787*AE803)</f>
        <v>0</v>
      </c>
      <c r="R787" s="521"/>
      <c r="S787" s="521"/>
      <c r="T787" s="522"/>
      <c r="U787" s="470">
        <v>2</v>
      </c>
      <c r="V787" s="434"/>
      <c r="W787" s="434"/>
      <c r="X787" s="520">
        <v>0</v>
      </c>
      <c r="Y787" s="520"/>
      <c r="Z787" s="520"/>
      <c r="AA787" s="520"/>
      <c r="AB787" s="437">
        <v>0.33000001311302185</v>
      </c>
      <c r="AC787" s="437"/>
      <c r="AD787" s="437"/>
      <c r="AE787" s="521">
        <f>IF(X787="","",X787*AE803)</f>
        <v>0</v>
      </c>
      <c r="AF787" s="521"/>
      <c r="AG787" s="521"/>
      <c r="AH787" s="523"/>
    </row>
    <row r="788" spans="1:34" s="23" customFormat="1" ht="15.75" customHeight="1" x14ac:dyDescent="0.15">
      <c r="A788" s="115" t="str">
        <f t="shared" si="135"/>
        <v/>
      </c>
      <c r="B788" s="99"/>
      <c r="C788" s="22"/>
      <c r="D788" s="22"/>
      <c r="G788" s="435">
        <v>3</v>
      </c>
      <c r="H788" s="436"/>
      <c r="I788" s="436"/>
      <c r="J788" s="516">
        <v>0</v>
      </c>
      <c r="K788" s="516"/>
      <c r="L788" s="516"/>
      <c r="M788" s="516"/>
      <c r="N788" s="431">
        <v>1.5</v>
      </c>
      <c r="O788" s="431"/>
      <c r="P788" s="431"/>
      <c r="Q788" s="517">
        <f>IF(J788="","",J788*AE803)</f>
        <v>0</v>
      </c>
      <c r="R788" s="517"/>
      <c r="S788" s="517"/>
      <c r="T788" s="518"/>
      <c r="U788" s="500">
        <v>3</v>
      </c>
      <c r="V788" s="436"/>
      <c r="W788" s="436"/>
      <c r="X788" s="516">
        <v>0</v>
      </c>
      <c r="Y788" s="516"/>
      <c r="Z788" s="516"/>
      <c r="AA788" s="516"/>
      <c r="AB788" s="431">
        <v>1.5</v>
      </c>
      <c r="AC788" s="431"/>
      <c r="AD788" s="431"/>
      <c r="AE788" s="517">
        <f>IF(X788="","",X788*AE803)</f>
        <v>0</v>
      </c>
      <c r="AF788" s="517"/>
      <c r="AG788" s="517"/>
      <c r="AH788" s="519"/>
    </row>
    <row r="789" spans="1:34" s="23" customFormat="1" ht="15.75" customHeight="1" x14ac:dyDescent="0.15">
      <c r="A789" s="115" t="str">
        <f t="shared" si="135"/>
        <v/>
      </c>
      <c r="B789" s="99"/>
      <c r="C789" s="22"/>
      <c r="D789" s="22"/>
      <c r="G789" s="435">
        <v>4</v>
      </c>
      <c r="H789" s="436"/>
      <c r="I789" s="436"/>
      <c r="J789" s="516">
        <v>0</v>
      </c>
      <c r="K789" s="516"/>
      <c r="L789" s="516"/>
      <c r="M789" s="516"/>
      <c r="N789" s="431">
        <v>6.0399999618530273</v>
      </c>
      <c r="O789" s="431"/>
      <c r="P789" s="431"/>
      <c r="Q789" s="517">
        <f>IF(J789="","",J789*AE803)</f>
        <v>0</v>
      </c>
      <c r="R789" s="517"/>
      <c r="S789" s="517"/>
      <c r="T789" s="518"/>
      <c r="U789" s="500">
        <v>4</v>
      </c>
      <c r="V789" s="436"/>
      <c r="W789" s="436"/>
      <c r="X789" s="516">
        <v>0</v>
      </c>
      <c r="Y789" s="516"/>
      <c r="Z789" s="516"/>
      <c r="AA789" s="516"/>
      <c r="AB789" s="431">
        <v>6.0399999618530273</v>
      </c>
      <c r="AC789" s="431"/>
      <c r="AD789" s="431"/>
      <c r="AE789" s="517">
        <f>IF(X789="","",X789*AE803)</f>
        <v>0</v>
      </c>
      <c r="AF789" s="517"/>
      <c r="AG789" s="517"/>
      <c r="AH789" s="519"/>
    </row>
    <row r="790" spans="1:34" s="23" customFormat="1" ht="15.75" customHeight="1" x14ac:dyDescent="0.15">
      <c r="A790" s="115" t="str">
        <f t="shared" si="135"/>
        <v/>
      </c>
      <c r="B790" s="99"/>
      <c r="C790" s="22"/>
      <c r="D790" s="22"/>
      <c r="G790" s="435">
        <v>4</v>
      </c>
      <c r="H790" s="436"/>
      <c r="I790" s="436"/>
      <c r="J790" s="516">
        <v>1900</v>
      </c>
      <c r="K790" s="516"/>
      <c r="L790" s="516"/>
      <c r="M790" s="516"/>
      <c r="N790" s="431">
        <v>0.51000022888183594</v>
      </c>
      <c r="O790" s="431"/>
      <c r="P790" s="431"/>
      <c r="Q790" s="517">
        <f>IF(J790="","",J790*AE803)</f>
        <v>8953.5390627309098</v>
      </c>
      <c r="R790" s="517"/>
      <c r="S790" s="517"/>
      <c r="T790" s="518"/>
      <c r="U790" s="500">
        <v>4</v>
      </c>
      <c r="V790" s="436"/>
      <c r="W790" s="436"/>
      <c r="X790" s="516">
        <v>1900</v>
      </c>
      <c r="Y790" s="516"/>
      <c r="Z790" s="516"/>
      <c r="AA790" s="516"/>
      <c r="AB790" s="431">
        <v>0.51000022888183594</v>
      </c>
      <c r="AC790" s="431"/>
      <c r="AD790" s="431"/>
      <c r="AE790" s="517">
        <f>IF(X790="","",X790*AE803)</f>
        <v>8953.5390627309098</v>
      </c>
      <c r="AF790" s="517"/>
      <c r="AG790" s="517"/>
      <c r="AH790" s="519"/>
    </row>
    <row r="791" spans="1:34" s="23" customFormat="1" ht="15.75" customHeight="1" x14ac:dyDescent="0.15">
      <c r="A791" s="115" t="str">
        <f t="shared" si="135"/>
        <v/>
      </c>
      <c r="B791" s="99"/>
      <c r="C791" s="22"/>
      <c r="D791" s="22"/>
      <c r="G791" s="435">
        <v>5</v>
      </c>
      <c r="H791" s="436"/>
      <c r="I791" s="436"/>
      <c r="J791" s="516">
        <v>1900</v>
      </c>
      <c r="K791" s="516"/>
      <c r="L791" s="516"/>
      <c r="M791" s="516"/>
      <c r="N791" s="431">
        <v>3.4500000476837158</v>
      </c>
      <c r="O791" s="431"/>
      <c r="P791" s="431"/>
      <c r="Q791" s="517">
        <f>IF(J791="","",J791*AE803)</f>
        <v>8953.5390627309098</v>
      </c>
      <c r="R791" s="517"/>
      <c r="S791" s="517"/>
      <c r="T791" s="518"/>
      <c r="U791" s="500">
        <v>5</v>
      </c>
      <c r="V791" s="436"/>
      <c r="W791" s="436"/>
      <c r="X791" s="516">
        <v>1900</v>
      </c>
      <c r="Y791" s="516"/>
      <c r="Z791" s="516"/>
      <c r="AA791" s="516"/>
      <c r="AB791" s="431">
        <v>3.4500000476837158</v>
      </c>
      <c r="AC791" s="431"/>
      <c r="AD791" s="431"/>
      <c r="AE791" s="517">
        <f>IF(X791="","",X791*AE803)</f>
        <v>8953.5390627309098</v>
      </c>
      <c r="AF791" s="517"/>
      <c r="AG791" s="517"/>
      <c r="AH791" s="519"/>
    </row>
    <row r="792" spans="1:34" s="23" customFormat="1" ht="15.75" customHeight="1" x14ac:dyDescent="0.15">
      <c r="A792" s="115" t="str">
        <f t="shared" si="135"/>
        <v/>
      </c>
      <c r="B792" s="99"/>
      <c r="C792" s="22"/>
      <c r="D792" s="22"/>
      <c r="G792" s="435">
        <v>6</v>
      </c>
      <c r="H792" s="436"/>
      <c r="I792" s="436"/>
      <c r="J792" s="516">
        <v>1900</v>
      </c>
      <c r="K792" s="516"/>
      <c r="L792" s="516"/>
      <c r="M792" s="516"/>
      <c r="N792" s="431">
        <v>2.3499999046325684</v>
      </c>
      <c r="O792" s="431"/>
      <c r="P792" s="431"/>
      <c r="Q792" s="517">
        <f>IF(J792="","",J792*AE803)</f>
        <v>8953.5390627309098</v>
      </c>
      <c r="R792" s="517"/>
      <c r="S792" s="517"/>
      <c r="T792" s="518"/>
      <c r="U792" s="500">
        <v>6</v>
      </c>
      <c r="V792" s="436"/>
      <c r="W792" s="436"/>
      <c r="X792" s="516">
        <v>1900</v>
      </c>
      <c r="Y792" s="516"/>
      <c r="Z792" s="516"/>
      <c r="AA792" s="516"/>
      <c r="AB792" s="431">
        <v>2.3499999046325684</v>
      </c>
      <c r="AC792" s="431"/>
      <c r="AD792" s="431"/>
      <c r="AE792" s="517">
        <f>IF(X792="","",X792*AE803)</f>
        <v>8953.5390627309098</v>
      </c>
      <c r="AF792" s="517"/>
      <c r="AG792" s="517"/>
      <c r="AH792" s="519"/>
    </row>
    <row r="793" spans="1:34" s="23" customFormat="1" ht="15.75" customHeight="1" x14ac:dyDescent="0.15">
      <c r="A793" s="115" t="str">
        <f t="shared" si="135"/>
        <v/>
      </c>
      <c r="B793" s="99"/>
      <c r="C793" s="22"/>
      <c r="D793" s="22"/>
      <c r="G793" s="435">
        <v>7</v>
      </c>
      <c r="H793" s="436"/>
      <c r="I793" s="436"/>
      <c r="J793" s="516">
        <v>4162</v>
      </c>
      <c r="K793" s="516"/>
      <c r="L793" s="516"/>
      <c r="M793" s="516"/>
      <c r="N793" s="431">
        <v>8.6000003814697266</v>
      </c>
      <c r="O793" s="431"/>
      <c r="P793" s="431"/>
      <c r="Q793" s="517">
        <f>IF(J793="","",J793*AE803)</f>
        <v>19612.96293636108</v>
      </c>
      <c r="R793" s="517"/>
      <c r="S793" s="517"/>
      <c r="T793" s="518"/>
      <c r="U793" s="500">
        <v>7</v>
      </c>
      <c r="V793" s="436"/>
      <c r="W793" s="436"/>
      <c r="X793" s="516">
        <v>4162</v>
      </c>
      <c r="Y793" s="516"/>
      <c r="Z793" s="516"/>
      <c r="AA793" s="516"/>
      <c r="AB793" s="431">
        <v>8.6000003814697266</v>
      </c>
      <c r="AC793" s="431"/>
      <c r="AD793" s="431"/>
      <c r="AE793" s="517">
        <f>IF(X793="","",X793*AE803)</f>
        <v>19612.96293636108</v>
      </c>
      <c r="AF793" s="517"/>
      <c r="AG793" s="517"/>
      <c r="AH793" s="519"/>
    </row>
    <row r="794" spans="1:34" s="23" customFormat="1" ht="15.75" customHeight="1" x14ac:dyDescent="0.15">
      <c r="A794" s="115" t="str">
        <f t="shared" si="135"/>
        <v/>
      </c>
      <c r="B794" s="99"/>
      <c r="C794" s="22"/>
      <c r="D794" s="22"/>
      <c r="G794" s="435">
        <v>8</v>
      </c>
      <c r="H794" s="436"/>
      <c r="I794" s="436"/>
      <c r="J794" s="516">
        <v>5940</v>
      </c>
      <c r="K794" s="516"/>
      <c r="L794" s="516"/>
      <c r="M794" s="516"/>
      <c r="N794" s="431">
        <v>2.2000000476837158</v>
      </c>
      <c r="O794" s="431"/>
      <c r="P794" s="431"/>
      <c r="Q794" s="517">
        <f>IF(J794="","",J794*AE803)</f>
        <v>27991.590543485057</v>
      </c>
      <c r="R794" s="517"/>
      <c r="S794" s="517"/>
      <c r="T794" s="518"/>
      <c r="U794" s="500">
        <v>8</v>
      </c>
      <c r="V794" s="436"/>
      <c r="W794" s="436"/>
      <c r="X794" s="516">
        <v>5940</v>
      </c>
      <c r="Y794" s="516"/>
      <c r="Z794" s="516"/>
      <c r="AA794" s="516"/>
      <c r="AB794" s="431">
        <v>2.2000000476837158</v>
      </c>
      <c r="AC794" s="431"/>
      <c r="AD794" s="431"/>
      <c r="AE794" s="517">
        <f>IF(X794="","",X794*AE803)</f>
        <v>27991.590543485057</v>
      </c>
      <c r="AF794" s="517"/>
      <c r="AG794" s="517"/>
      <c r="AH794" s="519"/>
    </row>
    <row r="795" spans="1:34" s="23" customFormat="1" ht="15.75" customHeight="1" x14ac:dyDescent="0.15">
      <c r="A795" s="115" t="str">
        <f t="shared" si="135"/>
        <v/>
      </c>
      <c r="B795" s="99"/>
      <c r="C795" s="22"/>
      <c r="D795" s="22"/>
      <c r="G795" s="435">
        <v>9</v>
      </c>
      <c r="H795" s="436"/>
      <c r="I795" s="436"/>
      <c r="J795" s="516">
        <v>9680</v>
      </c>
      <c r="K795" s="516"/>
      <c r="L795" s="516"/>
      <c r="M795" s="516"/>
      <c r="N795" s="431">
        <v>1.5</v>
      </c>
      <c r="O795" s="431"/>
      <c r="P795" s="431"/>
      <c r="Q795" s="517">
        <f>IF(J795="","",J795*AE803)</f>
        <v>45615.925330123799</v>
      </c>
      <c r="R795" s="517"/>
      <c r="S795" s="517"/>
      <c r="T795" s="518"/>
      <c r="U795" s="500">
        <v>9</v>
      </c>
      <c r="V795" s="436"/>
      <c r="W795" s="436"/>
      <c r="X795" s="516">
        <v>9680</v>
      </c>
      <c r="Y795" s="516"/>
      <c r="Z795" s="516"/>
      <c r="AA795" s="516"/>
      <c r="AB795" s="431">
        <v>1.5</v>
      </c>
      <c r="AC795" s="431"/>
      <c r="AD795" s="431"/>
      <c r="AE795" s="517">
        <f>IF(X795="","",X795*AE803)</f>
        <v>45615.925330123799</v>
      </c>
      <c r="AF795" s="517"/>
      <c r="AG795" s="517"/>
      <c r="AH795" s="519"/>
    </row>
    <row r="796" spans="1:34" s="23" customFormat="1" ht="15.75" customHeight="1" x14ac:dyDescent="0.15">
      <c r="A796" s="115" t="str">
        <f t="shared" si="135"/>
        <v/>
      </c>
      <c r="B796" s="99"/>
      <c r="C796" s="22"/>
      <c r="D796" s="22"/>
      <c r="G796" s="435">
        <v>10</v>
      </c>
      <c r="H796" s="436"/>
      <c r="I796" s="436"/>
      <c r="J796" s="516">
        <v>6960</v>
      </c>
      <c r="K796" s="516"/>
      <c r="L796" s="516"/>
      <c r="M796" s="516"/>
      <c r="N796" s="431">
        <v>3.8499999046325684</v>
      </c>
      <c r="O796" s="431"/>
      <c r="P796" s="431"/>
      <c r="Q796" s="517">
        <f>IF(J796="","",J796*AE803)</f>
        <v>32798.227303477441</v>
      </c>
      <c r="R796" s="517"/>
      <c r="S796" s="517"/>
      <c r="T796" s="518"/>
      <c r="U796" s="500">
        <v>10</v>
      </c>
      <c r="V796" s="436"/>
      <c r="W796" s="436"/>
      <c r="X796" s="516">
        <v>6960</v>
      </c>
      <c r="Y796" s="516"/>
      <c r="Z796" s="516"/>
      <c r="AA796" s="516"/>
      <c r="AB796" s="431">
        <v>3.8499999046325684</v>
      </c>
      <c r="AC796" s="431"/>
      <c r="AD796" s="431"/>
      <c r="AE796" s="517">
        <f>IF(X796="","",X796*AE803)</f>
        <v>32798.227303477441</v>
      </c>
      <c r="AF796" s="517"/>
      <c r="AG796" s="517"/>
      <c r="AH796" s="519"/>
    </row>
    <row r="797" spans="1:34" s="23" customFormat="1" ht="15.75" customHeight="1" x14ac:dyDescent="0.15">
      <c r="A797" s="115" t="str">
        <f t="shared" si="135"/>
        <v/>
      </c>
      <c r="B797" s="99"/>
      <c r="C797" s="22"/>
      <c r="D797" s="22"/>
      <c r="G797" s="435">
        <v>11</v>
      </c>
      <c r="H797" s="436"/>
      <c r="I797" s="436"/>
      <c r="J797" s="516">
        <v>9680</v>
      </c>
      <c r="K797" s="516"/>
      <c r="L797" s="516"/>
      <c r="M797" s="516"/>
      <c r="N797" s="431">
        <v>2.4000000953674316</v>
      </c>
      <c r="O797" s="431"/>
      <c r="P797" s="431"/>
      <c r="Q797" s="517">
        <f>IF(J797="","",J797*AE803)</f>
        <v>45615.925330123799</v>
      </c>
      <c r="R797" s="517"/>
      <c r="S797" s="517"/>
      <c r="T797" s="518"/>
      <c r="U797" s="500">
        <v>11</v>
      </c>
      <c r="V797" s="436"/>
      <c r="W797" s="436"/>
      <c r="X797" s="516">
        <v>9680</v>
      </c>
      <c r="Y797" s="516"/>
      <c r="Z797" s="516"/>
      <c r="AA797" s="516"/>
      <c r="AB797" s="431">
        <v>2.4000000953674316</v>
      </c>
      <c r="AC797" s="431"/>
      <c r="AD797" s="431"/>
      <c r="AE797" s="517">
        <f>IF(X797="","",X797*AE803)</f>
        <v>45615.925330123799</v>
      </c>
      <c r="AF797" s="517"/>
      <c r="AG797" s="517"/>
      <c r="AH797" s="519"/>
    </row>
    <row r="798" spans="1:34" s="23" customFormat="1" ht="15.75" customHeight="1" x14ac:dyDescent="0.15">
      <c r="A798" s="115" t="str">
        <f t="shared" si="135"/>
        <v/>
      </c>
      <c r="B798" s="99"/>
      <c r="C798" s="22"/>
      <c r="D798" s="22"/>
      <c r="G798" s="435">
        <v>12</v>
      </c>
      <c r="H798" s="436"/>
      <c r="I798" s="436"/>
      <c r="J798" s="516">
        <v>6560</v>
      </c>
      <c r="K798" s="516"/>
      <c r="L798" s="516"/>
      <c r="M798" s="516"/>
      <c r="N798" s="431">
        <v>1.5199999809265137</v>
      </c>
      <c r="O798" s="431"/>
      <c r="P798" s="431"/>
      <c r="Q798" s="517">
        <f>IF(J798="","",J798*AE803)</f>
        <v>30913.271711323563</v>
      </c>
      <c r="R798" s="517"/>
      <c r="S798" s="517"/>
      <c r="T798" s="518"/>
      <c r="U798" s="500">
        <v>12</v>
      </c>
      <c r="V798" s="436"/>
      <c r="W798" s="436"/>
      <c r="X798" s="516">
        <v>6560</v>
      </c>
      <c r="Y798" s="516"/>
      <c r="Z798" s="516"/>
      <c r="AA798" s="516"/>
      <c r="AB798" s="431">
        <v>2.2699999809265137</v>
      </c>
      <c r="AC798" s="431"/>
      <c r="AD798" s="431"/>
      <c r="AE798" s="517">
        <f>IF(X798="","",X798*AE803)</f>
        <v>30913.271711323563</v>
      </c>
      <c r="AF798" s="517"/>
      <c r="AG798" s="517"/>
      <c r="AH798" s="519"/>
    </row>
    <row r="799" spans="1:34" s="23" customFormat="1" ht="15.75" customHeight="1" x14ac:dyDescent="0.15">
      <c r="A799" s="115" t="str">
        <f t="shared" si="135"/>
        <v/>
      </c>
      <c r="B799" s="99"/>
      <c r="C799" s="22"/>
      <c r="D799" s="22"/>
      <c r="G799" s="435">
        <v>12</v>
      </c>
      <c r="H799" s="436"/>
      <c r="I799" s="436"/>
      <c r="J799" s="516">
        <v>0</v>
      </c>
      <c r="K799" s="516"/>
      <c r="L799" s="516"/>
      <c r="M799" s="516"/>
      <c r="N799" s="431">
        <v>0.75</v>
      </c>
      <c r="O799" s="431"/>
      <c r="P799" s="431"/>
      <c r="Q799" s="517">
        <f>IF(J799="","",J799*AE803)</f>
        <v>0</v>
      </c>
      <c r="R799" s="517"/>
      <c r="S799" s="517"/>
      <c r="T799" s="518"/>
      <c r="U799" s="500"/>
      <c r="V799" s="436"/>
      <c r="W799" s="436"/>
      <c r="X799" s="516"/>
      <c r="Y799" s="516"/>
      <c r="Z799" s="516"/>
      <c r="AA799" s="516"/>
      <c r="AB799" s="431"/>
      <c r="AC799" s="431"/>
      <c r="AD799" s="431"/>
      <c r="AE799" s="517" t="str">
        <f>IF(X799="","",X799*AE803)</f>
        <v/>
      </c>
      <c r="AF799" s="517"/>
      <c r="AG799" s="517"/>
      <c r="AH799" s="519"/>
    </row>
    <row r="800" spans="1:34" s="23" customFormat="1" ht="15.75" customHeight="1" x14ac:dyDescent="0.15">
      <c r="A800" s="115" t="str">
        <f t="shared" si="135"/>
        <v>×</v>
      </c>
      <c r="B800" s="99"/>
      <c r="C800" s="22"/>
      <c r="D800" s="22"/>
      <c r="G800" s="435"/>
      <c r="H800" s="436"/>
      <c r="I800" s="436"/>
      <c r="J800" s="516"/>
      <c r="K800" s="516"/>
      <c r="L800" s="516"/>
      <c r="M800" s="516"/>
      <c r="N800" s="431"/>
      <c r="O800" s="431"/>
      <c r="P800" s="431"/>
      <c r="Q800" s="517" t="str">
        <f>IF(J800="","",J800*AE803)</f>
        <v/>
      </c>
      <c r="R800" s="517"/>
      <c r="S800" s="517"/>
      <c r="T800" s="518"/>
      <c r="U800" s="500"/>
      <c r="V800" s="436"/>
      <c r="W800" s="436"/>
      <c r="X800" s="516"/>
      <c r="Y800" s="516"/>
      <c r="Z800" s="516"/>
      <c r="AA800" s="516"/>
      <c r="AB800" s="431"/>
      <c r="AC800" s="431"/>
      <c r="AD800" s="431"/>
      <c r="AE800" s="517" t="str">
        <f>IF(X800="","",X800*AE803)</f>
        <v/>
      </c>
      <c r="AF800" s="517"/>
      <c r="AG800" s="517"/>
      <c r="AH800" s="519"/>
    </row>
    <row r="801" spans="1:34" s="23" customFormat="1" ht="15.75" customHeight="1" x14ac:dyDescent="0.15">
      <c r="A801" s="115" t="str">
        <f t="shared" si="135"/>
        <v>×</v>
      </c>
      <c r="B801" s="99"/>
      <c r="C801" s="22"/>
      <c r="D801" s="22"/>
      <c r="G801" s="435"/>
      <c r="H801" s="436"/>
      <c r="I801" s="436"/>
      <c r="J801" s="516"/>
      <c r="K801" s="516"/>
      <c r="L801" s="516"/>
      <c r="M801" s="516"/>
      <c r="N801" s="431"/>
      <c r="O801" s="431"/>
      <c r="P801" s="431"/>
      <c r="Q801" s="517" t="str">
        <f>IF(J801="","",J801*AE803)</f>
        <v/>
      </c>
      <c r="R801" s="517"/>
      <c r="S801" s="517"/>
      <c r="T801" s="518"/>
      <c r="U801" s="500"/>
      <c r="V801" s="436"/>
      <c r="W801" s="436"/>
      <c r="X801" s="516"/>
      <c r="Y801" s="516"/>
      <c r="Z801" s="516"/>
      <c r="AA801" s="516"/>
      <c r="AB801" s="431"/>
      <c r="AC801" s="431"/>
      <c r="AD801" s="431"/>
      <c r="AE801" s="517" t="str">
        <f>IF(X801="","",X801*AE803)</f>
        <v/>
      </c>
      <c r="AF801" s="517"/>
      <c r="AG801" s="517"/>
      <c r="AH801" s="519"/>
    </row>
    <row r="802" spans="1:34" s="23" customFormat="1" ht="15.75" customHeight="1" x14ac:dyDescent="0.15">
      <c r="A802" s="115" t="str">
        <f t="shared" si="135"/>
        <v>×</v>
      </c>
      <c r="B802" s="99"/>
      <c r="C802" s="22"/>
      <c r="D802" s="22"/>
      <c r="G802" s="505"/>
      <c r="H802" s="506"/>
      <c r="I802" s="506"/>
      <c r="J802" s="507"/>
      <c r="K802" s="507"/>
      <c r="L802" s="507"/>
      <c r="M802" s="507"/>
      <c r="N802" s="457"/>
      <c r="O802" s="457"/>
      <c r="P802" s="457"/>
      <c r="Q802" s="508" t="str">
        <f>IF(J802="","",J802*AE803)</f>
        <v/>
      </c>
      <c r="R802" s="508"/>
      <c r="S802" s="508"/>
      <c r="T802" s="509"/>
      <c r="U802" s="510"/>
      <c r="V802" s="506"/>
      <c r="W802" s="506"/>
      <c r="X802" s="507"/>
      <c r="Y802" s="507"/>
      <c r="Z802" s="507"/>
      <c r="AA802" s="507"/>
      <c r="AB802" s="457"/>
      <c r="AC802" s="457"/>
      <c r="AD802" s="457"/>
      <c r="AE802" s="508" t="str">
        <f>IF(X802="","",X802*AE803)</f>
        <v/>
      </c>
      <c r="AF802" s="508"/>
      <c r="AG802" s="508"/>
      <c r="AH802" s="511"/>
    </row>
    <row r="803" spans="1:34" s="23" customFormat="1" ht="15.75" customHeight="1" x14ac:dyDescent="0.15">
      <c r="A803" s="115" t="str">
        <f>IF(液状化L2の有無="","","×")</f>
        <v/>
      </c>
      <c r="B803" s="99"/>
      <c r="C803" s="22"/>
      <c r="D803" s="22"/>
      <c r="G803" s="61"/>
      <c r="H803" s="61"/>
      <c r="I803" s="61"/>
      <c r="J803" s="61"/>
      <c r="K803" s="61"/>
      <c r="L803" s="61"/>
      <c r="M803" s="61"/>
      <c r="N803" s="61"/>
      <c r="O803" s="61"/>
      <c r="P803" s="61"/>
      <c r="Q803" s="61"/>
      <c r="R803" s="61"/>
      <c r="S803" s="37"/>
      <c r="T803" s="37"/>
      <c r="U803" s="37"/>
      <c r="V803" s="37"/>
      <c r="W803" s="37"/>
      <c r="X803" s="37"/>
      <c r="Y803" s="37"/>
      <c r="Z803" s="37"/>
      <c r="AA803" s="37"/>
      <c r="AB803" s="50" t="s">
        <v>119</v>
      </c>
      <c r="AC803" s="37" t="s">
        <v>419</v>
      </c>
      <c r="AD803" s="35" t="s">
        <v>25</v>
      </c>
      <c r="AE803" s="321">
        <f>AE780</f>
        <v>4.7123889803846897</v>
      </c>
      <c r="AF803" s="321"/>
      <c r="AG803" s="321"/>
      <c r="AH803" s="62" t="s">
        <v>549</v>
      </c>
    </row>
    <row r="804" spans="1:34" ht="15.75" customHeight="1" x14ac:dyDescent="0.15">
      <c r="A804" s="216" t="str">
        <f t="shared" ref="A804:A826" si="136">IF(先端支持力=0,"×","")</f>
        <v/>
      </c>
      <c r="B804" s="99" t="s">
        <v>571</v>
      </c>
    </row>
    <row r="805" spans="1:34" s="23" customFormat="1" ht="15.75" customHeight="1" x14ac:dyDescent="0.15">
      <c r="A805" s="216" t="str">
        <f t="shared" si="136"/>
        <v/>
      </c>
    </row>
    <row r="806" spans="1:34" s="23" customFormat="1" ht="15.75" customHeight="1" x14ac:dyDescent="0.15">
      <c r="A806" s="216" t="str">
        <f t="shared" si="136"/>
        <v/>
      </c>
      <c r="E806" s="23" t="s">
        <v>640</v>
      </c>
      <c r="N806" s="25"/>
    </row>
    <row r="807" spans="1:34" s="23" customFormat="1" ht="15.75" customHeight="1" x14ac:dyDescent="0.15">
      <c r="A807" s="216" t="str">
        <f t="shared" si="136"/>
        <v/>
      </c>
    </row>
    <row r="808" spans="1:34" s="23" customFormat="1" ht="15.75" customHeight="1" x14ac:dyDescent="0.15">
      <c r="A808" s="216" t="str">
        <f t="shared" si="136"/>
        <v/>
      </c>
      <c r="G808" s="23" t="s">
        <v>177</v>
      </c>
    </row>
    <row r="809" spans="1:34" s="23" customFormat="1" ht="15.75" customHeight="1" x14ac:dyDescent="0.15">
      <c r="A809" s="216" t="str">
        <f t="shared" si="136"/>
        <v/>
      </c>
      <c r="G809" s="23" t="s">
        <v>71</v>
      </c>
    </row>
    <row r="810" spans="1:34" s="23" customFormat="1" ht="15.75" customHeight="1" x14ac:dyDescent="0.15">
      <c r="A810" s="216" t="str">
        <f t="shared" si="136"/>
        <v/>
      </c>
    </row>
    <row r="811" spans="1:34" s="23" customFormat="1" ht="15.75" customHeight="1" x14ac:dyDescent="0.15">
      <c r="A811" s="216" t="str">
        <f t="shared" si="136"/>
        <v/>
      </c>
      <c r="G811" s="299" t="s">
        <v>111</v>
      </c>
      <c r="H811" s="299"/>
      <c r="I811" s="22" t="s">
        <v>25</v>
      </c>
      <c r="J811" s="299" t="s">
        <v>59</v>
      </c>
      <c r="K811" s="299"/>
      <c r="L811" s="22" t="s">
        <v>88</v>
      </c>
      <c r="M811" s="299" t="s">
        <v>112</v>
      </c>
      <c r="N811" s="299"/>
    </row>
    <row r="812" spans="1:34" s="23" customFormat="1" ht="15.75" customHeight="1" x14ac:dyDescent="0.15">
      <c r="A812" s="216" t="str">
        <f t="shared" si="136"/>
        <v/>
      </c>
    </row>
    <row r="813" spans="1:34" s="23" customFormat="1" ht="15.75" customHeight="1" x14ac:dyDescent="0.15">
      <c r="A813" s="216" t="str">
        <f t="shared" si="136"/>
        <v/>
      </c>
      <c r="H813" s="23" t="s">
        <v>3</v>
      </c>
      <c r="K813" s="299" t="s">
        <v>111</v>
      </c>
      <c r="L813" s="299"/>
      <c r="M813" s="22" t="s">
        <v>2</v>
      </c>
      <c r="N813" s="23" t="s">
        <v>113</v>
      </c>
    </row>
    <row r="814" spans="1:34" s="23" customFormat="1" ht="15.75" customHeight="1" x14ac:dyDescent="0.15">
      <c r="A814" s="216" t="str">
        <f t="shared" si="136"/>
        <v/>
      </c>
      <c r="K814" s="299" t="s">
        <v>59</v>
      </c>
      <c r="L814" s="299"/>
      <c r="M814" s="22" t="s">
        <v>2</v>
      </c>
      <c r="N814" s="23" t="s">
        <v>64</v>
      </c>
    </row>
    <row r="815" spans="1:34" s="23" customFormat="1" ht="15.75" customHeight="1" x14ac:dyDescent="0.15">
      <c r="A815" s="216" t="str">
        <f t="shared" si="136"/>
        <v/>
      </c>
      <c r="K815" s="299" t="s">
        <v>112</v>
      </c>
      <c r="L815" s="299"/>
      <c r="M815" s="22" t="s">
        <v>2</v>
      </c>
      <c r="N815" s="23" t="s">
        <v>114</v>
      </c>
    </row>
    <row r="816" spans="1:34" s="23" customFormat="1" ht="15.75" customHeight="1" x14ac:dyDescent="0.15">
      <c r="A816" s="216" t="str">
        <f t="shared" si="136"/>
        <v/>
      </c>
      <c r="K816" s="22"/>
      <c r="L816" s="22"/>
      <c r="M816" s="22"/>
      <c r="N816" s="299" t="s">
        <v>112</v>
      </c>
      <c r="O816" s="299"/>
      <c r="P816" s="22" t="s">
        <v>25</v>
      </c>
      <c r="Q816" s="648">
        <v>0.25</v>
      </c>
      <c r="R816" s="648"/>
      <c r="S816" s="22" t="s">
        <v>88</v>
      </c>
      <c r="T816" s="22" t="s">
        <v>115</v>
      </c>
      <c r="U816" s="22" t="s">
        <v>88</v>
      </c>
      <c r="V816" s="38" t="s">
        <v>62</v>
      </c>
      <c r="W816" s="39">
        <v>2</v>
      </c>
    </row>
    <row r="817" spans="1:38" s="23" customFormat="1" ht="15.75" customHeight="1" x14ac:dyDescent="0.15">
      <c r="A817" s="216" t="str">
        <f t="shared" si="136"/>
        <v/>
      </c>
      <c r="K817" s="22"/>
      <c r="L817" s="22"/>
      <c r="M817" s="22"/>
      <c r="N817" s="22"/>
      <c r="O817" s="22"/>
      <c r="P817" s="22" t="s">
        <v>25</v>
      </c>
      <c r="Q817" s="648">
        <f>Q816</f>
        <v>0.25</v>
      </c>
      <c r="R817" s="648"/>
      <c r="S817" s="22" t="s">
        <v>116</v>
      </c>
      <c r="T817" s="22" t="s">
        <v>115</v>
      </c>
      <c r="U817" s="22" t="s">
        <v>116</v>
      </c>
      <c r="V817" s="308">
        <f>V818</f>
        <v>1.5</v>
      </c>
      <c r="W817" s="308"/>
      <c r="X817" s="308"/>
      <c r="Y817" s="39">
        <f>W816</f>
        <v>2</v>
      </c>
      <c r="Z817" s="22" t="s">
        <v>25</v>
      </c>
      <c r="AA817" s="299">
        <f>ROUND(Q817*PI()*V817^Y817,3)</f>
        <v>1.7669999999999999</v>
      </c>
      <c r="AB817" s="299"/>
      <c r="AC817" s="299"/>
      <c r="AD817" s="23" t="s">
        <v>117</v>
      </c>
    </row>
    <row r="818" spans="1:38" s="23" customFormat="1" ht="15.75" customHeight="1" x14ac:dyDescent="0.15">
      <c r="A818" s="216" t="str">
        <f t="shared" si="136"/>
        <v/>
      </c>
      <c r="K818" s="299" t="s">
        <v>62</v>
      </c>
      <c r="L818" s="299"/>
      <c r="M818" s="22" t="s">
        <v>2</v>
      </c>
      <c r="N818" s="23" t="s">
        <v>118</v>
      </c>
      <c r="T818" s="38" t="s">
        <v>119</v>
      </c>
      <c r="U818" s="22" t="s">
        <v>25</v>
      </c>
      <c r="V818" s="308">
        <f>杭先端径</f>
        <v>1.5</v>
      </c>
      <c r="W818" s="308"/>
      <c r="X818" s="308"/>
      <c r="Y818" s="23" t="s">
        <v>120</v>
      </c>
    </row>
    <row r="819" spans="1:38" s="23" customFormat="1" ht="15.75" customHeight="1" x14ac:dyDescent="0.15">
      <c r="A819" s="216" t="str">
        <f t="shared" si="136"/>
        <v/>
      </c>
      <c r="K819" s="22"/>
      <c r="L819" s="22"/>
      <c r="M819" s="22"/>
      <c r="S819" s="38"/>
      <c r="T819" s="22"/>
      <c r="U819" s="32"/>
      <c r="V819" s="32"/>
    </row>
    <row r="820" spans="1:38" s="23" customFormat="1" ht="15.75" customHeight="1" x14ac:dyDescent="0.15">
      <c r="A820" s="216" t="str">
        <f t="shared" si="136"/>
        <v/>
      </c>
      <c r="K820" s="26" t="s">
        <v>121</v>
      </c>
      <c r="L820" s="26"/>
      <c r="M820" s="26"/>
      <c r="N820" s="26"/>
      <c r="O820" s="26"/>
      <c r="P820" s="26"/>
      <c r="Q820" s="26"/>
      <c r="R820" s="26"/>
      <c r="S820" s="26"/>
      <c r="T820" s="26"/>
      <c r="U820" s="26"/>
      <c r="V820" s="26"/>
      <c r="W820" s="26"/>
      <c r="X820" s="26"/>
      <c r="Y820" s="26"/>
      <c r="Z820" s="26"/>
      <c r="AA820" s="26"/>
      <c r="AB820" s="26"/>
      <c r="AC820" s="30"/>
      <c r="AD820" s="30"/>
      <c r="AE820" s="30"/>
      <c r="AF820" s="30"/>
      <c r="AG820" s="30"/>
      <c r="AH820" s="30"/>
      <c r="AI820" s="30"/>
      <c r="AJ820" s="30"/>
      <c r="AK820" s="30"/>
      <c r="AL820" s="30"/>
    </row>
    <row r="821" spans="1:38" s="23" customFormat="1" ht="15.75" customHeight="1" x14ac:dyDescent="0.15">
      <c r="A821" s="216" t="str">
        <f t="shared" si="136"/>
        <v/>
      </c>
      <c r="K821" s="284" t="s">
        <v>70</v>
      </c>
      <c r="L821" s="269"/>
      <c r="M821" s="269"/>
      <c r="N821" s="269"/>
      <c r="O821" s="269"/>
      <c r="P821" s="269"/>
      <c r="Q821" s="269" t="s">
        <v>122</v>
      </c>
      <c r="R821" s="269"/>
      <c r="S821" s="269"/>
      <c r="T821" s="269"/>
      <c r="U821" s="269"/>
      <c r="V821" s="269"/>
      <c r="W821" s="269" t="s">
        <v>442</v>
      </c>
      <c r="X821" s="269"/>
      <c r="Y821" s="269"/>
      <c r="Z821" s="269"/>
      <c r="AA821" s="269"/>
      <c r="AB821" s="285"/>
    </row>
    <row r="822" spans="1:38" s="23" customFormat="1" ht="15.75" customHeight="1" x14ac:dyDescent="0.15">
      <c r="A822" s="216" t="str">
        <f t="shared" si="136"/>
        <v/>
      </c>
      <c r="K822" s="287">
        <f>X211</f>
        <v>16940</v>
      </c>
      <c r="L822" s="255"/>
      <c r="M822" s="255"/>
      <c r="N822" s="255"/>
      <c r="O822" s="255"/>
      <c r="P822" s="255"/>
      <c r="Q822" s="275">
        <f>ROUND(AA817,3)</f>
        <v>1.7669999999999999</v>
      </c>
      <c r="R822" s="275"/>
      <c r="S822" s="275"/>
      <c r="T822" s="275"/>
      <c r="U822" s="275"/>
      <c r="V822" s="275"/>
      <c r="W822" s="255">
        <f>ROUND(K822*Q822,0)</f>
        <v>29933</v>
      </c>
      <c r="X822" s="255"/>
      <c r="Y822" s="255"/>
      <c r="Z822" s="255"/>
      <c r="AA822" s="255"/>
      <c r="AB822" s="278"/>
    </row>
    <row r="823" spans="1:38" s="23" customFormat="1" ht="15.75" customHeight="1" x14ac:dyDescent="0.15">
      <c r="A823" s="216" t="str">
        <f t="shared" si="136"/>
        <v/>
      </c>
    </row>
    <row r="824" spans="1:38" s="23" customFormat="1" ht="15.75" customHeight="1" x14ac:dyDescent="0.15">
      <c r="A824" s="216" t="str">
        <f t="shared" si="136"/>
        <v/>
      </c>
      <c r="K824" s="26" t="s">
        <v>123</v>
      </c>
      <c r="L824" s="26"/>
      <c r="M824" s="26"/>
      <c r="N824" s="26"/>
      <c r="O824" s="26"/>
      <c r="P824" s="26"/>
      <c r="Q824" s="26"/>
      <c r="R824" s="26"/>
      <c r="S824" s="26"/>
      <c r="T824" s="26"/>
      <c r="U824" s="26"/>
      <c r="V824" s="26"/>
      <c r="W824" s="26"/>
      <c r="X824" s="26"/>
      <c r="Y824" s="26"/>
      <c r="Z824" s="26"/>
      <c r="AA824" s="26"/>
      <c r="AB824" s="26"/>
      <c r="AC824" s="30"/>
      <c r="AD824" s="30"/>
      <c r="AE824" s="30"/>
      <c r="AF824" s="30"/>
      <c r="AG824" s="30"/>
      <c r="AH824" s="30"/>
      <c r="AI824" s="30"/>
      <c r="AJ824" s="30"/>
      <c r="AK824" s="30"/>
      <c r="AL824" s="30"/>
    </row>
    <row r="825" spans="1:38" s="23" customFormat="1" ht="15.75" customHeight="1" x14ac:dyDescent="0.15">
      <c r="A825" s="216" t="str">
        <f t="shared" si="136"/>
        <v/>
      </c>
      <c r="K825" s="284" t="s">
        <v>70</v>
      </c>
      <c r="L825" s="269"/>
      <c r="M825" s="269"/>
      <c r="N825" s="269"/>
      <c r="O825" s="269"/>
      <c r="P825" s="269"/>
      <c r="Q825" s="269" t="s">
        <v>122</v>
      </c>
      <c r="R825" s="269"/>
      <c r="S825" s="269"/>
      <c r="T825" s="269"/>
      <c r="U825" s="269"/>
      <c r="V825" s="269"/>
      <c r="W825" s="269" t="s">
        <v>442</v>
      </c>
      <c r="X825" s="269"/>
      <c r="Y825" s="269"/>
      <c r="Z825" s="269"/>
      <c r="AA825" s="269"/>
      <c r="AB825" s="285"/>
    </row>
    <row r="826" spans="1:38" s="23" customFormat="1" ht="15.75" customHeight="1" x14ac:dyDescent="0.15">
      <c r="A826" s="216" t="str">
        <f t="shared" si="136"/>
        <v/>
      </c>
      <c r="K826" s="287">
        <f>X215</f>
        <v>33879</v>
      </c>
      <c r="L826" s="255"/>
      <c r="M826" s="255"/>
      <c r="N826" s="255"/>
      <c r="O826" s="255"/>
      <c r="P826" s="255"/>
      <c r="Q826" s="275">
        <f>ROUND(AA817,3)</f>
        <v>1.7669999999999999</v>
      </c>
      <c r="R826" s="275"/>
      <c r="S826" s="275"/>
      <c r="T826" s="275"/>
      <c r="U826" s="275"/>
      <c r="V826" s="275"/>
      <c r="W826" s="255">
        <f>ROUND(K826*Q826,0)</f>
        <v>59864</v>
      </c>
      <c r="X826" s="255"/>
      <c r="Y826" s="255"/>
      <c r="Z826" s="255"/>
      <c r="AA826" s="255"/>
      <c r="AB826" s="278"/>
    </row>
    <row r="827" spans="1:38" s="23" customFormat="1" ht="15.75" customHeight="1" x14ac:dyDescent="0.15">
      <c r="A827" s="201" t="str">
        <f t="shared" ref="A827:A842" si="137">IF(先端支持力=0,"×",IF(特に短い杭="","","×"))</f>
        <v>×</v>
      </c>
      <c r="B827" s="179" t="s">
        <v>571</v>
      </c>
      <c r="K827" s="179"/>
      <c r="L827" s="179"/>
      <c r="M827" s="179"/>
      <c r="N827" s="179"/>
      <c r="O827" s="179"/>
      <c r="P827" s="179"/>
      <c r="Q827" s="192"/>
      <c r="R827" s="192"/>
      <c r="S827" s="192"/>
      <c r="T827" s="192"/>
      <c r="U827" s="192"/>
      <c r="V827" s="192"/>
      <c r="W827" s="179"/>
      <c r="X827" s="179"/>
      <c r="Y827" s="179"/>
      <c r="Z827" s="179"/>
      <c r="AA827" s="179"/>
      <c r="AB827" s="179"/>
    </row>
    <row r="828" spans="1:38" s="23" customFormat="1" ht="15.75" customHeight="1" x14ac:dyDescent="0.15">
      <c r="A828" s="201" t="str">
        <f t="shared" si="137"/>
        <v>×</v>
      </c>
      <c r="B828" s="179"/>
      <c r="K828" s="179"/>
      <c r="L828" s="179"/>
      <c r="M828" s="179"/>
      <c r="N828" s="179"/>
      <c r="O828" s="179"/>
      <c r="P828" s="179"/>
      <c r="Q828" s="192"/>
      <c r="R828" s="192"/>
      <c r="S828" s="192"/>
      <c r="T828" s="192"/>
      <c r="U828" s="192"/>
      <c r="V828" s="192"/>
      <c r="W828" s="179"/>
      <c r="X828" s="179"/>
      <c r="Y828" s="179"/>
      <c r="Z828" s="179"/>
      <c r="AA828" s="179"/>
      <c r="AB828" s="179"/>
    </row>
    <row r="829" spans="1:38" s="23" customFormat="1" ht="15.75" customHeight="1" x14ac:dyDescent="0.15">
      <c r="A829" s="201" t="str">
        <f t="shared" si="137"/>
        <v>×</v>
      </c>
      <c r="E829" s="23" t="s">
        <v>641</v>
      </c>
      <c r="N829" s="25"/>
    </row>
    <row r="830" spans="1:38" s="23" customFormat="1" ht="15.75" customHeight="1" x14ac:dyDescent="0.15">
      <c r="A830" s="201" t="str">
        <f t="shared" si="137"/>
        <v>×</v>
      </c>
      <c r="K830" s="179"/>
      <c r="L830" s="179"/>
      <c r="M830" s="179"/>
      <c r="N830" s="179"/>
      <c r="O830" s="179"/>
      <c r="P830" s="179"/>
      <c r="Q830" s="192"/>
      <c r="R830" s="192"/>
      <c r="S830" s="192"/>
      <c r="T830" s="192"/>
      <c r="U830" s="192"/>
      <c r="V830" s="192"/>
      <c r="W830" s="179"/>
      <c r="X830" s="179"/>
      <c r="Y830" s="179"/>
      <c r="Z830" s="179"/>
      <c r="AA830" s="179"/>
      <c r="AB830" s="179"/>
    </row>
    <row r="831" spans="1:38" s="23" customFormat="1" ht="15.75" customHeight="1" x14ac:dyDescent="0.15">
      <c r="A831" s="201" t="str">
        <f t="shared" si="137"/>
        <v>×</v>
      </c>
      <c r="F831" s="23" t="s">
        <v>642</v>
      </c>
      <c r="K831" s="179"/>
      <c r="L831" s="179"/>
      <c r="M831" s="179"/>
      <c r="N831" s="179"/>
      <c r="O831" s="179"/>
      <c r="P831" s="179"/>
      <c r="Q831" s="192"/>
      <c r="R831" s="192"/>
      <c r="S831" s="192"/>
      <c r="T831" s="192"/>
      <c r="U831" s="192"/>
      <c r="V831" s="192"/>
      <c r="W831" s="179"/>
      <c r="X831" s="179"/>
      <c r="Y831" s="179"/>
      <c r="Z831" s="179"/>
      <c r="AA831" s="179"/>
      <c r="AB831" s="179"/>
    </row>
    <row r="832" spans="1:38" s="23" customFormat="1" ht="15.75" customHeight="1" x14ac:dyDescent="0.15">
      <c r="A832" s="201" t="str">
        <f t="shared" si="137"/>
        <v>×</v>
      </c>
      <c r="K832" s="179"/>
      <c r="L832" s="179"/>
      <c r="M832" s="179"/>
      <c r="N832" s="179"/>
      <c r="O832" s="179"/>
      <c r="P832" s="179"/>
      <c r="Q832" s="192"/>
      <c r="R832" s="192"/>
      <c r="S832" s="192"/>
      <c r="T832" s="192"/>
      <c r="U832" s="192"/>
      <c r="V832" s="192"/>
      <c r="W832" s="179"/>
      <c r="X832" s="179"/>
      <c r="Y832" s="179"/>
      <c r="Z832" s="179"/>
      <c r="AA832" s="179"/>
      <c r="AB832" s="179"/>
    </row>
    <row r="833" spans="1:38" s="23" customFormat="1" ht="15.75" customHeight="1" x14ac:dyDescent="0.15">
      <c r="A833" s="201" t="str">
        <f t="shared" si="137"/>
        <v>×</v>
      </c>
      <c r="F833" s="23" t="s">
        <v>643</v>
      </c>
      <c r="K833" s="179"/>
      <c r="L833" s="179"/>
      <c r="M833" s="179"/>
      <c r="N833" s="179"/>
      <c r="O833" s="179"/>
      <c r="P833" s="179"/>
      <c r="Q833" s="192"/>
      <c r="R833" s="192"/>
      <c r="S833" s="192"/>
      <c r="T833" s="192"/>
      <c r="U833" s="192"/>
      <c r="V833" s="192"/>
      <c r="W833" s="179"/>
      <c r="X833" s="179"/>
      <c r="Y833" s="179"/>
      <c r="Z833" s="179"/>
      <c r="AA833" s="179"/>
      <c r="AB833" s="179"/>
    </row>
    <row r="834" spans="1:38" s="23" customFormat="1" ht="15.75" customHeight="1" x14ac:dyDescent="0.15">
      <c r="A834" s="201" t="str">
        <f t="shared" si="137"/>
        <v>×</v>
      </c>
      <c r="K834" s="179"/>
      <c r="L834" s="179"/>
      <c r="M834" s="179"/>
      <c r="N834" s="179"/>
      <c r="O834" s="179"/>
      <c r="P834" s="179"/>
      <c r="Q834" s="192"/>
      <c r="R834" s="192"/>
      <c r="S834" s="192"/>
      <c r="T834" s="192"/>
      <c r="U834" s="192"/>
      <c r="V834" s="192"/>
      <c r="W834" s="179"/>
      <c r="X834" s="179"/>
      <c r="Y834" s="179"/>
      <c r="Z834" s="179"/>
      <c r="AA834" s="179"/>
      <c r="AB834" s="179"/>
    </row>
    <row r="835" spans="1:38" s="23" customFormat="1" ht="15.75" customHeight="1" x14ac:dyDescent="0.15">
      <c r="A835" s="201" t="str">
        <f t="shared" si="137"/>
        <v>×</v>
      </c>
      <c r="G835" s="299" t="s">
        <v>644</v>
      </c>
      <c r="H835" s="299"/>
      <c r="I835" s="179" t="s">
        <v>25</v>
      </c>
      <c r="J835" s="299" t="s">
        <v>645</v>
      </c>
      <c r="K835" s="299"/>
      <c r="L835" s="179" t="s">
        <v>88</v>
      </c>
      <c r="M835" s="299" t="s">
        <v>646</v>
      </c>
      <c r="N835" s="299"/>
    </row>
    <row r="836" spans="1:38" s="23" customFormat="1" ht="15.75" customHeight="1" x14ac:dyDescent="0.15">
      <c r="A836" s="201" t="str">
        <f t="shared" si="137"/>
        <v>×</v>
      </c>
    </row>
    <row r="837" spans="1:38" s="23" customFormat="1" ht="15.75" customHeight="1" x14ac:dyDescent="0.15">
      <c r="A837" s="201" t="str">
        <f t="shared" si="137"/>
        <v>×</v>
      </c>
      <c r="H837" s="23" t="s">
        <v>3</v>
      </c>
      <c r="K837" s="299" t="s">
        <v>648</v>
      </c>
      <c r="L837" s="299"/>
      <c r="M837" s="179" t="s">
        <v>647</v>
      </c>
      <c r="N837" s="23" t="s">
        <v>651</v>
      </c>
    </row>
    <row r="838" spans="1:38" s="23" customFormat="1" ht="15.75" customHeight="1" x14ac:dyDescent="0.15">
      <c r="A838" s="201" t="str">
        <f t="shared" si="137"/>
        <v>×</v>
      </c>
      <c r="K838" s="299" t="s">
        <v>650</v>
      </c>
      <c r="L838" s="299"/>
      <c r="M838" s="179" t="s">
        <v>649</v>
      </c>
      <c r="N838" s="23" t="s">
        <v>652</v>
      </c>
    </row>
    <row r="839" spans="1:38" s="23" customFormat="1" ht="15.75" customHeight="1" x14ac:dyDescent="0.15">
      <c r="A839" s="201" t="str">
        <f t="shared" si="137"/>
        <v>×</v>
      </c>
      <c r="K839" s="179"/>
      <c r="L839" s="179"/>
      <c r="M839" s="179"/>
      <c r="N839" s="299" t="s">
        <v>650</v>
      </c>
      <c r="O839" s="299"/>
      <c r="P839" s="179" t="s">
        <v>25</v>
      </c>
      <c r="Q839" s="23" t="s">
        <v>654</v>
      </c>
      <c r="R839" s="179" t="s">
        <v>88</v>
      </c>
      <c r="S839" s="299" t="s">
        <v>59</v>
      </c>
      <c r="T839" s="299"/>
    </row>
    <row r="840" spans="1:38" s="23" customFormat="1" ht="15.75" customHeight="1" x14ac:dyDescent="0.15">
      <c r="A840" s="201" t="str">
        <f t="shared" si="137"/>
        <v>×</v>
      </c>
      <c r="K840" s="299" t="s">
        <v>655</v>
      </c>
      <c r="L840" s="299"/>
      <c r="M840" s="179" t="s">
        <v>649</v>
      </c>
      <c r="N840" s="23" t="s">
        <v>656</v>
      </c>
    </row>
    <row r="841" spans="1:38" s="23" customFormat="1" ht="15.75" customHeight="1" x14ac:dyDescent="0.15">
      <c r="A841" s="201" t="str">
        <f t="shared" si="137"/>
        <v>×</v>
      </c>
      <c r="K841" s="299" t="s">
        <v>653</v>
      </c>
      <c r="L841" s="299"/>
      <c r="M841" s="179" t="s">
        <v>2</v>
      </c>
      <c r="N841" s="23" t="s">
        <v>114</v>
      </c>
    </row>
    <row r="842" spans="1:38" s="23" customFormat="1" ht="15.75" customHeight="1" thickBot="1" x14ac:dyDescent="0.2">
      <c r="A842" s="201" t="str">
        <f t="shared" si="137"/>
        <v>×</v>
      </c>
      <c r="K842" s="179"/>
      <c r="L842" s="179"/>
      <c r="M842" s="179"/>
      <c r="S842" s="186"/>
      <c r="T842" s="179"/>
      <c r="U842" s="180"/>
      <c r="V842" s="180"/>
    </row>
    <row r="843" spans="1:38" s="23" customFormat="1" ht="15.75" customHeight="1" thickBot="1" x14ac:dyDescent="0.2">
      <c r="A843" s="203" t="str">
        <f>IF(先端支持力=0,"×",IF(特に短い杭="",IF(MIN(MAX(βL_線路長期),MAX(βL_直角長期))&gt;2.5,"×",""),"×"))</f>
        <v>×</v>
      </c>
      <c r="K843" s="26" t="s">
        <v>670</v>
      </c>
      <c r="L843" s="26"/>
      <c r="M843" s="26"/>
      <c r="N843" s="26"/>
      <c r="O843" s="26"/>
      <c r="P843" s="26"/>
      <c r="Q843" s="26"/>
      <c r="R843" s="26"/>
      <c r="S843" s="26"/>
      <c r="T843" s="26"/>
      <c r="U843" s="26"/>
      <c r="V843" s="26"/>
      <c r="W843" s="26"/>
      <c r="X843" s="26"/>
      <c r="Y843" s="26"/>
      <c r="Z843" s="26"/>
      <c r="AA843" s="26"/>
      <c r="AB843" s="26"/>
      <c r="AC843" s="30"/>
      <c r="AD843" s="30"/>
      <c r="AE843" s="30"/>
      <c r="AF843" s="30"/>
      <c r="AG843" s="30"/>
      <c r="AH843" s="30"/>
      <c r="AI843" s="30"/>
      <c r="AJ843" s="30"/>
      <c r="AK843" s="30"/>
      <c r="AL843" s="30"/>
    </row>
    <row r="844" spans="1:38" s="23" customFormat="1" ht="15.75" customHeight="1" thickBot="1" x14ac:dyDescent="0.2">
      <c r="A844" s="203" t="str">
        <f>IF(先端支持力=0,"×",IF(特に短い杭="",IF(MIN(MAX(βL_線路長期),MAX(βL_直角長期))&gt;2.5,"×",""),"×"))</f>
        <v>×</v>
      </c>
      <c r="K844" s="284" t="s">
        <v>657</v>
      </c>
      <c r="L844" s="269"/>
      <c r="M844" s="269"/>
      <c r="N844" s="269"/>
      <c r="O844" s="269"/>
      <c r="P844" s="269"/>
      <c r="Q844" s="269" t="s">
        <v>658</v>
      </c>
      <c r="R844" s="269"/>
      <c r="S844" s="269"/>
      <c r="T844" s="269"/>
      <c r="U844" s="269"/>
      <c r="V844" s="269"/>
      <c r="W844" s="269" t="s">
        <v>659</v>
      </c>
      <c r="X844" s="269"/>
      <c r="Y844" s="269"/>
      <c r="Z844" s="269"/>
      <c r="AA844" s="269"/>
      <c r="AB844" s="285"/>
    </row>
    <row r="845" spans="1:38" s="23" customFormat="1" ht="15.75" customHeight="1" thickBot="1" x14ac:dyDescent="0.2">
      <c r="A845" s="203" t="str">
        <f>IF(先端支持力=0,"×",IF(特に短い杭="",IF(MIN(MAX(βL_線路長期),MAX(βL_直角長期))&gt;2.5,"×",""),"×"))</f>
        <v>×</v>
      </c>
      <c r="K845" s="287">
        <f>ROUND(K822/3,0)</f>
        <v>5647</v>
      </c>
      <c r="L845" s="255"/>
      <c r="M845" s="255"/>
      <c r="N845" s="255"/>
      <c r="O845" s="255"/>
      <c r="P845" s="255"/>
      <c r="Q845" s="275">
        <f>Q822</f>
        <v>1.7669999999999999</v>
      </c>
      <c r="R845" s="275"/>
      <c r="S845" s="275"/>
      <c r="T845" s="275"/>
      <c r="U845" s="275"/>
      <c r="V845" s="275"/>
      <c r="W845" s="514">
        <f>ROUND(K845*Q845,0)</f>
        <v>9978</v>
      </c>
      <c r="X845" s="514"/>
      <c r="Y845" s="514"/>
      <c r="Z845" s="514"/>
      <c r="AA845" s="514"/>
      <c r="AB845" s="515"/>
    </row>
    <row r="846" spans="1:38" s="23" customFormat="1" ht="15.75" customHeight="1" thickBot="1" x14ac:dyDescent="0.2">
      <c r="A846" s="203" t="str">
        <f>IF(先端支持力=0,"×",IF(特に短い杭="",IF(MIN(MAX(βL_線路長期),MAX(βL_直角長期))&gt;2.5,"×",""),"×"))</f>
        <v>×</v>
      </c>
    </row>
    <row r="847" spans="1:38" s="23" customFormat="1" ht="15.75" customHeight="1" thickTop="1" thickBot="1" x14ac:dyDescent="0.2">
      <c r="A847" s="204" t="str">
        <f>IF(先端支持力=0,"×",IF(特に短い杭="",IF(MIN(MAX(βL_線路液状L1),MAX(βL_線路液状L2),MAX(βL_直角),MAX(βL_直角液状L1),MAX(βL_直角液状L2))&gt;2.5,"×",""),"×"))</f>
        <v>×</v>
      </c>
      <c r="K847" s="26" t="s">
        <v>671</v>
      </c>
      <c r="L847" s="26"/>
      <c r="M847" s="26"/>
      <c r="N847" s="26"/>
      <c r="O847" s="26"/>
      <c r="P847" s="26"/>
      <c r="Q847" s="26"/>
      <c r="R847" s="26"/>
      <c r="S847" s="26"/>
      <c r="T847" s="26"/>
      <c r="U847" s="26"/>
      <c r="V847" s="26"/>
      <c r="W847" s="26"/>
      <c r="X847" s="26"/>
      <c r="Y847" s="26"/>
      <c r="Z847" s="26"/>
      <c r="AA847" s="26"/>
      <c r="AB847" s="26"/>
      <c r="AC847" s="30"/>
      <c r="AD847" s="30"/>
      <c r="AE847" s="30"/>
      <c r="AF847" s="30"/>
      <c r="AG847" s="30"/>
      <c r="AH847" s="30"/>
      <c r="AI847" s="30"/>
      <c r="AJ847" s="30"/>
      <c r="AK847" s="30"/>
      <c r="AL847" s="30"/>
    </row>
    <row r="848" spans="1:38" s="23" customFormat="1" ht="15.75" customHeight="1" thickTop="1" thickBot="1" x14ac:dyDescent="0.2">
      <c r="A848" s="204" t="str">
        <f>IF(先端支持力=0,"×",IF(特に短い杭="",IF(MIN(MAX(βL_線路液状L1),MAX(βL_線路液状L2),MAX(βL_直角),MAX(βL_直角液状L1),MAX(βL_直角液状L2))&gt;2.5,"×",""),"×"))</f>
        <v>×</v>
      </c>
      <c r="K848" s="284" t="s">
        <v>657</v>
      </c>
      <c r="L848" s="269"/>
      <c r="M848" s="269"/>
      <c r="N848" s="269"/>
      <c r="O848" s="269"/>
      <c r="P848" s="269"/>
      <c r="Q848" s="269" t="s">
        <v>658</v>
      </c>
      <c r="R848" s="269"/>
      <c r="S848" s="269"/>
      <c r="T848" s="269"/>
      <c r="U848" s="269"/>
      <c r="V848" s="269"/>
      <c r="W848" s="269" t="s">
        <v>659</v>
      </c>
      <c r="X848" s="269"/>
      <c r="Y848" s="269"/>
      <c r="Z848" s="269"/>
      <c r="AA848" s="269"/>
      <c r="AB848" s="285"/>
    </row>
    <row r="849" spans="1:38" s="23" customFormat="1" ht="15.75" customHeight="1" thickTop="1" thickBot="1" x14ac:dyDescent="0.2">
      <c r="A849" s="204" t="str">
        <f>IF(先端支持力=0,"×",IF(特に短い杭="",IF(MIN(MAX(βL_線路液状L1),MAX(βL_線路液状L2),MAX(βL_直角),MAX(βL_直角液状L1),MAX(βL_直角液状L2))&gt;2.5,"×",""),"×"))</f>
        <v>×</v>
      </c>
      <c r="K849" s="287">
        <f>ROUND(K826/3,0)</f>
        <v>11293</v>
      </c>
      <c r="L849" s="255"/>
      <c r="M849" s="255"/>
      <c r="N849" s="255"/>
      <c r="O849" s="255"/>
      <c r="P849" s="255"/>
      <c r="Q849" s="275">
        <f>Q826</f>
        <v>1.7669999999999999</v>
      </c>
      <c r="R849" s="275"/>
      <c r="S849" s="275"/>
      <c r="T849" s="275"/>
      <c r="U849" s="275"/>
      <c r="V849" s="275"/>
      <c r="W849" s="514">
        <f>ROUND(K849*Q849,0)</f>
        <v>19955</v>
      </c>
      <c r="X849" s="514"/>
      <c r="Y849" s="514"/>
      <c r="Z849" s="514"/>
      <c r="AA849" s="514"/>
      <c r="AB849" s="515"/>
    </row>
    <row r="850" spans="1:38" s="23" customFormat="1" ht="15.75" customHeight="1" thickTop="1" thickBot="1" x14ac:dyDescent="0.2">
      <c r="A850" s="204" t="str">
        <f>IF(先端支持力=0,"×",IF(特に短い杭="",IF(MIN(MAX(βL_線路液状L1),MAX(βL_線路液状L2),MAX(βL_直角),MAX(βL_直角液状L1),MAX(βL_直角液状L2))&gt;2.5,"×",""),"×"))</f>
        <v>×</v>
      </c>
      <c r="B850" s="179" t="s">
        <v>571</v>
      </c>
      <c r="K850" s="179"/>
      <c r="L850" s="179"/>
      <c r="M850" s="179"/>
      <c r="N850" s="179"/>
      <c r="O850" s="179"/>
      <c r="P850" s="179"/>
      <c r="Q850" s="192"/>
      <c r="R850" s="192"/>
      <c r="S850" s="192"/>
      <c r="T850" s="192"/>
      <c r="U850" s="192"/>
      <c r="V850" s="192"/>
      <c r="W850" s="179"/>
      <c r="X850" s="179"/>
      <c r="Y850" s="179"/>
      <c r="Z850" s="179"/>
      <c r="AA850" s="179"/>
      <c r="AB850" s="179"/>
    </row>
    <row r="851" spans="1:38" s="23" customFormat="1" ht="15.75" customHeight="1" thickTop="1" x14ac:dyDescent="0.15">
      <c r="A851" s="201" t="str">
        <f t="shared" ref="A851:A862" si="138">IF(先端支持力=0,"×",IF(特に短い杭="","","×"))</f>
        <v>×</v>
      </c>
      <c r="K851" s="179"/>
      <c r="L851" s="179"/>
      <c r="M851" s="179"/>
      <c r="N851" s="179"/>
      <c r="O851" s="179"/>
      <c r="P851" s="179"/>
      <c r="Q851" s="192"/>
      <c r="R851" s="192"/>
      <c r="S851" s="192"/>
      <c r="T851" s="192"/>
      <c r="U851" s="192"/>
      <c r="V851" s="192"/>
      <c r="W851" s="179"/>
      <c r="X851" s="179"/>
      <c r="Y851" s="179"/>
      <c r="Z851" s="179"/>
      <c r="AA851" s="179"/>
      <c r="AB851" s="179"/>
    </row>
    <row r="852" spans="1:38" s="23" customFormat="1" ht="15.75" customHeight="1" x14ac:dyDescent="0.15">
      <c r="A852" s="201" t="str">
        <f t="shared" si="138"/>
        <v>×</v>
      </c>
      <c r="F852" s="23" t="s">
        <v>660</v>
      </c>
      <c r="K852" s="179"/>
      <c r="L852" s="179"/>
      <c r="M852" s="179"/>
      <c r="N852" s="179"/>
      <c r="O852" s="179"/>
      <c r="P852" s="179"/>
      <c r="Q852" s="192"/>
      <c r="R852" s="192"/>
      <c r="S852" s="192"/>
      <c r="T852" s="192"/>
      <c r="U852" s="192"/>
      <c r="V852" s="192"/>
      <c r="W852" s="179"/>
      <c r="X852" s="179"/>
      <c r="Y852" s="179"/>
      <c r="Z852" s="179"/>
      <c r="AA852" s="179"/>
      <c r="AB852" s="179"/>
    </row>
    <row r="853" spans="1:38" s="23" customFormat="1" ht="15.75" customHeight="1" x14ac:dyDescent="0.15">
      <c r="A853" s="201" t="str">
        <f t="shared" si="138"/>
        <v>×</v>
      </c>
      <c r="K853" s="179"/>
      <c r="L853" s="179"/>
      <c r="M853" s="179"/>
      <c r="N853" s="179"/>
      <c r="O853" s="179"/>
      <c r="P853" s="179"/>
      <c r="Q853" s="192"/>
      <c r="R853" s="192"/>
      <c r="S853" s="192"/>
      <c r="T853" s="192"/>
      <c r="U853" s="192"/>
      <c r="V853" s="192"/>
      <c r="W853" s="179"/>
      <c r="X853" s="179"/>
      <c r="Y853" s="179"/>
      <c r="Z853" s="179"/>
      <c r="AA853" s="179"/>
      <c r="AB853" s="179"/>
    </row>
    <row r="854" spans="1:38" s="23" customFormat="1" ht="15.75" customHeight="1" x14ac:dyDescent="0.15">
      <c r="A854" s="201" t="str">
        <f t="shared" si="138"/>
        <v>×</v>
      </c>
      <c r="G854" s="299" t="s">
        <v>661</v>
      </c>
      <c r="H854" s="299"/>
      <c r="I854" s="179" t="s">
        <v>25</v>
      </c>
      <c r="J854" s="299" t="s">
        <v>59</v>
      </c>
      <c r="K854" s="299"/>
      <c r="L854" s="179" t="s">
        <v>88</v>
      </c>
      <c r="M854" s="299" t="s">
        <v>662</v>
      </c>
      <c r="N854" s="299"/>
    </row>
    <row r="855" spans="1:38" s="23" customFormat="1" ht="15.75" customHeight="1" x14ac:dyDescent="0.15">
      <c r="A855" s="201" t="str">
        <f t="shared" si="138"/>
        <v>×</v>
      </c>
    </row>
    <row r="856" spans="1:38" s="23" customFormat="1" ht="15.75" customHeight="1" x14ac:dyDescent="0.15">
      <c r="A856" s="201" t="str">
        <f t="shared" si="138"/>
        <v>×</v>
      </c>
      <c r="H856" s="23" t="s">
        <v>3</v>
      </c>
      <c r="K856" s="299" t="s">
        <v>661</v>
      </c>
      <c r="L856" s="299"/>
      <c r="M856" s="179" t="s">
        <v>647</v>
      </c>
      <c r="N856" s="23" t="s">
        <v>665</v>
      </c>
    </row>
    <row r="857" spans="1:38" s="23" customFormat="1" ht="15.75" customHeight="1" x14ac:dyDescent="0.15">
      <c r="A857" s="201" t="str">
        <f t="shared" si="138"/>
        <v>×</v>
      </c>
      <c r="K857" s="299" t="s">
        <v>59</v>
      </c>
      <c r="L857" s="299"/>
      <c r="M857" s="179" t="s">
        <v>2</v>
      </c>
      <c r="N857" s="23" t="s">
        <v>64</v>
      </c>
    </row>
    <row r="858" spans="1:38" s="23" customFormat="1" ht="15.75" customHeight="1" x14ac:dyDescent="0.15">
      <c r="A858" s="201" t="str">
        <f t="shared" si="138"/>
        <v>×</v>
      </c>
      <c r="K858" s="299" t="s">
        <v>662</v>
      </c>
      <c r="L858" s="299"/>
      <c r="M858" s="179" t="s">
        <v>2</v>
      </c>
      <c r="N858" s="23" t="s">
        <v>666</v>
      </c>
    </row>
    <row r="859" spans="1:38" s="23" customFormat="1" ht="15.75" customHeight="1" x14ac:dyDescent="0.15">
      <c r="A859" s="201" t="str">
        <f t="shared" si="138"/>
        <v>×</v>
      </c>
      <c r="K859" s="179"/>
      <c r="L859" s="179"/>
      <c r="M859" s="179"/>
      <c r="N859" s="299" t="s">
        <v>662</v>
      </c>
      <c r="O859" s="299"/>
      <c r="P859" s="179" t="s">
        <v>25</v>
      </c>
      <c r="Q859" s="666">
        <f>1/64</f>
        <v>1.5625E-2</v>
      </c>
      <c r="R859" s="666"/>
      <c r="S859" s="179" t="s">
        <v>88</v>
      </c>
      <c r="T859" s="179" t="s">
        <v>115</v>
      </c>
      <c r="U859" s="179" t="s">
        <v>88</v>
      </c>
      <c r="V859" s="186" t="s">
        <v>62</v>
      </c>
      <c r="W859" s="198">
        <v>4</v>
      </c>
    </row>
    <row r="860" spans="1:38" s="23" customFormat="1" ht="15.75" customHeight="1" x14ac:dyDescent="0.15">
      <c r="A860" s="201" t="str">
        <f t="shared" si="138"/>
        <v>×</v>
      </c>
      <c r="K860" s="179"/>
      <c r="L860" s="179"/>
      <c r="M860" s="179"/>
      <c r="N860" s="179"/>
      <c r="O860" s="179"/>
      <c r="P860" s="179" t="s">
        <v>25</v>
      </c>
      <c r="Q860" s="666">
        <f>1/64</f>
        <v>1.5625E-2</v>
      </c>
      <c r="R860" s="666"/>
      <c r="S860" s="179" t="s">
        <v>1</v>
      </c>
      <c r="T860" s="179" t="s">
        <v>115</v>
      </c>
      <c r="U860" s="179" t="s">
        <v>1</v>
      </c>
      <c r="V860" s="308">
        <f>V861</f>
        <v>1.5</v>
      </c>
      <c r="W860" s="308"/>
      <c r="X860" s="308"/>
      <c r="Y860" s="198">
        <f>W859</f>
        <v>4</v>
      </c>
      <c r="Z860" s="179" t="s">
        <v>25</v>
      </c>
      <c r="AA860" s="667">
        <f>ROUND(Q860*PI()*V860^Y860,6)</f>
        <v>0.248505</v>
      </c>
      <c r="AB860" s="667"/>
      <c r="AC860" s="667"/>
      <c r="AD860" s="667"/>
      <c r="AE860" s="23" t="s">
        <v>663</v>
      </c>
    </row>
    <row r="861" spans="1:38" s="23" customFormat="1" ht="15.75" customHeight="1" x14ac:dyDescent="0.15">
      <c r="A861" s="201" t="str">
        <f t="shared" si="138"/>
        <v>×</v>
      </c>
      <c r="K861" s="299" t="s">
        <v>62</v>
      </c>
      <c r="L861" s="299"/>
      <c r="M861" s="179" t="s">
        <v>2</v>
      </c>
      <c r="N861" s="23" t="s">
        <v>118</v>
      </c>
      <c r="T861" s="186" t="s">
        <v>119</v>
      </c>
      <c r="U861" s="179" t="s">
        <v>25</v>
      </c>
      <c r="V861" s="308">
        <f>杭先端径</f>
        <v>1.5</v>
      </c>
      <c r="W861" s="308"/>
      <c r="X861" s="308"/>
      <c r="Y861" s="23" t="s">
        <v>120</v>
      </c>
    </row>
    <row r="862" spans="1:38" s="23" customFormat="1" ht="15.75" customHeight="1" thickBot="1" x14ac:dyDescent="0.2">
      <c r="A862" s="201" t="str">
        <f t="shared" si="138"/>
        <v>×</v>
      </c>
      <c r="K862" s="179"/>
      <c r="L862" s="179"/>
      <c r="M862" s="179"/>
      <c r="S862" s="186"/>
      <c r="T862" s="179"/>
      <c r="U862" s="180"/>
      <c r="V862" s="180"/>
    </row>
    <row r="863" spans="1:38" s="23" customFormat="1" ht="15.75" customHeight="1" thickBot="1" x14ac:dyDescent="0.2">
      <c r="A863" s="203" t="str">
        <f>IF(先端支持力=0,"×",IF(特に短い杭="",IF(MIN(MAX(βL_線路長期),MAX(βL_直角長期))&gt;2.5,"×",""),"×"))</f>
        <v>×</v>
      </c>
      <c r="K863" s="26" t="s">
        <v>668</v>
      </c>
      <c r="L863" s="26"/>
      <c r="M863" s="26"/>
      <c r="N863" s="26"/>
      <c r="O863" s="26"/>
      <c r="P863" s="26"/>
      <c r="Q863" s="26"/>
      <c r="R863" s="26"/>
      <c r="S863" s="26"/>
      <c r="T863" s="26"/>
      <c r="U863" s="26"/>
      <c r="V863" s="26"/>
      <c r="W863" s="26"/>
      <c r="X863" s="26"/>
      <c r="Y863" s="26"/>
      <c r="Z863" s="26"/>
      <c r="AA863" s="26"/>
      <c r="AB863" s="26"/>
      <c r="AC863" s="30"/>
      <c r="AD863" s="30"/>
      <c r="AE863" s="30"/>
      <c r="AF863" s="30"/>
      <c r="AG863" s="30"/>
      <c r="AH863" s="30"/>
      <c r="AI863" s="30"/>
      <c r="AJ863" s="30"/>
      <c r="AK863" s="30"/>
      <c r="AL863" s="30"/>
    </row>
    <row r="864" spans="1:38" s="23" customFormat="1" ht="15.75" customHeight="1" thickBot="1" x14ac:dyDescent="0.2">
      <c r="A864" s="203" t="str">
        <f>IF(先端支持力=0,"×",IF(特に短い杭="",IF(MIN(MAX(βL_線路長期),MAX(βL_直角長期))&gt;2.5,"×",""),"×"))</f>
        <v>×</v>
      </c>
      <c r="K864" s="284" t="s">
        <v>70</v>
      </c>
      <c r="L864" s="269"/>
      <c r="M864" s="269"/>
      <c r="N864" s="269"/>
      <c r="O864" s="269"/>
      <c r="P864" s="269"/>
      <c r="Q864" s="269" t="s">
        <v>664</v>
      </c>
      <c r="R864" s="269"/>
      <c r="S864" s="269"/>
      <c r="T864" s="269"/>
      <c r="U864" s="269"/>
      <c r="V864" s="269"/>
      <c r="W864" s="269" t="s">
        <v>667</v>
      </c>
      <c r="X864" s="269"/>
      <c r="Y864" s="269"/>
      <c r="Z864" s="269"/>
      <c r="AA864" s="269"/>
      <c r="AB864" s="285"/>
    </row>
    <row r="865" spans="1:62" s="23" customFormat="1" ht="15.75" customHeight="1" thickBot="1" x14ac:dyDescent="0.2">
      <c r="A865" s="203" t="str">
        <f>IF(先端支持力=0,"×",IF(特に短い杭="",IF(MIN(MAX(βL_線路長期),MAX(βL_直角長期))&gt;2.5,"×",""),"×"))</f>
        <v>×</v>
      </c>
      <c r="K865" s="664">
        <f>K822</f>
        <v>16940</v>
      </c>
      <c r="L865" s="664"/>
      <c r="M865" s="664"/>
      <c r="N865" s="664"/>
      <c r="O865" s="664"/>
      <c r="P865" s="287"/>
      <c r="Q865" s="665">
        <f>AA860</f>
        <v>0.248505</v>
      </c>
      <c r="R865" s="665"/>
      <c r="S865" s="665"/>
      <c r="T865" s="665"/>
      <c r="U865" s="665"/>
      <c r="V865" s="665"/>
      <c r="W865" s="514">
        <f>ROUND(K865*Q865,0)</f>
        <v>4210</v>
      </c>
      <c r="X865" s="514"/>
      <c r="Y865" s="514"/>
      <c r="Z865" s="514"/>
      <c r="AA865" s="514"/>
      <c r="AB865" s="515"/>
    </row>
    <row r="866" spans="1:62" s="23" customFormat="1" ht="15.75" customHeight="1" thickBot="1" x14ac:dyDescent="0.2">
      <c r="A866" s="203" t="str">
        <f>IF(先端支持力=0,"×",IF(特に短い杭="",IF(MIN(MAX(βL_線路長期),MAX(βL_直角長期))&gt;2.5,"×",""),"×"))</f>
        <v>×</v>
      </c>
    </row>
    <row r="867" spans="1:62" s="23" customFormat="1" ht="15.75" customHeight="1" thickTop="1" thickBot="1" x14ac:dyDescent="0.2">
      <c r="A867" s="204" t="str">
        <f>IF(先端支持力=0,"×",IF(特に短い杭="",IF(MIN(MAX(βL_線路液状L1),MAX(βL_線路液状L2),MAX(βL_直角),MAX(βL_直角液状L1),MAX(βL_直角液状L2))&gt;2.5,"×",""),"×"))</f>
        <v>×</v>
      </c>
      <c r="K867" s="26" t="s">
        <v>669</v>
      </c>
      <c r="L867" s="26"/>
      <c r="M867" s="26"/>
      <c r="N867" s="26"/>
      <c r="O867" s="26"/>
      <c r="P867" s="26"/>
      <c r="Q867" s="26"/>
      <c r="R867" s="26"/>
      <c r="S867" s="26"/>
      <c r="T867" s="26"/>
      <c r="U867" s="26"/>
      <c r="V867" s="26"/>
      <c r="W867" s="26"/>
      <c r="X867" s="26"/>
      <c r="Y867" s="26"/>
      <c r="Z867" s="26"/>
      <c r="AA867" s="26"/>
      <c r="AB867" s="26"/>
      <c r="AC867" s="30"/>
      <c r="AD867" s="30"/>
      <c r="AE867" s="30"/>
      <c r="AF867" s="30"/>
      <c r="AG867" s="30"/>
      <c r="AH867" s="30"/>
      <c r="AI867" s="30"/>
      <c r="AJ867" s="30"/>
      <c r="AK867" s="30"/>
      <c r="AL867" s="30"/>
    </row>
    <row r="868" spans="1:62" s="23" customFormat="1" ht="15.75" customHeight="1" thickTop="1" thickBot="1" x14ac:dyDescent="0.2">
      <c r="A868" s="204" t="str">
        <f>IF(先端支持力=0,"×",IF(特に短い杭="",IF(MIN(MAX(βL_線路液状L1),MAX(βL_線路液状L2),MAX(βL_直角),MAX(βL_直角液状L1),MAX(βL_直角液状L2))&gt;2.5,"×",""),"×"))</f>
        <v>×</v>
      </c>
      <c r="K868" s="284" t="s">
        <v>70</v>
      </c>
      <c r="L868" s="269"/>
      <c r="M868" s="269"/>
      <c r="N868" s="269"/>
      <c r="O868" s="269"/>
      <c r="P868" s="269"/>
      <c r="Q868" s="269" t="s">
        <v>664</v>
      </c>
      <c r="R868" s="269"/>
      <c r="S868" s="269"/>
      <c r="T868" s="269"/>
      <c r="U868" s="269"/>
      <c r="V868" s="269"/>
      <c r="W868" s="269" t="s">
        <v>667</v>
      </c>
      <c r="X868" s="269"/>
      <c r="Y868" s="269"/>
      <c r="Z868" s="269"/>
      <c r="AA868" s="269"/>
      <c r="AB868" s="285"/>
    </row>
    <row r="869" spans="1:62" s="23" customFormat="1" ht="15.75" customHeight="1" thickTop="1" thickBot="1" x14ac:dyDescent="0.2">
      <c r="A869" s="204" t="str">
        <f>IF(先端支持力=0,"×",IF(特に短い杭="",IF(MIN(MAX(βL_線路液状L1),MAX(βL_線路液状L2),MAX(βL_直角),MAX(βL_直角液状L1),MAX(βL_直角液状L2))&gt;2.5,"×",""),"×"))</f>
        <v>×</v>
      </c>
      <c r="K869" s="664">
        <f>K826</f>
        <v>33879</v>
      </c>
      <c r="L869" s="664"/>
      <c r="M869" s="664"/>
      <c r="N869" s="664"/>
      <c r="O869" s="664"/>
      <c r="P869" s="287"/>
      <c r="Q869" s="665">
        <f>Q865</f>
        <v>0.248505</v>
      </c>
      <c r="R869" s="665"/>
      <c r="S869" s="665"/>
      <c r="T869" s="665"/>
      <c r="U869" s="665"/>
      <c r="V869" s="665"/>
      <c r="W869" s="514">
        <f>ROUND(K869*Q869,0)</f>
        <v>8419</v>
      </c>
      <c r="X869" s="514"/>
      <c r="Y869" s="514"/>
      <c r="Z869" s="514"/>
      <c r="AA869" s="514"/>
      <c r="AB869" s="515"/>
    </row>
    <row r="870" spans="1:62" s="23" customFormat="1" ht="15.75" customHeight="1" thickTop="1" thickBot="1" x14ac:dyDescent="0.2">
      <c r="A870" s="204" t="str">
        <f>IF(先端支持力=0,"×",IF(特に短い杭="",IF(MIN(MAX(βL_線路液状L1),MAX(βL_線路液状L2),MAX(βL_直角),MAX(βL_直角液状L1),MAX(βL_直角液状L2))&gt;2.5,"×",""),"×"))</f>
        <v>×</v>
      </c>
      <c r="K870" s="179"/>
      <c r="L870" s="179"/>
      <c r="M870" s="179"/>
      <c r="N870" s="179"/>
      <c r="O870" s="179"/>
      <c r="P870" s="179"/>
      <c r="Q870" s="192"/>
      <c r="R870" s="192"/>
      <c r="S870" s="192"/>
      <c r="T870" s="192"/>
      <c r="U870" s="192"/>
      <c r="V870" s="192"/>
      <c r="W870" s="179"/>
      <c r="X870" s="179"/>
      <c r="Y870" s="179"/>
      <c r="Z870" s="179"/>
      <c r="AA870" s="179"/>
      <c r="AB870" s="179"/>
    </row>
    <row r="871" spans="1:62" ht="15.75" customHeight="1" thickTop="1" x14ac:dyDescent="0.15">
      <c r="B871" s="99" t="s">
        <v>571</v>
      </c>
    </row>
    <row r="872" spans="1:62" s="99" customFormat="1" ht="15.75" customHeight="1" x14ac:dyDescent="0.15">
      <c r="D872" s="23"/>
      <c r="F872" s="23"/>
      <c r="AO872" s="24"/>
      <c r="AP872" s="24"/>
      <c r="AQ872" s="24"/>
      <c r="AR872" s="24"/>
      <c r="AS872" s="24"/>
      <c r="AT872" s="24"/>
      <c r="AU872" s="24"/>
      <c r="AV872" s="24"/>
      <c r="AW872" s="24"/>
      <c r="AX872" s="24"/>
      <c r="AY872" s="24"/>
      <c r="AZ872" s="24"/>
      <c r="BA872" s="24"/>
      <c r="BB872" s="24"/>
      <c r="BC872" s="24"/>
      <c r="BD872" s="24"/>
      <c r="BE872" s="24"/>
      <c r="BF872" s="24"/>
      <c r="BG872" s="24"/>
      <c r="BH872" s="24"/>
      <c r="BI872" s="24"/>
      <c r="BJ872" s="24"/>
    </row>
    <row r="873" spans="1:62" s="23" customFormat="1" ht="15.75" customHeight="1" x14ac:dyDescent="0.15">
      <c r="D873" s="25" t="s">
        <v>188</v>
      </c>
    </row>
    <row r="874" spans="1:62" s="23" customFormat="1" ht="15.75" customHeight="1" x14ac:dyDescent="0.15"/>
    <row r="875" spans="1:62" s="23" customFormat="1" ht="15.75" customHeight="1" x14ac:dyDescent="0.15">
      <c r="E875" s="25" t="s">
        <v>189</v>
      </c>
    </row>
    <row r="876" spans="1:62" s="23" customFormat="1" ht="15.75" customHeight="1" x14ac:dyDescent="0.15"/>
    <row r="877" spans="1:62" s="23" customFormat="1" ht="15.75" customHeight="1" x14ac:dyDescent="0.15">
      <c r="F877" s="299" t="s">
        <v>190</v>
      </c>
      <c r="G877" s="299"/>
      <c r="H877" s="22" t="s">
        <v>25</v>
      </c>
      <c r="I877" s="299" t="s">
        <v>191</v>
      </c>
      <c r="J877" s="299"/>
      <c r="K877" s="22" t="s">
        <v>6</v>
      </c>
      <c r="L877" s="299" t="s">
        <v>192</v>
      </c>
      <c r="M877" s="299"/>
    </row>
    <row r="878" spans="1:62" s="23" customFormat="1" ht="15.75" customHeight="1" x14ac:dyDescent="0.15"/>
    <row r="879" spans="1:62" s="23" customFormat="1" ht="15.75" customHeight="1" x14ac:dyDescent="0.15">
      <c r="G879" s="23" t="s">
        <v>3</v>
      </c>
      <c r="J879" s="587" t="s">
        <v>190</v>
      </c>
      <c r="K879" s="587"/>
      <c r="L879" s="22" t="s">
        <v>2</v>
      </c>
      <c r="M879" s="23" t="s">
        <v>194</v>
      </c>
    </row>
    <row r="880" spans="1:62" s="23" customFormat="1" ht="15.75" customHeight="1" x14ac:dyDescent="0.15">
      <c r="J880" s="587" t="s">
        <v>191</v>
      </c>
      <c r="K880" s="587"/>
      <c r="L880" s="22" t="s">
        <v>2</v>
      </c>
      <c r="M880" s="23" t="s">
        <v>195</v>
      </c>
    </row>
    <row r="881" spans="4:60" s="23" customFormat="1" ht="15.75" customHeight="1" x14ac:dyDescent="0.15">
      <c r="J881" s="587" t="s">
        <v>193</v>
      </c>
      <c r="K881" s="587"/>
      <c r="L881" s="22" t="s">
        <v>2</v>
      </c>
      <c r="M881" s="23" t="s">
        <v>196</v>
      </c>
    </row>
    <row r="882" spans="4:60" s="23" customFormat="1" ht="15.75" customHeight="1" x14ac:dyDescent="0.15"/>
    <row r="883" spans="4:60" s="23" customFormat="1" ht="15.75" customHeight="1" x14ac:dyDescent="0.15">
      <c r="F883" s="23" t="s">
        <v>197</v>
      </c>
    </row>
    <row r="884" spans="4:60" s="23" customFormat="1" ht="15.75" customHeight="1" x14ac:dyDescent="0.15">
      <c r="G884" s="23" t="s">
        <v>198</v>
      </c>
    </row>
    <row r="885" spans="4:60" ht="15.75" customHeight="1" x14ac:dyDescent="0.15">
      <c r="F885" s="22"/>
    </row>
    <row r="886" spans="4:60" s="23" customFormat="1" ht="15.75" customHeight="1" x14ac:dyDescent="0.15">
      <c r="F886" s="299" t="s">
        <v>191</v>
      </c>
      <c r="G886" s="299"/>
      <c r="H886" s="22" t="s">
        <v>25</v>
      </c>
      <c r="I886" s="299" t="s">
        <v>199</v>
      </c>
      <c r="J886" s="299"/>
      <c r="K886" s="22" t="s">
        <v>1</v>
      </c>
      <c r="L886" s="299" t="s">
        <v>200</v>
      </c>
      <c r="M886" s="299"/>
    </row>
    <row r="887" spans="4:60" s="23" customFormat="1" ht="15.75" customHeight="1" x14ac:dyDescent="0.15"/>
    <row r="888" spans="4:60" s="23" customFormat="1" ht="15.75" customHeight="1" x14ac:dyDescent="0.15">
      <c r="G888" s="23" t="s">
        <v>3</v>
      </c>
      <c r="J888" s="587" t="s">
        <v>191</v>
      </c>
      <c r="K888" s="587"/>
      <c r="L888" s="22" t="s">
        <v>2</v>
      </c>
      <c r="M888" s="23" t="s">
        <v>201</v>
      </c>
    </row>
    <row r="889" spans="4:60" s="23" customFormat="1" ht="15.75" customHeight="1" x14ac:dyDescent="0.15">
      <c r="J889" s="587" t="s">
        <v>199</v>
      </c>
      <c r="K889" s="587"/>
      <c r="L889" s="22" t="s">
        <v>2</v>
      </c>
      <c r="M889" s="23" t="s">
        <v>603</v>
      </c>
    </row>
    <row r="890" spans="4:60" s="23" customFormat="1" ht="15.75" customHeight="1" x14ac:dyDescent="0.15">
      <c r="J890" s="38"/>
      <c r="K890" s="38"/>
      <c r="L890" s="22"/>
      <c r="M890" s="23" t="s">
        <v>604</v>
      </c>
    </row>
    <row r="891" spans="4:60" s="23" customFormat="1" ht="15.75" customHeight="1" x14ac:dyDescent="0.15">
      <c r="J891" s="38"/>
      <c r="K891" s="38"/>
      <c r="L891" s="22"/>
      <c r="N891" s="23" t="s">
        <v>202</v>
      </c>
      <c r="U891" s="22" t="s">
        <v>2</v>
      </c>
      <c r="V891" s="299" t="s">
        <v>199</v>
      </c>
      <c r="W891" s="299"/>
      <c r="X891" s="22" t="s">
        <v>25</v>
      </c>
      <c r="Y891" s="299" t="s">
        <v>205</v>
      </c>
      <c r="Z891" s="299"/>
      <c r="AA891" s="23" t="s">
        <v>206</v>
      </c>
      <c r="AB891" s="299">
        <v>3500</v>
      </c>
      <c r="AC891" s="299"/>
      <c r="AD891" s="23" t="s">
        <v>207</v>
      </c>
    </row>
    <row r="892" spans="4:60" s="23" customFormat="1" ht="15.75" customHeight="1" x14ac:dyDescent="0.15">
      <c r="J892" s="38"/>
      <c r="K892" s="38"/>
      <c r="L892" s="22"/>
      <c r="N892" s="23" t="s">
        <v>203</v>
      </c>
      <c r="U892" s="22" t="s">
        <v>2</v>
      </c>
      <c r="V892" s="299" t="s">
        <v>199</v>
      </c>
      <c r="W892" s="299"/>
      <c r="X892" s="22" t="s">
        <v>25</v>
      </c>
      <c r="Y892" s="299" t="s">
        <v>205</v>
      </c>
      <c r="Z892" s="299"/>
      <c r="AA892" s="23" t="s">
        <v>206</v>
      </c>
      <c r="AB892" s="299">
        <v>7500</v>
      </c>
      <c r="AC892" s="299"/>
      <c r="AD892" s="23" t="s">
        <v>207</v>
      </c>
    </row>
    <row r="893" spans="4:60" s="23" customFormat="1" ht="15.75" customHeight="1" x14ac:dyDescent="0.15">
      <c r="J893" s="186"/>
      <c r="K893" s="186"/>
      <c r="L893" s="179"/>
      <c r="N893" s="23" t="s">
        <v>675</v>
      </c>
      <c r="U893" s="179" t="s">
        <v>2</v>
      </c>
      <c r="V893" s="299" t="s">
        <v>199</v>
      </c>
      <c r="W893" s="299"/>
      <c r="X893" s="179" t="s">
        <v>25</v>
      </c>
      <c r="Y893" s="656">
        <v>5.0999999999999996</v>
      </c>
      <c r="Z893" s="656"/>
      <c r="AA893" s="657" t="s">
        <v>427</v>
      </c>
      <c r="AB893" s="657"/>
      <c r="AC893" s="656">
        <v>9000</v>
      </c>
      <c r="AD893" s="656"/>
      <c r="AE893" s="23" t="s">
        <v>207</v>
      </c>
      <c r="AF893" s="54"/>
    </row>
    <row r="894" spans="4:60" s="179" customFormat="1" ht="15.75" customHeight="1" x14ac:dyDescent="0.15">
      <c r="D894" s="23"/>
      <c r="F894" s="23"/>
      <c r="G894" s="23"/>
      <c r="H894" s="23"/>
      <c r="I894" s="23"/>
      <c r="L894" s="199"/>
      <c r="M894" s="199"/>
      <c r="N894" s="199"/>
      <c r="O894" s="199"/>
      <c r="Y894" s="53"/>
      <c r="Z894" s="658" t="s">
        <v>219</v>
      </c>
      <c r="AA894" s="658"/>
      <c r="AB894" s="206">
        <v>51</v>
      </c>
      <c r="AC894" s="657" t="s">
        <v>426</v>
      </c>
      <c r="AD894" s="657"/>
      <c r="AE894" s="656">
        <v>9000</v>
      </c>
      <c r="AF894" s="656"/>
      <c r="AG894" s="23" t="s">
        <v>207</v>
      </c>
      <c r="AH894" s="23"/>
      <c r="AM894" s="24"/>
      <c r="AN894" s="24"/>
      <c r="AO894" s="24"/>
      <c r="AP894" s="24"/>
      <c r="AQ894" s="24"/>
      <c r="AR894" s="24"/>
      <c r="AS894" s="24"/>
      <c r="AT894" s="24"/>
      <c r="AU894" s="24"/>
      <c r="AV894" s="24"/>
      <c r="AW894" s="24"/>
      <c r="AX894" s="24"/>
      <c r="AY894" s="24"/>
      <c r="AZ894" s="24"/>
      <c r="BA894" s="24"/>
      <c r="BB894" s="24"/>
      <c r="BC894" s="24"/>
      <c r="BD894" s="24"/>
      <c r="BE894" s="24"/>
      <c r="BF894" s="24"/>
      <c r="BG894" s="24"/>
      <c r="BH894" s="24"/>
    </row>
    <row r="895" spans="4:60" s="23" customFormat="1" ht="15.75" customHeight="1" x14ac:dyDescent="0.15">
      <c r="J895" s="38"/>
      <c r="K895" s="38"/>
      <c r="L895" s="22"/>
      <c r="N895" s="186" t="s">
        <v>204</v>
      </c>
      <c r="O895" s="22" t="s">
        <v>2</v>
      </c>
      <c r="P895" s="23" t="s">
        <v>208</v>
      </c>
    </row>
    <row r="896" spans="4:60" s="23" customFormat="1" ht="15.75" customHeight="1" x14ac:dyDescent="0.15">
      <c r="J896" s="186"/>
      <c r="K896" s="186"/>
      <c r="L896" s="179"/>
      <c r="N896" s="186" t="s">
        <v>221</v>
      </c>
      <c r="O896" s="179" t="s">
        <v>2</v>
      </c>
      <c r="P896" s="194" t="s">
        <v>222</v>
      </c>
      <c r="Q896" s="179"/>
    </row>
    <row r="897" spans="1:76" s="23" customFormat="1" ht="15.75" customHeight="1" x14ac:dyDescent="0.15">
      <c r="J897" s="587" t="s">
        <v>200</v>
      </c>
      <c r="K897" s="587"/>
      <c r="L897" s="22" t="s">
        <v>2</v>
      </c>
      <c r="M897" s="23" t="s">
        <v>696</v>
      </c>
    </row>
    <row r="898" spans="1:76" ht="15.75" customHeight="1" x14ac:dyDescent="0.15">
      <c r="F898" s="22"/>
      <c r="M898" s="194" t="s">
        <v>621</v>
      </c>
      <c r="AF898" s="24"/>
      <c r="AG898" s="24"/>
      <c r="AH898" s="24"/>
      <c r="AI898" s="24"/>
      <c r="AJ898" s="24"/>
      <c r="AK898" s="24"/>
      <c r="AL898" s="24"/>
      <c r="AM898" s="24"/>
      <c r="AN898" s="24"/>
      <c r="BB898" s="22"/>
      <c r="BC898" s="22"/>
      <c r="BD898" s="22"/>
      <c r="BE898" s="22"/>
      <c r="BF898" s="22"/>
      <c r="BG898" s="22"/>
      <c r="BH898" s="22"/>
      <c r="BI898" s="22"/>
      <c r="BJ898" s="22"/>
      <c r="BO898" s="99"/>
      <c r="BX898" s="22"/>
    </row>
    <row r="899" spans="1:76" s="179" customFormat="1" ht="15.75" customHeight="1" x14ac:dyDescent="0.15">
      <c r="A899" s="208" t="str">
        <f>IF(A908="","","×")</f>
        <v>×</v>
      </c>
      <c r="D899" s="23"/>
      <c r="M899" s="194" t="s">
        <v>689</v>
      </c>
      <c r="AF899" s="24"/>
      <c r="AG899" s="24"/>
      <c r="AH899" s="24"/>
      <c r="AI899" s="24"/>
      <c r="AJ899" s="24"/>
      <c r="AK899" s="24"/>
      <c r="AL899" s="24"/>
      <c r="AM899" s="24"/>
      <c r="AN899" s="24"/>
      <c r="AO899" s="24"/>
      <c r="AP899" s="24"/>
      <c r="AQ899" s="24"/>
      <c r="AR899" s="24"/>
      <c r="AS899" s="24"/>
      <c r="AT899" s="24"/>
      <c r="AU899" s="24"/>
      <c r="AV899" s="24"/>
      <c r="AW899" s="24"/>
      <c r="AX899" s="24"/>
      <c r="AY899" s="24"/>
      <c r="AZ899" s="24"/>
      <c r="BA899" s="24"/>
    </row>
    <row r="900" spans="1:76" s="179" customFormat="1" ht="15.75" customHeight="1" x14ac:dyDescent="0.15">
      <c r="A900" s="208" t="str">
        <f>IF(A908="","","×")</f>
        <v>×</v>
      </c>
      <c r="D900" s="23"/>
      <c r="M900" s="194" t="s">
        <v>688</v>
      </c>
      <c r="AF900" s="24"/>
      <c r="AG900" s="24"/>
      <c r="AH900" s="24"/>
      <c r="AI900" s="24"/>
      <c r="AJ900" s="24"/>
      <c r="AK900" s="24"/>
      <c r="AL900" s="24"/>
      <c r="AM900" s="24"/>
      <c r="AN900" s="24"/>
      <c r="AO900" s="24"/>
      <c r="AP900" s="24"/>
      <c r="AQ900" s="24"/>
      <c r="AR900" s="24"/>
      <c r="AS900" s="24"/>
      <c r="AT900" s="24"/>
      <c r="AU900" s="24"/>
      <c r="AV900" s="24"/>
      <c r="AW900" s="24"/>
      <c r="AX900" s="24"/>
      <c r="AY900" s="24"/>
      <c r="AZ900" s="24"/>
      <c r="BA900" s="24"/>
    </row>
    <row r="901" spans="1:76" s="179" customFormat="1" ht="15.75" customHeight="1" x14ac:dyDescent="0.15">
      <c r="A901" s="208" t="str">
        <f>IF(A908="","","×")</f>
        <v>×</v>
      </c>
      <c r="D901" s="23"/>
      <c r="M901" s="587" t="s">
        <v>680</v>
      </c>
      <c r="N901" s="587"/>
      <c r="O901" s="299" t="s">
        <v>25</v>
      </c>
      <c r="P901" s="207" t="s">
        <v>679</v>
      </c>
      <c r="Q901" s="455" t="s">
        <v>681</v>
      </c>
      <c r="R901" s="455"/>
      <c r="S901" s="455"/>
      <c r="T901" s="455"/>
      <c r="U901" s="455"/>
      <c r="Z901" s="24"/>
      <c r="AA901" s="24"/>
      <c r="AB901" s="24"/>
      <c r="AC901" s="24"/>
      <c r="AD901" s="24"/>
      <c r="AE901" s="24"/>
      <c r="AF901" s="24"/>
      <c r="AG901" s="24"/>
      <c r="AH901" s="24"/>
      <c r="AI901" s="24"/>
      <c r="AJ901" s="24"/>
      <c r="AK901" s="24"/>
      <c r="AL901" s="24"/>
      <c r="AM901" s="24"/>
      <c r="AN901" s="24"/>
      <c r="AO901" s="24"/>
      <c r="AP901" s="24"/>
      <c r="AQ901" s="24"/>
      <c r="AR901" s="24"/>
      <c r="AS901" s="24"/>
      <c r="AT901" s="24"/>
      <c r="AU901" s="24"/>
    </row>
    <row r="902" spans="1:76" s="179" customFormat="1" ht="15.75" customHeight="1" x14ac:dyDescent="0.15">
      <c r="A902" s="208" t="str">
        <f>IF(A908="","","×")</f>
        <v>×</v>
      </c>
      <c r="D902" s="23"/>
      <c r="M902" s="587"/>
      <c r="N902" s="587"/>
      <c r="O902" s="299"/>
      <c r="P902" s="179">
        <v>4</v>
      </c>
      <c r="Q902" s="455"/>
      <c r="R902" s="455"/>
      <c r="S902" s="455"/>
      <c r="T902" s="455"/>
      <c r="U902" s="455"/>
      <c r="Z902" s="24"/>
      <c r="AA902" s="24"/>
      <c r="AB902" s="24"/>
      <c r="AC902" s="24"/>
      <c r="AD902" s="24"/>
      <c r="AE902" s="24"/>
      <c r="AF902" s="24"/>
      <c r="AG902" s="24"/>
      <c r="AH902" s="24"/>
      <c r="AI902" s="24"/>
      <c r="AJ902" s="24"/>
      <c r="AK902" s="24"/>
      <c r="AL902" s="24"/>
      <c r="AM902" s="24"/>
      <c r="AN902" s="24"/>
      <c r="AO902" s="24"/>
      <c r="AP902" s="24"/>
      <c r="AQ902" s="24"/>
      <c r="AR902" s="24"/>
      <c r="AS902" s="24"/>
      <c r="AT902" s="24"/>
      <c r="AU902" s="24"/>
    </row>
    <row r="903" spans="1:76" s="179" customFormat="1" ht="15.75" customHeight="1" x14ac:dyDescent="0.15">
      <c r="B903" s="99" t="s">
        <v>571</v>
      </c>
      <c r="D903" s="23"/>
      <c r="Y903" s="24"/>
      <c r="Z903" s="24"/>
      <c r="AA903" s="24"/>
      <c r="AB903" s="24"/>
      <c r="AC903" s="24"/>
      <c r="AD903" s="24"/>
      <c r="AE903" s="24"/>
      <c r="AF903" s="24"/>
      <c r="AG903" s="24"/>
      <c r="AH903" s="24"/>
      <c r="AI903" s="24"/>
      <c r="AJ903" s="24"/>
      <c r="AK903" s="24"/>
      <c r="AL903" s="24"/>
      <c r="AM903" s="24"/>
      <c r="AN903" s="24"/>
      <c r="AO903" s="24"/>
      <c r="AP903" s="24"/>
      <c r="AQ903" s="24"/>
      <c r="AR903" s="24"/>
      <c r="AS903" s="24"/>
      <c r="AT903" s="24"/>
    </row>
    <row r="904" spans="1:76" s="179" customFormat="1" ht="15.75" customHeight="1" x14ac:dyDescent="0.15">
      <c r="D904" s="23"/>
      <c r="AF904" s="24"/>
      <c r="AG904" s="24"/>
      <c r="AH904" s="24"/>
      <c r="AI904" s="24"/>
      <c r="AJ904" s="24"/>
      <c r="AK904" s="24"/>
      <c r="AL904" s="24"/>
      <c r="AM904" s="24"/>
      <c r="AN904" s="24"/>
      <c r="AO904" s="24"/>
      <c r="AP904" s="24"/>
      <c r="AQ904" s="24"/>
      <c r="AR904" s="24"/>
      <c r="AS904" s="24"/>
      <c r="AT904" s="24"/>
    </row>
    <row r="905" spans="1:76" s="23" customFormat="1" ht="15.75" customHeight="1" x14ac:dyDescent="0.15">
      <c r="F905" s="504" t="s">
        <v>74</v>
      </c>
      <c r="G905" s="502"/>
      <c r="H905" s="659" t="s">
        <v>181</v>
      </c>
      <c r="I905" s="488"/>
      <c r="J905" s="488"/>
      <c r="K905" s="564" t="s">
        <v>224</v>
      </c>
      <c r="L905" s="564"/>
      <c r="M905" s="564"/>
      <c r="N905" s="257" t="s">
        <v>676</v>
      </c>
      <c r="O905" s="269"/>
      <c r="P905" s="269"/>
      <c r="Q905" s="257" t="s">
        <v>307</v>
      </c>
      <c r="R905" s="269"/>
      <c r="S905" s="269"/>
      <c r="T905" s="564" t="s">
        <v>677</v>
      </c>
      <c r="U905" s="564"/>
      <c r="V905" s="564"/>
      <c r="W905" s="564"/>
      <c r="X905" s="564"/>
      <c r="Y905" s="564"/>
      <c r="Z905" s="564"/>
      <c r="AA905" s="564"/>
      <c r="AB905" s="257" t="s">
        <v>678</v>
      </c>
      <c r="AC905" s="269"/>
      <c r="AD905" s="269"/>
      <c r="AE905" s="564" t="s">
        <v>227</v>
      </c>
      <c r="AF905" s="564"/>
      <c r="AG905" s="564"/>
      <c r="AH905" s="293"/>
    </row>
    <row r="906" spans="1:76" s="23" customFormat="1" ht="15.75" customHeight="1" x14ac:dyDescent="0.15">
      <c r="F906" s="504"/>
      <c r="G906" s="502"/>
      <c r="H906" s="488"/>
      <c r="I906" s="488"/>
      <c r="J906" s="488"/>
      <c r="K906" s="503"/>
      <c r="L906" s="503"/>
      <c r="M906" s="503"/>
      <c r="N906" s="255"/>
      <c r="O906" s="255"/>
      <c r="P906" s="255"/>
      <c r="Q906" s="255"/>
      <c r="R906" s="255"/>
      <c r="S906" s="255"/>
      <c r="T906" s="503"/>
      <c r="U906" s="503"/>
      <c r="V906" s="503"/>
      <c r="W906" s="503"/>
      <c r="X906" s="503"/>
      <c r="Y906" s="503"/>
      <c r="Z906" s="503"/>
      <c r="AA906" s="503"/>
      <c r="AB906" s="255"/>
      <c r="AC906" s="255"/>
      <c r="AD906" s="255"/>
      <c r="AE906" s="503"/>
      <c r="AF906" s="503"/>
      <c r="AG906" s="503"/>
      <c r="AH906" s="492"/>
    </row>
    <row r="907" spans="1:76" s="23" customFormat="1" ht="15.75" customHeight="1" x14ac:dyDescent="0.15">
      <c r="A907" s="181" t="str">
        <f>IF(F907="","×","")</f>
        <v/>
      </c>
      <c r="B907" s="179"/>
      <c r="F907" s="433" t="s">
        <v>690</v>
      </c>
      <c r="G907" s="434"/>
      <c r="H907" s="437">
        <v>2.2699999809265137</v>
      </c>
      <c r="I907" s="437"/>
      <c r="J907" s="437"/>
      <c r="K907" s="434" t="s">
        <v>452</v>
      </c>
      <c r="L907" s="434"/>
      <c r="M907" s="434"/>
      <c r="N907" s="434">
        <v>7</v>
      </c>
      <c r="O907" s="434"/>
      <c r="P907" s="434"/>
      <c r="Q907" s="438">
        <v>85.900001525878906</v>
      </c>
      <c r="R907" s="438"/>
      <c r="S907" s="438"/>
      <c r="T907" s="471">
        <v>5.0999999999999996</v>
      </c>
      <c r="U907" s="472"/>
      <c r="V907" s="210" t="s">
        <v>424</v>
      </c>
      <c r="W907" s="187" t="s">
        <v>684</v>
      </c>
      <c r="X907" s="211" t="s">
        <v>682</v>
      </c>
      <c r="Y907" s="660">
        <v>438.1</v>
      </c>
      <c r="Z907" s="660"/>
      <c r="AA907" s="661"/>
      <c r="AB907" s="675">
        <v>1.7669999999999999</v>
      </c>
      <c r="AC907" s="675"/>
      <c r="AD907" s="675"/>
      <c r="AE907" s="662">
        <v>774.1</v>
      </c>
      <c r="AF907" s="662"/>
      <c r="AG907" s="662"/>
      <c r="AH907" s="663"/>
    </row>
    <row r="908" spans="1:76" s="23" customFormat="1" ht="15.75" customHeight="1" x14ac:dyDescent="0.15">
      <c r="A908" s="181" t="str">
        <f t="shared" ref="A908:A922" si="139">IF(F908="","×","")</f>
        <v>×</v>
      </c>
      <c r="B908" s="179"/>
      <c r="F908" s="435"/>
      <c r="G908" s="436"/>
      <c r="H908" s="431"/>
      <c r="I908" s="431"/>
      <c r="J908" s="431"/>
      <c r="K908" s="436"/>
      <c r="L908" s="436"/>
      <c r="M908" s="436"/>
      <c r="N908" s="436"/>
      <c r="O908" s="436"/>
      <c r="P908" s="436"/>
      <c r="Q908" s="432"/>
      <c r="R908" s="432"/>
      <c r="S908" s="432"/>
      <c r="T908" s="477"/>
      <c r="U908" s="478"/>
      <c r="V908" s="212"/>
      <c r="W908" s="191"/>
      <c r="X908" s="213"/>
      <c r="Y908" s="670"/>
      <c r="Z908" s="670"/>
      <c r="AA908" s="671"/>
      <c r="AB908" s="672"/>
      <c r="AC908" s="672"/>
      <c r="AD908" s="672"/>
      <c r="AE908" s="668"/>
      <c r="AF908" s="668"/>
      <c r="AG908" s="668"/>
      <c r="AH908" s="669"/>
    </row>
    <row r="909" spans="1:76" s="23" customFormat="1" ht="15.75" customHeight="1" x14ac:dyDescent="0.15">
      <c r="A909" s="181" t="str">
        <f t="shared" si="139"/>
        <v>×</v>
      </c>
      <c r="B909" s="179"/>
      <c r="F909" s="435"/>
      <c r="G909" s="436"/>
      <c r="H909" s="431"/>
      <c r="I909" s="431"/>
      <c r="J909" s="431"/>
      <c r="K909" s="436"/>
      <c r="L909" s="436"/>
      <c r="M909" s="436"/>
      <c r="N909" s="436"/>
      <c r="O909" s="436"/>
      <c r="P909" s="436"/>
      <c r="Q909" s="432"/>
      <c r="R909" s="432"/>
      <c r="S909" s="432"/>
      <c r="T909" s="477"/>
      <c r="U909" s="478"/>
      <c r="V909" s="212"/>
      <c r="W909" s="191"/>
      <c r="X909" s="213"/>
      <c r="Y909" s="670"/>
      <c r="Z909" s="670"/>
      <c r="AA909" s="671"/>
      <c r="AB909" s="672"/>
      <c r="AC909" s="672"/>
      <c r="AD909" s="672"/>
      <c r="AE909" s="668"/>
      <c r="AF909" s="668"/>
      <c r="AG909" s="668"/>
      <c r="AH909" s="669"/>
    </row>
    <row r="910" spans="1:76" s="23" customFormat="1" ht="15.75" customHeight="1" x14ac:dyDescent="0.15">
      <c r="A910" s="181" t="str">
        <f t="shared" si="139"/>
        <v>×</v>
      </c>
      <c r="B910" s="179"/>
      <c r="F910" s="435"/>
      <c r="G910" s="436"/>
      <c r="H910" s="431"/>
      <c r="I910" s="431"/>
      <c r="J910" s="431"/>
      <c r="K910" s="436"/>
      <c r="L910" s="436"/>
      <c r="M910" s="436"/>
      <c r="N910" s="436"/>
      <c r="O910" s="436"/>
      <c r="P910" s="436"/>
      <c r="Q910" s="432"/>
      <c r="R910" s="432"/>
      <c r="S910" s="432"/>
      <c r="T910" s="477"/>
      <c r="U910" s="478"/>
      <c r="V910" s="212"/>
      <c r="W910" s="191"/>
      <c r="X910" s="213"/>
      <c r="Y910" s="670"/>
      <c r="Z910" s="670"/>
      <c r="AA910" s="671"/>
      <c r="AB910" s="672"/>
      <c r="AC910" s="672"/>
      <c r="AD910" s="672"/>
      <c r="AE910" s="668"/>
      <c r="AF910" s="668"/>
      <c r="AG910" s="668"/>
      <c r="AH910" s="669"/>
    </row>
    <row r="911" spans="1:76" s="23" customFormat="1" ht="15.75" customHeight="1" x14ac:dyDescent="0.15">
      <c r="A911" s="181" t="str">
        <f t="shared" si="139"/>
        <v>×</v>
      </c>
      <c r="B911" s="179"/>
      <c r="F911" s="435"/>
      <c r="G911" s="436"/>
      <c r="H911" s="431"/>
      <c r="I911" s="431"/>
      <c r="J911" s="431"/>
      <c r="K911" s="436"/>
      <c r="L911" s="436"/>
      <c r="M911" s="436"/>
      <c r="N911" s="436"/>
      <c r="O911" s="436"/>
      <c r="P911" s="436"/>
      <c r="Q911" s="432"/>
      <c r="R911" s="432"/>
      <c r="S911" s="432"/>
      <c r="T911" s="477"/>
      <c r="U911" s="478"/>
      <c r="V911" s="212"/>
      <c r="W911" s="191"/>
      <c r="X911" s="213"/>
      <c r="Y911" s="670"/>
      <c r="Z911" s="670"/>
      <c r="AA911" s="671"/>
      <c r="AB911" s="672"/>
      <c r="AC911" s="672"/>
      <c r="AD911" s="672"/>
      <c r="AE911" s="668"/>
      <c r="AF911" s="668"/>
      <c r="AG911" s="668"/>
      <c r="AH911" s="669"/>
    </row>
    <row r="912" spans="1:76" s="23" customFormat="1" ht="15.75" customHeight="1" x14ac:dyDescent="0.15">
      <c r="A912" s="181" t="str">
        <f t="shared" si="139"/>
        <v>×</v>
      </c>
      <c r="B912" s="179"/>
      <c r="F912" s="435"/>
      <c r="G912" s="436"/>
      <c r="H912" s="431"/>
      <c r="I912" s="431"/>
      <c r="J912" s="431"/>
      <c r="K912" s="436"/>
      <c r="L912" s="436"/>
      <c r="M912" s="436"/>
      <c r="N912" s="436"/>
      <c r="O912" s="436"/>
      <c r="P912" s="436"/>
      <c r="Q912" s="432"/>
      <c r="R912" s="432"/>
      <c r="S912" s="432"/>
      <c r="T912" s="477"/>
      <c r="U912" s="478"/>
      <c r="V912" s="212"/>
      <c r="W912" s="191"/>
      <c r="X912" s="213"/>
      <c r="Y912" s="670"/>
      <c r="Z912" s="670"/>
      <c r="AA912" s="671"/>
      <c r="AB912" s="672"/>
      <c r="AC912" s="672"/>
      <c r="AD912" s="672"/>
      <c r="AE912" s="668"/>
      <c r="AF912" s="668"/>
      <c r="AG912" s="668"/>
      <c r="AH912" s="669"/>
    </row>
    <row r="913" spans="1:62" s="23" customFormat="1" ht="15.75" customHeight="1" x14ac:dyDescent="0.15">
      <c r="A913" s="181" t="str">
        <f t="shared" si="139"/>
        <v>×</v>
      </c>
      <c r="B913" s="179"/>
      <c r="F913" s="435"/>
      <c r="G913" s="436"/>
      <c r="H913" s="431"/>
      <c r="I913" s="431"/>
      <c r="J913" s="431"/>
      <c r="K913" s="436"/>
      <c r="L913" s="436"/>
      <c r="M913" s="436"/>
      <c r="N913" s="436"/>
      <c r="O913" s="436"/>
      <c r="P913" s="436"/>
      <c r="Q913" s="432"/>
      <c r="R913" s="432"/>
      <c r="S913" s="432"/>
      <c r="T913" s="477"/>
      <c r="U913" s="478"/>
      <c r="V913" s="212"/>
      <c r="W913" s="191"/>
      <c r="X913" s="213"/>
      <c r="Y913" s="670"/>
      <c r="Z913" s="670"/>
      <c r="AA913" s="671"/>
      <c r="AB913" s="672"/>
      <c r="AC913" s="672"/>
      <c r="AD913" s="672"/>
      <c r="AE913" s="668"/>
      <c r="AF913" s="668"/>
      <c r="AG913" s="668"/>
      <c r="AH913" s="669"/>
    </row>
    <row r="914" spans="1:62" s="23" customFormat="1" ht="15.75" customHeight="1" x14ac:dyDescent="0.15">
      <c r="A914" s="181" t="str">
        <f t="shared" si="139"/>
        <v>×</v>
      </c>
      <c r="B914" s="179"/>
      <c r="F914" s="435"/>
      <c r="G914" s="436"/>
      <c r="H914" s="431"/>
      <c r="I914" s="431"/>
      <c r="J914" s="431"/>
      <c r="K914" s="436"/>
      <c r="L914" s="436"/>
      <c r="M914" s="436"/>
      <c r="N914" s="436"/>
      <c r="O914" s="436"/>
      <c r="P914" s="436"/>
      <c r="Q914" s="432"/>
      <c r="R914" s="432"/>
      <c r="S914" s="432"/>
      <c r="T914" s="477"/>
      <c r="U914" s="478"/>
      <c r="V914" s="212"/>
      <c r="W914" s="191"/>
      <c r="X914" s="213"/>
      <c r="Y914" s="670"/>
      <c r="Z914" s="670"/>
      <c r="AA914" s="671"/>
      <c r="AB914" s="672"/>
      <c r="AC914" s="672"/>
      <c r="AD914" s="672"/>
      <c r="AE914" s="668"/>
      <c r="AF914" s="668"/>
      <c r="AG914" s="668"/>
      <c r="AH914" s="669"/>
    </row>
    <row r="915" spans="1:62" s="23" customFormat="1" ht="15.75" customHeight="1" x14ac:dyDescent="0.15">
      <c r="A915" s="181" t="str">
        <f t="shared" si="139"/>
        <v>×</v>
      </c>
      <c r="B915" s="179"/>
      <c r="F915" s="435"/>
      <c r="G915" s="436"/>
      <c r="H915" s="431"/>
      <c r="I915" s="431"/>
      <c r="J915" s="431"/>
      <c r="K915" s="436"/>
      <c r="L915" s="436"/>
      <c r="M915" s="436"/>
      <c r="N915" s="436"/>
      <c r="O915" s="436"/>
      <c r="P915" s="436"/>
      <c r="Q915" s="432"/>
      <c r="R915" s="432"/>
      <c r="S915" s="432"/>
      <c r="T915" s="477"/>
      <c r="U915" s="478"/>
      <c r="V915" s="212"/>
      <c r="W915" s="191"/>
      <c r="X915" s="213"/>
      <c r="Y915" s="670"/>
      <c r="Z915" s="670"/>
      <c r="AA915" s="671"/>
      <c r="AB915" s="672"/>
      <c r="AC915" s="672"/>
      <c r="AD915" s="672"/>
      <c r="AE915" s="668"/>
      <c r="AF915" s="668"/>
      <c r="AG915" s="668"/>
      <c r="AH915" s="669"/>
    </row>
    <row r="916" spans="1:62" s="23" customFormat="1" ht="15.75" customHeight="1" x14ac:dyDescent="0.15">
      <c r="A916" s="181" t="str">
        <f t="shared" si="139"/>
        <v>×</v>
      </c>
      <c r="B916" s="179"/>
      <c r="F916" s="435"/>
      <c r="G916" s="436"/>
      <c r="H916" s="431"/>
      <c r="I916" s="431"/>
      <c r="J916" s="431"/>
      <c r="K916" s="436"/>
      <c r="L916" s="436"/>
      <c r="M916" s="436"/>
      <c r="N916" s="436"/>
      <c r="O916" s="436"/>
      <c r="P916" s="436"/>
      <c r="Q916" s="432"/>
      <c r="R916" s="432"/>
      <c r="S916" s="432"/>
      <c r="T916" s="477"/>
      <c r="U916" s="478"/>
      <c r="V916" s="212"/>
      <c r="W916" s="191"/>
      <c r="X916" s="213"/>
      <c r="Y916" s="670"/>
      <c r="Z916" s="670"/>
      <c r="AA916" s="671"/>
      <c r="AB916" s="672"/>
      <c r="AC916" s="672"/>
      <c r="AD916" s="672"/>
      <c r="AE916" s="668"/>
      <c r="AF916" s="668"/>
      <c r="AG916" s="668"/>
      <c r="AH916" s="669"/>
    </row>
    <row r="917" spans="1:62" s="23" customFormat="1" ht="15.75" customHeight="1" x14ac:dyDescent="0.15">
      <c r="A917" s="181" t="str">
        <f t="shared" si="139"/>
        <v>×</v>
      </c>
      <c r="B917" s="179"/>
      <c r="F917" s="435"/>
      <c r="G917" s="436"/>
      <c r="H917" s="431"/>
      <c r="I917" s="431"/>
      <c r="J917" s="431"/>
      <c r="K917" s="436"/>
      <c r="L917" s="436"/>
      <c r="M917" s="436"/>
      <c r="N917" s="436"/>
      <c r="O917" s="436"/>
      <c r="P917" s="436"/>
      <c r="Q917" s="432"/>
      <c r="R917" s="432"/>
      <c r="S917" s="432"/>
      <c r="T917" s="477"/>
      <c r="U917" s="478"/>
      <c r="V917" s="212"/>
      <c r="W917" s="191"/>
      <c r="X917" s="213"/>
      <c r="Y917" s="670"/>
      <c r="Z917" s="670"/>
      <c r="AA917" s="671"/>
      <c r="AB917" s="672"/>
      <c r="AC917" s="672"/>
      <c r="AD917" s="672"/>
      <c r="AE917" s="668"/>
      <c r="AF917" s="668"/>
      <c r="AG917" s="668"/>
      <c r="AH917" s="669"/>
    </row>
    <row r="918" spans="1:62" s="23" customFormat="1" ht="15.75" customHeight="1" x14ac:dyDescent="0.15">
      <c r="A918" s="181" t="str">
        <f t="shared" si="139"/>
        <v>×</v>
      </c>
      <c r="B918" s="179"/>
      <c r="F918" s="435"/>
      <c r="G918" s="436"/>
      <c r="H918" s="431"/>
      <c r="I918" s="431"/>
      <c r="J918" s="431"/>
      <c r="K918" s="436"/>
      <c r="L918" s="436"/>
      <c r="M918" s="436"/>
      <c r="N918" s="436"/>
      <c r="O918" s="436"/>
      <c r="P918" s="436"/>
      <c r="Q918" s="432"/>
      <c r="R918" s="432"/>
      <c r="S918" s="432"/>
      <c r="T918" s="477"/>
      <c r="U918" s="478"/>
      <c r="V918" s="212"/>
      <c r="W918" s="191"/>
      <c r="X918" s="213"/>
      <c r="Y918" s="670"/>
      <c r="Z918" s="670"/>
      <c r="AA918" s="671"/>
      <c r="AB918" s="672"/>
      <c r="AC918" s="672"/>
      <c r="AD918" s="672"/>
      <c r="AE918" s="668"/>
      <c r="AF918" s="668"/>
      <c r="AG918" s="668"/>
      <c r="AH918" s="669"/>
    </row>
    <row r="919" spans="1:62" s="23" customFormat="1" ht="15.75" customHeight="1" x14ac:dyDescent="0.15">
      <c r="A919" s="181" t="str">
        <f t="shared" si="139"/>
        <v>×</v>
      </c>
      <c r="B919" s="179"/>
      <c r="F919" s="435"/>
      <c r="G919" s="436"/>
      <c r="H919" s="431"/>
      <c r="I919" s="431"/>
      <c r="J919" s="431"/>
      <c r="K919" s="436"/>
      <c r="L919" s="436"/>
      <c r="M919" s="436"/>
      <c r="N919" s="436"/>
      <c r="O919" s="436"/>
      <c r="P919" s="436"/>
      <c r="Q919" s="432"/>
      <c r="R919" s="432"/>
      <c r="S919" s="432"/>
      <c r="T919" s="477"/>
      <c r="U919" s="478"/>
      <c r="V919" s="212"/>
      <c r="W919" s="191"/>
      <c r="X919" s="213"/>
      <c r="Y919" s="670"/>
      <c r="Z919" s="670"/>
      <c r="AA919" s="671"/>
      <c r="AB919" s="672"/>
      <c r="AC919" s="672"/>
      <c r="AD919" s="672"/>
      <c r="AE919" s="668"/>
      <c r="AF919" s="668"/>
      <c r="AG919" s="668"/>
      <c r="AH919" s="669"/>
    </row>
    <row r="920" spans="1:62" s="23" customFormat="1" ht="15.75" customHeight="1" x14ac:dyDescent="0.15">
      <c r="A920" s="181" t="str">
        <f t="shared" si="139"/>
        <v>×</v>
      </c>
      <c r="B920" s="179"/>
      <c r="F920" s="435"/>
      <c r="G920" s="436"/>
      <c r="H920" s="431"/>
      <c r="I920" s="431"/>
      <c r="J920" s="431"/>
      <c r="K920" s="436"/>
      <c r="L920" s="436"/>
      <c r="M920" s="436"/>
      <c r="N920" s="436"/>
      <c r="O920" s="436"/>
      <c r="P920" s="436"/>
      <c r="Q920" s="432"/>
      <c r="R920" s="432"/>
      <c r="S920" s="432"/>
      <c r="T920" s="477"/>
      <c r="U920" s="478"/>
      <c r="V920" s="212"/>
      <c r="W920" s="191"/>
      <c r="X920" s="213"/>
      <c r="Y920" s="670"/>
      <c r="Z920" s="670"/>
      <c r="AA920" s="671"/>
      <c r="AB920" s="672"/>
      <c r="AC920" s="672"/>
      <c r="AD920" s="672"/>
      <c r="AE920" s="668"/>
      <c r="AF920" s="668"/>
      <c r="AG920" s="668"/>
      <c r="AH920" s="669"/>
    </row>
    <row r="921" spans="1:62" s="23" customFormat="1" ht="15.75" customHeight="1" x14ac:dyDescent="0.15">
      <c r="A921" s="181" t="str">
        <f t="shared" si="139"/>
        <v>×</v>
      </c>
      <c r="B921" s="179"/>
      <c r="F921" s="435"/>
      <c r="G921" s="436"/>
      <c r="H921" s="431"/>
      <c r="I921" s="431"/>
      <c r="J921" s="431"/>
      <c r="K921" s="436"/>
      <c r="L921" s="436"/>
      <c r="M921" s="436"/>
      <c r="N921" s="436"/>
      <c r="O921" s="436"/>
      <c r="P921" s="436"/>
      <c r="Q921" s="432"/>
      <c r="R921" s="432"/>
      <c r="S921" s="432"/>
      <c r="T921" s="477"/>
      <c r="U921" s="478"/>
      <c r="V921" s="212"/>
      <c r="W921" s="191"/>
      <c r="X921" s="213"/>
      <c r="Y921" s="670"/>
      <c r="Z921" s="670"/>
      <c r="AA921" s="671"/>
      <c r="AB921" s="672"/>
      <c r="AC921" s="672"/>
      <c r="AD921" s="672"/>
      <c r="AE921" s="668"/>
      <c r="AF921" s="668"/>
      <c r="AG921" s="668"/>
      <c r="AH921" s="669"/>
    </row>
    <row r="922" spans="1:62" s="23" customFormat="1" ht="15.75" customHeight="1" x14ac:dyDescent="0.15">
      <c r="A922" s="181" t="str">
        <f t="shared" si="139"/>
        <v>×</v>
      </c>
      <c r="B922" s="179"/>
      <c r="F922" s="505"/>
      <c r="G922" s="506"/>
      <c r="H922" s="457"/>
      <c r="I922" s="457"/>
      <c r="J922" s="457"/>
      <c r="K922" s="506"/>
      <c r="L922" s="506"/>
      <c r="M922" s="506"/>
      <c r="N922" s="506"/>
      <c r="O922" s="506"/>
      <c r="P922" s="506"/>
      <c r="Q922" s="654"/>
      <c r="R922" s="654"/>
      <c r="S922" s="654"/>
      <c r="T922" s="673"/>
      <c r="U922" s="674"/>
      <c r="V922" s="214"/>
      <c r="W922" s="209"/>
      <c r="X922" s="215"/>
      <c r="Y922" s="676"/>
      <c r="Z922" s="676"/>
      <c r="AA922" s="677"/>
      <c r="AB922" s="680"/>
      <c r="AC922" s="680"/>
      <c r="AD922" s="680"/>
      <c r="AE922" s="678"/>
      <c r="AF922" s="678"/>
      <c r="AG922" s="678"/>
      <c r="AH922" s="679"/>
    </row>
    <row r="923" spans="1:62" s="179" customFormat="1" ht="15.75" customHeight="1" x14ac:dyDescent="0.15">
      <c r="D923" s="23"/>
      <c r="F923" s="183"/>
      <c r="G923" s="183"/>
      <c r="H923" s="183"/>
      <c r="I923" s="183"/>
      <c r="J923" s="183"/>
      <c r="K923" s="183"/>
      <c r="L923" s="183"/>
      <c r="M923" s="183"/>
      <c r="N923" s="183"/>
      <c r="O923" s="183"/>
      <c r="P923" s="183"/>
      <c r="Q923" s="183"/>
      <c r="R923" s="183"/>
      <c r="S923" s="183"/>
      <c r="T923" s="183"/>
      <c r="U923" s="183"/>
      <c r="V923" s="183"/>
      <c r="W923" s="183"/>
      <c r="X923" s="183"/>
      <c r="Y923" s="183"/>
      <c r="Z923" s="183"/>
      <c r="AA923" s="183"/>
      <c r="AB923" s="183"/>
      <c r="AC923" s="183"/>
      <c r="AD923" s="37"/>
      <c r="AE923" s="183"/>
      <c r="AF923" s="183"/>
      <c r="AG923" s="183"/>
      <c r="AH923" s="183"/>
      <c r="AO923" s="24"/>
      <c r="AP923" s="24"/>
      <c r="AQ923" s="24"/>
      <c r="AR923" s="24"/>
      <c r="AS923" s="24"/>
      <c r="AT923" s="24"/>
      <c r="AU923" s="24"/>
      <c r="AV923" s="24"/>
      <c r="AW923" s="24"/>
      <c r="AX923" s="24"/>
      <c r="AY923" s="24"/>
      <c r="AZ923" s="24"/>
      <c r="BA923" s="24"/>
      <c r="BB923" s="24"/>
      <c r="BC923" s="24"/>
      <c r="BD923" s="24"/>
      <c r="BE923" s="24"/>
      <c r="BF923" s="24"/>
      <c r="BG923" s="24"/>
      <c r="BH923" s="24"/>
      <c r="BI923" s="24"/>
      <c r="BJ923" s="24"/>
    </row>
    <row r="924" spans="1:62" ht="15.75" customHeight="1" x14ac:dyDescent="0.15">
      <c r="G924" s="186" t="s">
        <v>683</v>
      </c>
      <c r="H924" s="179" t="s">
        <v>25</v>
      </c>
      <c r="I924" s="681">
        <f>MIN(AE907:AH922)</f>
        <v>774.1</v>
      </c>
      <c r="J924" s="681"/>
      <c r="K924" s="681"/>
      <c r="L924" s="23" t="s">
        <v>444</v>
      </c>
      <c r="P924" s="65"/>
      <c r="T924" s="63"/>
      <c r="U924" s="63"/>
      <c r="V924" s="63"/>
      <c r="W924" s="64"/>
    </row>
    <row r="925" spans="1:62" s="179" customFormat="1" ht="15.75" customHeight="1" x14ac:dyDescent="0.15">
      <c r="D925" s="23"/>
      <c r="F925" s="23"/>
      <c r="G925" s="186"/>
      <c r="I925" s="188"/>
      <c r="J925" s="188"/>
      <c r="K925" s="188"/>
      <c r="L925" s="23"/>
      <c r="P925" s="193"/>
      <c r="T925" s="192"/>
      <c r="U925" s="192"/>
      <c r="V925" s="192"/>
      <c r="W925" s="64"/>
      <c r="AO925" s="24"/>
      <c r="AP925" s="24"/>
      <c r="AQ925" s="24"/>
      <c r="AR925" s="24"/>
      <c r="AS925" s="24"/>
      <c r="AT925" s="24"/>
      <c r="AU925" s="24"/>
      <c r="AV925" s="24"/>
      <c r="AW925" s="24"/>
      <c r="AX925" s="24"/>
      <c r="AY925" s="24"/>
      <c r="AZ925" s="24"/>
      <c r="BA925" s="24"/>
      <c r="BB925" s="24"/>
      <c r="BC925" s="24"/>
      <c r="BD925" s="24"/>
      <c r="BE925" s="24"/>
      <c r="BF925" s="24"/>
      <c r="BG925" s="24"/>
      <c r="BH925" s="24"/>
      <c r="BI925" s="24"/>
      <c r="BJ925" s="24"/>
    </row>
    <row r="926" spans="1:62" ht="15.75" customHeight="1" x14ac:dyDescent="0.15">
      <c r="G926" s="40" t="s">
        <v>210</v>
      </c>
    </row>
    <row r="927" spans="1:62" ht="15.75" customHeight="1" x14ac:dyDescent="0.15">
      <c r="B927" s="99" t="s">
        <v>571</v>
      </c>
    </row>
    <row r="928" spans="1:62" s="179" customFormat="1" ht="15.75" customHeight="1" x14ac:dyDescent="0.15">
      <c r="D928" s="23"/>
      <c r="F928" s="23"/>
      <c r="AO928" s="24"/>
      <c r="AP928" s="24"/>
      <c r="AQ928" s="24"/>
      <c r="AR928" s="24"/>
      <c r="AS928" s="24"/>
      <c r="AT928" s="24"/>
      <c r="AU928" s="24"/>
      <c r="AV928" s="24"/>
      <c r="AW928" s="24"/>
      <c r="AX928" s="24"/>
      <c r="AY928" s="24"/>
      <c r="AZ928" s="24"/>
      <c r="BA928" s="24"/>
      <c r="BB928" s="24"/>
      <c r="BC928" s="24"/>
      <c r="BD928" s="24"/>
      <c r="BE928" s="24"/>
      <c r="BF928" s="24"/>
      <c r="BG928" s="24"/>
      <c r="BH928" s="24"/>
      <c r="BI928" s="24"/>
      <c r="BJ928" s="24"/>
    </row>
    <row r="929" spans="2:76" ht="15.75" customHeight="1" x14ac:dyDescent="0.15">
      <c r="F929" s="23" t="s">
        <v>211</v>
      </c>
      <c r="G929" s="23"/>
      <c r="H929" s="23"/>
      <c r="I929" s="23"/>
      <c r="J929" s="23"/>
      <c r="K929" s="23"/>
      <c r="L929" s="23"/>
      <c r="M929" s="23"/>
      <c r="N929" s="23"/>
      <c r="O929" s="23"/>
      <c r="P929" s="23"/>
      <c r="Q929" s="23"/>
      <c r="R929" s="23"/>
      <c r="S929" s="23"/>
      <c r="T929" s="23"/>
      <c r="U929" s="23"/>
      <c r="V929" s="23"/>
      <c r="W929" s="23"/>
      <c r="X929" s="23"/>
      <c r="Y929" s="23"/>
      <c r="Z929" s="23"/>
      <c r="AA929" s="23"/>
      <c r="AB929" s="23"/>
      <c r="AC929" s="23"/>
      <c r="AD929" s="23"/>
      <c r="AE929" s="23"/>
      <c r="AF929" s="23"/>
      <c r="AG929" s="23"/>
      <c r="AH929" s="23"/>
      <c r="AI929" s="23"/>
    </row>
    <row r="930" spans="2:76" ht="15.75" customHeight="1" x14ac:dyDescent="0.15">
      <c r="G930" s="23" t="s">
        <v>212</v>
      </c>
      <c r="H930" s="23"/>
      <c r="I930" s="23"/>
      <c r="J930" s="23"/>
      <c r="K930" s="23"/>
      <c r="L930" s="23"/>
      <c r="M930" s="23"/>
      <c r="N930" s="23"/>
      <c r="O930" s="23"/>
      <c r="P930" s="23"/>
      <c r="Q930" s="23"/>
      <c r="R930" s="23"/>
      <c r="S930" s="23"/>
      <c r="T930" s="23"/>
      <c r="U930" s="23"/>
      <c r="V930" s="23"/>
      <c r="W930" s="23"/>
      <c r="X930" s="23"/>
      <c r="Y930" s="23"/>
      <c r="Z930" s="23"/>
      <c r="AA930" s="23"/>
      <c r="AB930" s="23"/>
      <c r="AC930" s="23"/>
      <c r="AD930" s="23"/>
      <c r="AE930" s="23"/>
      <c r="AF930" s="23"/>
      <c r="AG930" s="23"/>
      <c r="AH930" s="23"/>
      <c r="AI930" s="23"/>
    </row>
    <row r="931" spans="2:76" ht="15.75" customHeight="1" x14ac:dyDescent="0.15">
      <c r="F931" s="22"/>
    </row>
    <row r="932" spans="2:76" ht="15.75" customHeight="1" x14ac:dyDescent="0.15">
      <c r="F932" s="299" t="s">
        <v>193</v>
      </c>
      <c r="G932" s="299"/>
      <c r="H932" s="22" t="s">
        <v>25</v>
      </c>
      <c r="I932" s="299" t="s">
        <v>213</v>
      </c>
      <c r="J932" s="299"/>
      <c r="K932" s="22" t="s">
        <v>1</v>
      </c>
      <c r="L932" s="299" t="s">
        <v>214</v>
      </c>
      <c r="M932" s="299"/>
      <c r="N932" s="23" t="s">
        <v>1</v>
      </c>
      <c r="O932" s="40" t="s">
        <v>215</v>
      </c>
      <c r="P932" s="23"/>
      <c r="Q932" s="23"/>
      <c r="R932" s="23"/>
      <c r="S932" s="23"/>
      <c r="T932" s="23"/>
      <c r="U932" s="23"/>
      <c r="V932" s="23"/>
      <c r="W932" s="23"/>
      <c r="X932" s="23"/>
      <c r="Y932" s="23"/>
      <c r="Z932" s="23"/>
      <c r="AA932" s="23"/>
      <c r="AB932" s="23"/>
      <c r="AC932" s="23"/>
      <c r="AD932" s="23"/>
      <c r="AE932" s="23"/>
      <c r="AF932" s="23"/>
      <c r="AG932" s="23"/>
      <c r="AH932" s="23"/>
      <c r="AI932" s="23"/>
    </row>
    <row r="933" spans="2:76" ht="15.75" customHeight="1" x14ac:dyDescent="0.15">
      <c r="G933" s="23"/>
      <c r="H933" s="23"/>
      <c r="I933" s="23"/>
      <c r="J933" s="23"/>
      <c r="K933" s="23"/>
      <c r="L933" s="23"/>
      <c r="M933" s="23"/>
      <c r="N933" s="23"/>
      <c r="O933" s="23"/>
      <c r="P933" s="23"/>
      <c r="Q933" s="23"/>
      <c r="R933" s="23"/>
      <c r="S933" s="23"/>
      <c r="T933" s="23"/>
      <c r="U933" s="23"/>
      <c r="V933" s="23"/>
      <c r="W933" s="23"/>
      <c r="X933" s="23"/>
      <c r="Y933" s="23"/>
      <c r="Z933" s="23"/>
      <c r="AA933" s="23"/>
      <c r="AB933" s="23"/>
      <c r="AC933" s="23"/>
      <c r="AD933" s="23"/>
      <c r="AE933" s="23"/>
      <c r="AF933" s="23"/>
      <c r="AG933" s="23"/>
      <c r="AH933" s="23"/>
      <c r="AI933" s="23"/>
    </row>
    <row r="934" spans="2:76" ht="15.75" customHeight="1" x14ac:dyDescent="0.15">
      <c r="G934" s="23" t="s">
        <v>3</v>
      </c>
      <c r="H934" s="23"/>
      <c r="I934" s="23"/>
      <c r="J934" s="299" t="s">
        <v>214</v>
      </c>
      <c r="K934" s="299"/>
      <c r="L934" s="22" t="s">
        <v>2</v>
      </c>
      <c r="M934" s="23" t="s">
        <v>216</v>
      </c>
      <c r="N934" s="23"/>
      <c r="O934" s="23"/>
      <c r="P934" s="23"/>
      <c r="Q934" s="23"/>
      <c r="R934" s="23"/>
      <c r="S934" s="23"/>
      <c r="T934" s="23"/>
      <c r="U934" s="23"/>
      <c r="V934" s="23"/>
      <c r="W934" s="23"/>
      <c r="X934" s="23"/>
      <c r="Y934" s="23"/>
      <c r="Z934" s="23"/>
      <c r="AA934" s="23"/>
      <c r="AB934" s="23"/>
      <c r="AC934" s="23"/>
      <c r="AD934" s="23"/>
      <c r="AE934" s="23"/>
      <c r="AF934" s="23"/>
      <c r="AG934" s="23"/>
      <c r="AH934" s="23"/>
      <c r="AI934" s="23"/>
    </row>
    <row r="935" spans="2:76" ht="15.75" customHeight="1" x14ac:dyDescent="0.15">
      <c r="G935" s="23"/>
      <c r="H935" s="23"/>
      <c r="I935" s="23"/>
      <c r="J935" s="299" t="s">
        <v>213</v>
      </c>
      <c r="K935" s="299"/>
      <c r="L935" s="22" t="s">
        <v>2</v>
      </c>
      <c r="M935" s="23" t="s">
        <v>341</v>
      </c>
      <c r="N935" s="23"/>
      <c r="O935" s="23"/>
      <c r="P935" s="23"/>
      <c r="Q935" s="23"/>
      <c r="R935" s="23"/>
      <c r="S935" s="23"/>
      <c r="T935" s="23"/>
      <c r="U935" s="23"/>
      <c r="V935" s="23"/>
      <c r="W935" s="23"/>
      <c r="X935" s="23"/>
      <c r="Y935" s="23"/>
      <c r="Z935" s="23"/>
      <c r="AA935" s="23"/>
      <c r="AB935" s="23"/>
      <c r="AC935" s="23"/>
      <c r="AD935" s="23"/>
      <c r="AE935" s="23"/>
      <c r="AF935" s="23"/>
      <c r="AG935" s="23"/>
      <c r="AH935" s="23"/>
      <c r="AI935" s="23"/>
    </row>
    <row r="936" spans="2:76" ht="15.75" customHeight="1" x14ac:dyDescent="0.15">
      <c r="G936" s="23"/>
      <c r="H936" s="23"/>
      <c r="I936" s="23"/>
      <c r="M936" s="23" t="s">
        <v>342</v>
      </c>
      <c r="N936" s="23"/>
      <c r="O936" s="23"/>
      <c r="P936" s="23"/>
      <c r="Q936" s="23"/>
      <c r="R936" s="23"/>
      <c r="S936" s="23"/>
      <c r="T936" s="23"/>
      <c r="U936" s="23"/>
      <c r="V936" s="23"/>
      <c r="W936" s="23"/>
      <c r="X936" s="23"/>
      <c r="Y936" s="23"/>
      <c r="Z936" s="23"/>
      <c r="AA936" s="23"/>
      <c r="AG936" s="23"/>
      <c r="AH936" s="23"/>
      <c r="AI936" s="23"/>
    </row>
    <row r="937" spans="2:76" ht="15.75" customHeight="1" x14ac:dyDescent="0.15">
      <c r="G937" s="23"/>
      <c r="H937" s="23"/>
      <c r="I937" s="23"/>
      <c r="L937" s="455" t="s">
        <v>217</v>
      </c>
      <c r="M937" s="455"/>
      <c r="N937" s="455"/>
      <c r="O937" s="455"/>
      <c r="P937" s="455"/>
      <c r="Q937" s="455"/>
      <c r="R937" s="455"/>
      <c r="S937" s="455"/>
      <c r="T937" s="455"/>
      <c r="U937" s="22" t="s">
        <v>2</v>
      </c>
      <c r="V937" s="299" t="s">
        <v>428</v>
      </c>
      <c r="W937" s="299"/>
      <c r="X937" s="513">
        <v>3</v>
      </c>
      <c r="Y937" s="513"/>
      <c r="Z937" s="455" t="s">
        <v>426</v>
      </c>
      <c r="AA937" s="455"/>
      <c r="AB937" s="512">
        <v>150</v>
      </c>
      <c r="AC937" s="512"/>
      <c r="AD937" s="23" t="s">
        <v>207</v>
      </c>
      <c r="AE937" s="23"/>
      <c r="AF937" s="23"/>
      <c r="AG937" s="23"/>
      <c r="AH937" s="23"/>
      <c r="AI937" s="23"/>
      <c r="AJ937" s="23"/>
      <c r="AK937" s="23"/>
      <c r="AM937" s="24"/>
      <c r="AN937" s="24"/>
      <c r="BI937" s="22"/>
      <c r="BJ937" s="22"/>
      <c r="BW937" s="99"/>
      <c r="BX937" s="22"/>
    </row>
    <row r="938" spans="2:76" ht="15.75" customHeight="1" x14ac:dyDescent="0.15">
      <c r="G938" s="23"/>
      <c r="H938" s="23"/>
      <c r="I938" s="23"/>
      <c r="L938" s="588" t="s">
        <v>218</v>
      </c>
      <c r="M938" s="588"/>
      <c r="N938" s="588"/>
      <c r="O938" s="588"/>
      <c r="P938" s="588"/>
      <c r="Q938" s="22" t="s">
        <v>2</v>
      </c>
      <c r="R938" s="299" t="s">
        <v>428</v>
      </c>
      <c r="S938" s="299"/>
      <c r="T938" s="512">
        <v>0.4</v>
      </c>
      <c r="U938" s="512"/>
      <c r="V938" s="455" t="s">
        <v>427</v>
      </c>
      <c r="W938" s="455"/>
      <c r="X938" s="512">
        <v>150</v>
      </c>
      <c r="Y938" s="512"/>
      <c r="Z938" s="589" t="s">
        <v>219</v>
      </c>
      <c r="AA938" s="589"/>
      <c r="AB938" s="95">
        <v>6</v>
      </c>
      <c r="AC938" s="455" t="s">
        <v>426</v>
      </c>
      <c r="AD938" s="455"/>
      <c r="AE938" s="512">
        <v>150</v>
      </c>
      <c r="AF938" s="512"/>
      <c r="AG938" s="23" t="s">
        <v>207</v>
      </c>
      <c r="AH938" s="23"/>
      <c r="AM938" s="24"/>
      <c r="AN938" s="24"/>
      <c r="BI938" s="22"/>
      <c r="BJ938" s="22"/>
      <c r="BW938" s="99"/>
      <c r="BX938" s="22"/>
    </row>
    <row r="939" spans="2:76" ht="15.75" customHeight="1" x14ac:dyDescent="0.15">
      <c r="G939" s="23"/>
      <c r="H939" s="23"/>
      <c r="I939" s="23"/>
      <c r="M939" s="23"/>
      <c r="N939" s="38" t="s">
        <v>204</v>
      </c>
      <c r="O939" s="22" t="s">
        <v>2</v>
      </c>
      <c r="P939" s="23" t="s">
        <v>220</v>
      </c>
      <c r="Q939" s="23"/>
      <c r="R939" s="23"/>
      <c r="S939" s="23"/>
      <c r="T939" s="23"/>
      <c r="U939" s="23"/>
      <c r="V939" s="23"/>
      <c r="W939" s="23"/>
      <c r="X939" s="23"/>
      <c r="AE939" s="23"/>
      <c r="AF939" s="23"/>
      <c r="AG939" s="23"/>
      <c r="AH939" s="23"/>
      <c r="AI939" s="23"/>
    </row>
    <row r="940" spans="2:76" ht="15.75" customHeight="1" x14ac:dyDescent="0.15">
      <c r="F940" s="22"/>
      <c r="N940" s="38" t="s">
        <v>221</v>
      </c>
      <c r="O940" s="22" t="s">
        <v>2</v>
      </c>
      <c r="P940" s="40" t="s">
        <v>222</v>
      </c>
    </row>
    <row r="941" spans="2:76" ht="15.75" customHeight="1" x14ac:dyDescent="0.15">
      <c r="N941" s="38" t="s">
        <v>215</v>
      </c>
      <c r="O941" s="22" t="s">
        <v>2</v>
      </c>
      <c r="P941" s="40" t="s">
        <v>223</v>
      </c>
    </row>
    <row r="943" spans="2:76" ht="15.75" customHeight="1" x14ac:dyDescent="0.15">
      <c r="G943" s="40" t="s">
        <v>343</v>
      </c>
    </row>
    <row r="944" spans="2:76" s="40" customFormat="1" ht="15.75" customHeight="1" x14ac:dyDescent="0.15">
      <c r="B944" s="106"/>
      <c r="G944" s="40" t="s">
        <v>344</v>
      </c>
      <c r="BX944" s="106"/>
    </row>
    <row r="945" spans="1:76" s="40" customFormat="1" ht="15.75" customHeight="1" x14ac:dyDescent="0.15">
      <c r="B945" s="99" t="s">
        <v>571</v>
      </c>
      <c r="BX945" s="106"/>
    </row>
    <row r="946" spans="1:76" s="40" customFormat="1" ht="15.75" customHeight="1" x14ac:dyDescent="0.15">
      <c r="B946" s="106"/>
      <c r="BX946" s="106"/>
    </row>
    <row r="947" spans="1:76" s="23" customFormat="1" ht="15.75" customHeight="1" x14ac:dyDescent="0.15">
      <c r="F947" s="28" t="s">
        <v>448</v>
      </c>
      <c r="G947" s="34"/>
      <c r="H947" s="34"/>
      <c r="I947" s="28"/>
      <c r="J947" s="28"/>
      <c r="K947" s="28"/>
      <c r="L947" s="28"/>
      <c r="M947" s="28"/>
      <c r="N947" s="28"/>
      <c r="O947" s="28"/>
      <c r="P947" s="28"/>
      <c r="Q947" s="28"/>
      <c r="R947" s="28"/>
      <c r="S947" s="28"/>
      <c r="T947" s="28"/>
      <c r="U947" s="28"/>
      <c r="V947" s="28"/>
      <c r="W947" s="28"/>
      <c r="X947" s="28"/>
      <c r="Y947" s="28"/>
      <c r="Z947" s="28"/>
      <c r="AA947" s="28"/>
      <c r="AB947" s="28"/>
      <c r="AC947" s="28"/>
      <c r="AD947" s="28"/>
      <c r="AE947" s="28"/>
      <c r="AF947" s="28"/>
      <c r="AG947" s="28"/>
      <c r="AH947" s="28"/>
      <c r="AI947" s="28"/>
      <c r="AJ947" s="30"/>
    </row>
    <row r="948" spans="1:76" s="23" customFormat="1" ht="15.75" customHeight="1" x14ac:dyDescent="0.15">
      <c r="F948" s="341" t="s">
        <v>417</v>
      </c>
      <c r="G948" s="261"/>
      <c r="H948" s="261"/>
      <c r="I948" s="261"/>
      <c r="J948" s="261"/>
      <c r="K948" s="261"/>
      <c r="L948" s="261"/>
      <c r="M948" s="261"/>
      <c r="N948" s="261"/>
      <c r="O948" s="261"/>
      <c r="P948" s="261"/>
      <c r="Q948" s="261"/>
      <c r="R948" s="261"/>
      <c r="S948" s="261"/>
      <c r="T948" s="334"/>
      <c r="U948" s="354" t="s">
        <v>418</v>
      </c>
      <c r="V948" s="269"/>
      <c r="W948" s="269"/>
      <c r="X948" s="269"/>
      <c r="Y948" s="269"/>
      <c r="Z948" s="269"/>
      <c r="AA948" s="269"/>
      <c r="AB948" s="269"/>
      <c r="AC948" s="269"/>
      <c r="AD948" s="269"/>
      <c r="AE948" s="269"/>
      <c r="AF948" s="269"/>
      <c r="AG948" s="269"/>
      <c r="AH948" s="269"/>
      <c r="AI948" s="285"/>
    </row>
    <row r="949" spans="1:76" s="23" customFormat="1" ht="15.75" customHeight="1" x14ac:dyDescent="0.15">
      <c r="F949" s="494" t="s">
        <v>74</v>
      </c>
      <c r="G949" s="503"/>
      <c r="H949" s="486" t="s">
        <v>181</v>
      </c>
      <c r="I949" s="487"/>
      <c r="J949" s="487"/>
      <c r="K949" s="489" t="s">
        <v>224</v>
      </c>
      <c r="L949" s="490"/>
      <c r="M949" s="491"/>
      <c r="N949" s="489" t="s">
        <v>450</v>
      </c>
      <c r="O949" s="490"/>
      <c r="P949" s="491"/>
      <c r="Q949" s="489" t="s">
        <v>227</v>
      </c>
      <c r="R949" s="490"/>
      <c r="S949" s="490"/>
      <c r="T949" s="495"/>
      <c r="U949" s="325" t="s">
        <v>74</v>
      </c>
      <c r="V949" s="259"/>
      <c r="W949" s="353" t="s">
        <v>181</v>
      </c>
      <c r="X949" s="262"/>
      <c r="Y949" s="262"/>
      <c r="Z949" s="497" t="s">
        <v>224</v>
      </c>
      <c r="AA949" s="498"/>
      <c r="AB949" s="499"/>
      <c r="AC949" s="497" t="s">
        <v>450</v>
      </c>
      <c r="AD949" s="498"/>
      <c r="AE949" s="499"/>
      <c r="AF949" s="497" t="s">
        <v>227</v>
      </c>
      <c r="AG949" s="498"/>
      <c r="AH949" s="498"/>
      <c r="AI949" s="498"/>
    </row>
    <row r="950" spans="1:76" s="23" customFormat="1" ht="15.75" customHeight="1" x14ac:dyDescent="0.15">
      <c r="F950" s="504"/>
      <c r="G950" s="502"/>
      <c r="H950" s="488"/>
      <c r="I950" s="488"/>
      <c r="J950" s="488"/>
      <c r="K950" s="492"/>
      <c r="L950" s="493"/>
      <c r="M950" s="494"/>
      <c r="N950" s="492"/>
      <c r="O950" s="493"/>
      <c r="P950" s="494"/>
      <c r="Q950" s="492"/>
      <c r="R950" s="493"/>
      <c r="S950" s="493"/>
      <c r="T950" s="496"/>
      <c r="U950" s="501"/>
      <c r="V950" s="502"/>
      <c r="W950" s="488"/>
      <c r="X950" s="488"/>
      <c r="Y950" s="488"/>
      <c r="Z950" s="492"/>
      <c r="AA950" s="493"/>
      <c r="AB950" s="494"/>
      <c r="AC950" s="492"/>
      <c r="AD950" s="493"/>
      <c r="AE950" s="494"/>
      <c r="AF950" s="492"/>
      <c r="AG950" s="493"/>
      <c r="AH950" s="493"/>
      <c r="AI950" s="493"/>
    </row>
    <row r="951" spans="1:76" s="23" customFormat="1" ht="15.75" customHeight="1" x14ac:dyDescent="0.15">
      <c r="A951" s="109" t="str">
        <f t="shared" ref="A951:A966" si="140">IF(LEN(F951)+LEN(U951)=0,"×","")</f>
        <v/>
      </c>
      <c r="B951" s="99"/>
      <c r="F951" s="433">
        <v>2</v>
      </c>
      <c r="G951" s="434"/>
      <c r="H951" s="437">
        <v>0.33000001311302185</v>
      </c>
      <c r="I951" s="437"/>
      <c r="J951" s="437"/>
      <c r="K951" s="471" t="s">
        <v>397</v>
      </c>
      <c r="L951" s="472"/>
      <c r="M951" s="433"/>
      <c r="N951" s="473">
        <v>9</v>
      </c>
      <c r="O951" s="473"/>
      <c r="P951" s="473"/>
      <c r="Q951" s="474">
        <f>IF(N951="","",N951*H951*AE968)</f>
        <v>13.995795827885466</v>
      </c>
      <c r="R951" s="475"/>
      <c r="S951" s="475"/>
      <c r="T951" s="476"/>
      <c r="U951" s="470">
        <v>2</v>
      </c>
      <c r="V951" s="434"/>
      <c r="W951" s="437">
        <v>0.33000001311302185</v>
      </c>
      <c r="X951" s="437"/>
      <c r="Y951" s="437"/>
      <c r="Z951" s="471" t="s">
        <v>397</v>
      </c>
      <c r="AA951" s="472"/>
      <c r="AB951" s="433"/>
      <c r="AC951" s="473">
        <v>9</v>
      </c>
      <c r="AD951" s="473"/>
      <c r="AE951" s="473"/>
      <c r="AF951" s="474">
        <f>IF(AC951="","",AC951*W951*AE968)</f>
        <v>13.995795827885466</v>
      </c>
      <c r="AG951" s="475"/>
      <c r="AH951" s="475"/>
      <c r="AI951" s="475"/>
    </row>
    <row r="952" spans="1:76" s="23" customFormat="1" ht="15.75" customHeight="1" x14ac:dyDescent="0.15">
      <c r="A952" s="109" t="str">
        <f t="shared" si="140"/>
        <v/>
      </c>
      <c r="B952" s="99"/>
      <c r="F952" s="435">
        <v>3</v>
      </c>
      <c r="G952" s="436"/>
      <c r="H952" s="431">
        <v>1.5</v>
      </c>
      <c r="I952" s="431"/>
      <c r="J952" s="431"/>
      <c r="K952" s="477" t="s">
        <v>452</v>
      </c>
      <c r="L952" s="478"/>
      <c r="M952" s="435"/>
      <c r="N952" s="482">
        <v>0</v>
      </c>
      <c r="O952" s="482"/>
      <c r="P952" s="482"/>
      <c r="Q952" s="483">
        <f>IF(N952="","",N952*H952*AE968)</f>
        <v>0</v>
      </c>
      <c r="R952" s="484"/>
      <c r="S952" s="484"/>
      <c r="T952" s="485"/>
      <c r="U952" s="500">
        <v>3</v>
      </c>
      <c r="V952" s="436"/>
      <c r="W952" s="431">
        <v>1.5</v>
      </c>
      <c r="X952" s="431"/>
      <c r="Y952" s="431"/>
      <c r="Z952" s="477" t="s">
        <v>452</v>
      </c>
      <c r="AA952" s="478"/>
      <c r="AB952" s="435"/>
      <c r="AC952" s="482">
        <v>0</v>
      </c>
      <c r="AD952" s="482"/>
      <c r="AE952" s="482"/>
      <c r="AF952" s="483">
        <f>IF(AC952="","",AC952*W952*AE968)</f>
        <v>0</v>
      </c>
      <c r="AG952" s="484"/>
      <c r="AH952" s="484"/>
      <c r="AI952" s="484"/>
    </row>
    <row r="953" spans="1:76" s="23" customFormat="1" ht="15.75" customHeight="1" x14ac:dyDescent="0.15">
      <c r="A953" s="109" t="str">
        <f t="shared" si="140"/>
        <v/>
      </c>
      <c r="B953" s="99"/>
      <c r="F953" s="435">
        <v>4</v>
      </c>
      <c r="G953" s="436"/>
      <c r="H953" s="431">
        <v>6.5500001907348633</v>
      </c>
      <c r="I953" s="431"/>
      <c r="J953" s="431"/>
      <c r="K953" s="477" t="s">
        <v>452</v>
      </c>
      <c r="L953" s="478"/>
      <c r="M953" s="435"/>
      <c r="N953" s="482">
        <v>12</v>
      </c>
      <c r="O953" s="482"/>
      <c r="P953" s="482"/>
      <c r="Q953" s="483">
        <f>IF(N953="","",N953*H953*AE968)</f>
        <v>370.39378464403904</v>
      </c>
      <c r="R953" s="484"/>
      <c r="S953" s="484"/>
      <c r="T953" s="485"/>
      <c r="U953" s="500">
        <v>4</v>
      </c>
      <c r="V953" s="436"/>
      <c r="W953" s="431">
        <v>6.5500001907348633</v>
      </c>
      <c r="X953" s="431"/>
      <c r="Y953" s="431"/>
      <c r="Z953" s="477" t="s">
        <v>452</v>
      </c>
      <c r="AA953" s="478"/>
      <c r="AB953" s="435"/>
      <c r="AC953" s="482">
        <v>12</v>
      </c>
      <c r="AD953" s="482"/>
      <c r="AE953" s="482"/>
      <c r="AF953" s="483">
        <f>IF(AC953="","",AC953*W953*AE968)</f>
        <v>370.39378464403904</v>
      </c>
      <c r="AG953" s="484"/>
      <c r="AH953" s="484"/>
      <c r="AI953" s="484"/>
    </row>
    <row r="954" spans="1:76" s="23" customFormat="1" ht="15.75" customHeight="1" x14ac:dyDescent="0.15">
      <c r="A954" s="109" t="str">
        <f t="shared" si="140"/>
        <v/>
      </c>
      <c r="B954" s="99"/>
      <c r="F954" s="435">
        <v>5</v>
      </c>
      <c r="G954" s="436"/>
      <c r="H954" s="431">
        <v>3.4500000476837158</v>
      </c>
      <c r="I954" s="431"/>
      <c r="J954" s="431"/>
      <c r="K954" s="477" t="s">
        <v>452</v>
      </c>
      <c r="L954" s="478"/>
      <c r="M954" s="435"/>
      <c r="N954" s="482">
        <v>21.2</v>
      </c>
      <c r="O954" s="482"/>
      <c r="P954" s="482"/>
      <c r="Q954" s="483">
        <f>IF(N954="","",N954*H954*AE968)</f>
        <v>344.6641347890656</v>
      </c>
      <c r="R954" s="484"/>
      <c r="S954" s="484"/>
      <c r="T954" s="485"/>
      <c r="U954" s="500">
        <v>5</v>
      </c>
      <c r="V954" s="436"/>
      <c r="W954" s="431">
        <v>3.4500000476837158</v>
      </c>
      <c r="X954" s="431"/>
      <c r="Y954" s="431"/>
      <c r="Z954" s="477" t="s">
        <v>452</v>
      </c>
      <c r="AA954" s="478"/>
      <c r="AB954" s="435"/>
      <c r="AC954" s="482">
        <v>21.2</v>
      </c>
      <c r="AD954" s="482"/>
      <c r="AE954" s="482"/>
      <c r="AF954" s="483">
        <f>IF(AC954="","",AC954*W954*AE968)</f>
        <v>344.6641347890656</v>
      </c>
      <c r="AG954" s="484"/>
      <c r="AH954" s="484"/>
      <c r="AI954" s="484"/>
    </row>
    <row r="955" spans="1:76" s="23" customFormat="1" ht="15.75" customHeight="1" x14ac:dyDescent="0.15">
      <c r="A955" s="109" t="str">
        <f t="shared" si="140"/>
        <v/>
      </c>
      <c r="B955" s="99"/>
      <c r="F955" s="435">
        <v>6</v>
      </c>
      <c r="G955" s="436"/>
      <c r="H955" s="431">
        <v>2.3499999046325684</v>
      </c>
      <c r="I955" s="431"/>
      <c r="J955" s="431"/>
      <c r="K955" s="477" t="s">
        <v>452</v>
      </c>
      <c r="L955" s="478"/>
      <c r="M955" s="435"/>
      <c r="N955" s="482">
        <v>34.5</v>
      </c>
      <c r="O955" s="482"/>
      <c r="P955" s="482"/>
      <c r="Q955" s="483">
        <f>IF(N955="","",N955*H955*AE968)</f>
        <v>382.05692108009777</v>
      </c>
      <c r="R955" s="484"/>
      <c r="S955" s="484"/>
      <c r="T955" s="485"/>
      <c r="U955" s="500">
        <v>6</v>
      </c>
      <c r="V955" s="436"/>
      <c r="W955" s="431">
        <v>2.3499999046325684</v>
      </c>
      <c r="X955" s="431"/>
      <c r="Y955" s="431"/>
      <c r="Z955" s="477" t="s">
        <v>452</v>
      </c>
      <c r="AA955" s="478"/>
      <c r="AB955" s="435"/>
      <c r="AC955" s="482">
        <v>34.5</v>
      </c>
      <c r="AD955" s="482"/>
      <c r="AE955" s="482"/>
      <c r="AF955" s="483">
        <f>IF(AC955="","",AC955*W955*AE968)</f>
        <v>382.05692108009777</v>
      </c>
      <c r="AG955" s="484"/>
      <c r="AH955" s="484"/>
      <c r="AI955" s="484"/>
    </row>
    <row r="956" spans="1:76" s="23" customFormat="1" ht="15.75" customHeight="1" x14ac:dyDescent="0.15">
      <c r="A956" s="109" t="str">
        <f t="shared" si="140"/>
        <v/>
      </c>
      <c r="B956" s="99"/>
      <c r="F956" s="435">
        <v>7</v>
      </c>
      <c r="G956" s="436"/>
      <c r="H956" s="431">
        <v>8.6000003814697266</v>
      </c>
      <c r="I956" s="431"/>
      <c r="J956" s="431"/>
      <c r="K956" s="477" t="s">
        <v>397</v>
      </c>
      <c r="L956" s="478"/>
      <c r="M956" s="435"/>
      <c r="N956" s="482">
        <v>87</v>
      </c>
      <c r="O956" s="482"/>
      <c r="P956" s="482"/>
      <c r="Q956" s="483">
        <f>IF(N956="","",N956*H956*AE968)</f>
        <v>3525.8095915179597</v>
      </c>
      <c r="R956" s="484"/>
      <c r="S956" s="484"/>
      <c r="T956" s="485"/>
      <c r="U956" s="500">
        <v>7</v>
      </c>
      <c r="V956" s="436"/>
      <c r="W956" s="431">
        <v>8.6000003814697266</v>
      </c>
      <c r="X956" s="431"/>
      <c r="Y956" s="431"/>
      <c r="Z956" s="477" t="s">
        <v>397</v>
      </c>
      <c r="AA956" s="478"/>
      <c r="AB956" s="435"/>
      <c r="AC956" s="482">
        <v>87</v>
      </c>
      <c r="AD956" s="482"/>
      <c r="AE956" s="482"/>
      <c r="AF956" s="483">
        <f>IF(AC956="","",AC956*W956*AE968)</f>
        <v>3525.8095915179597</v>
      </c>
      <c r="AG956" s="484"/>
      <c r="AH956" s="484"/>
      <c r="AI956" s="484"/>
    </row>
    <row r="957" spans="1:76" s="23" customFormat="1" ht="15.75" customHeight="1" x14ac:dyDescent="0.15">
      <c r="A957" s="109" t="str">
        <f t="shared" si="140"/>
        <v/>
      </c>
      <c r="B957" s="99"/>
      <c r="F957" s="435">
        <v>8</v>
      </c>
      <c r="G957" s="436"/>
      <c r="H957" s="431">
        <v>2.2000000476837158</v>
      </c>
      <c r="I957" s="431"/>
      <c r="J957" s="431"/>
      <c r="K957" s="477" t="s">
        <v>452</v>
      </c>
      <c r="L957" s="478"/>
      <c r="M957" s="435"/>
      <c r="N957" s="482">
        <v>33.9</v>
      </c>
      <c r="O957" s="482"/>
      <c r="P957" s="482"/>
      <c r="Q957" s="483">
        <f>IF(N957="","",N957*H957*AE968)</f>
        <v>351.44997777456308</v>
      </c>
      <c r="R957" s="484"/>
      <c r="S957" s="484"/>
      <c r="T957" s="485"/>
      <c r="U957" s="500">
        <v>8</v>
      </c>
      <c r="V957" s="436"/>
      <c r="W957" s="431">
        <v>2.2000000476837158</v>
      </c>
      <c r="X957" s="431"/>
      <c r="Y957" s="431"/>
      <c r="Z957" s="477" t="s">
        <v>452</v>
      </c>
      <c r="AA957" s="478"/>
      <c r="AB957" s="435"/>
      <c r="AC957" s="482">
        <v>33.9</v>
      </c>
      <c r="AD957" s="482"/>
      <c r="AE957" s="482"/>
      <c r="AF957" s="483">
        <f>IF(AC957="","",AC957*W957*AE968)</f>
        <v>351.44997777456308</v>
      </c>
      <c r="AG957" s="484"/>
      <c r="AH957" s="484"/>
      <c r="AI957" s="484"/>
    </row>
    <row r="958" spans="1:76" s="23" customFormat="1" ht="15.75" customHeight="1" x14ac:dyDescent="0.15">
      <c r="A958" s="109" t="str">
        <f t="shared" si="140"/>
        <v/>
      </c>
      <c r="B958" s="99"/>
      <c r="F958" s="435">
        <v>9</v>
      </c>
      <c r="G958" s="436"/>
      <c r="H958" s="431">
        <v>1.5</v>
      </c>
      <c r="I958" s="431"/>
      <c r="J958" s="431"/>
      <c r="K958" s="477" t="s">
        <v>397</v>
      </c>
      <c r="L958" s="478"/>
      <c r="M958" s="435"/>
      <c r="N958" s="482">
        <v>63</v>
      </c>
      <c r="O958" s="482"/>
      <c r="P958" s="482"/>
      <c r="Q958" s="483">
        <f>IF(N958="","",N958*H958*AE968)</f>
        <v>445.32075864635317</v>
      </c>
      <c r="R958" s="484"/>
      <c r="S958" s="484"/>
      <c r="T958" s="485"/>
      <c r="U958" s="500">
        <v>9</v>
      </c>
      <c r="V958" s="436"/>
      <c r="W958" s="431">
        <v>1.5</v>
      </c>
      <c r="X958" s="431"/>
      <c r="Y958" s="431"/>
      <c r="Z958" s="477" t="s">
        <v>397</v>
      </c>
      <c r="AA958" s="478"/>
      <c r="AB958" s="435"/>
      <c r="AC958" s="482">
        <v>63</v>
      </c>
      <c r="AD958" s="482"/>
      <c r="AE958" s="482"/>
      <c r="AF958" s="483">
        <f>IF(AC958="","",AC958*W958*AE968)</f>
        <v>445.32075864635317</v>
      </c>
      <c r="AG958" s="484"/>
      <c r="AH958" s="484"/>
      <c r="AI958" s="484"/>
    </row>
    <row r="959" spans="1:76" s="23" customFormat="1" ht="15.75" customHeight="1" x14ac:dyDescent="0.15">
      <c r="A959" s="109" t="str">
        <f t="shared" si="140"/>
        <v/>
      </c>
      <c r="B959" s="99"/>
      <c r="F959" s="435">
        <v>10</v>
      </c>
      <c r="G959" s="436"/>
      <c r="H959" s="431">
        <v>3.8499999046325684</v>
      </c>
      <c r="I959" s="431"/>
      <c r="J959" s="431"/>
      <c r="K959" s="477" t="s">
        <v>452</v>
      </c>
      <c r="L959" s="478"/>
      <c r="M959" s="435"/>
      <c r="N959" s="482">
        <v>34.4</v>
      </c>
      <c r="O959" s="482"/>
      <c r="P959" s="482"/>
      <c r="Q959" s="483">
        <f>IF(N959="","",N959*H959*AE968)</f>
        <v>624.10878110249814</v>
      </c>
      <c r="R959" s="484"/>
      <c r="S959" s="484"/>
      <c r="T959" s="485"/>
      <c r="U959" s="500">
        <v>10</v>
      </c>
      <c r="V959" s="436"/>
      <c r="W959" s="431">
        <v>3.8499999046325684</v>
      </c>
      <c r="X959" s="431"/>
      <c r="Y959" s="431"/>
      <c r="Z959" s="477" t="s">
        <v>452</v>
      </c>
      <c r="AA959" s="478"/>
      <c r="AB959" s="435"/>
      <c r="AC959" s="482">
        <v>34.4</v>
      </c>
      <c r="AD959" s="482"/>
      <c r="AE959" s="482"/>
      <c r="AF959" s="483">
        <f>IF(AC959="","",AC959*W959*AE968)</f>
        <v>624.10878110249814</v>
      </c>
      <c r="AG959" s="484"/>
      <c r="AH959" s="484"/>
      <c r="AI959" s="484"/>
    </row>
    <row r="960" spans="1:76" s="23" customFormat="1" ht="15.75" customHeight="1" x14ac:dyDescent="0.15">
      <c r="A960" s="109" t="str">
        <f t="shared" si="140"/>
        <v/>
      </c>
      <c r="B960" s="99"/>
      <c r="F960" s="435">
        <v>11</v>
      </c>
      <c r="G960" s="436"/>
      <c r="H960" s="431">
        <v>2.4000000953674316</v>
      </c>
      <c r="I960" s="431"/>
      <c r="J960" s="431"/>
      <c r="K960" s="477" t="s">
        <v>397</v>
      </c>
      <c r="L960" s="478"/>
      <c r="M960" s="435"/>
      <c r="N960" s="482">
        <v>84</v>
      </c>
      <c r="O960" s="482"/>
      <c r="P960" s="482"/>
      <c r="Q960" s="483">
        <f>IF(N960="","",N960*H960*AE968)</f>
        <v>950.01765619586195</v>
      </c>
      <c r="R960" s="484"/>
      <c r="S960" s="484"/>
      <c r="T960" s="485"/>
      <c r="U960" s="500">
        <v>11</v>
      </c>
      <c r="V960" s="436"/>
      <c r="W960" s="431">
        <v>2.4000000953674316</v>
      </c>
      <c r="X960" s="431"/>
      <c r="Y960" s="431"/>
      <c r="Z960" s="477" t="s">
        <v>397</v>
      </c>
      <c r="AA960" s="478"/>
      <c r="AB960" s="435"/>
      <c r="AC960" s="482">
        <v>84</v>
      </c>
      <c r="AD960" s="482"/>
      <c r="AE960" s="482"/>
      <c r="AF960" s="483">
        <f>IF(AC960="","",AC960*W960*AE968)</f>
        <v>950.01765619586195</v>
      </c>
      <c r="AG960" s="484"/>
      <c r="AH960" s="484"/>
      <c r="AI960" s="484"/>
    </row>
    <row r="961" spans="1:38" s="23" customFormat="1" ht="15.75" customHeight="1" x14ac:dyDescent="0.15">
      <c r="A961" s="109" t="str">
        <f t="shared" si="140"/>
        <v/>
      </c>
      <c r="B961" s="99"/>
      <c r="F961" s="435">
        <v>12</v>
      </c>
      <c r="G961" s="436"/>
      <c r="H961" s="431">
        <v>1.5199999809265137</v>
      </c>
      <c r="I961" s="431"/>
      <c r="J961" s="431"/>
      <c r="K961" s="477" t="s">
        <v>452</v>
      </c>
      <c r="L961" s="478"/>
      <c r="M961" s="435"/>
      <c r="N961" s="482">
        <v>34.4</v>
      </c>
      <c r="O961" s="482"/>
      <c r="P961" s="482"/>
      <c r="Q961" s="483">
        <f>IF(N961="","",N961*H961*AE968)</f>
        <v>246.40139191442461</v>
      </c>
      <c r="R961" s="484"/>
      <c r="S961" s="484"/>
      <c r="T961" s="485"/>
      <c r="U961" s="500">
        <v>12</v>
      </c>
      <c r="V961" s="436"/>
      <c r="W961" s="431">
        <v>2.2699999809265137</v>
      </c>
      <c r="X961" s="431"/>
      <c r="Y961" s="431"/>
      <c r="Z961" s="477" t="s">
        <v>452</v>
      </c>
      <c r="AA961" s="478"/>
      <c r="AB961" s="435"/>
      <c r="AC961" s="482">
        <v>34.4</v>
      </c>
      <c r="AD961" s="482"/>
      <c r="AE961" s="482"/>
      <c r="AF961" s="483">
        <f>IF(AC961="","",AC961*W961*AE968)</f>
        <v>367.98102760834962</v>
      </c>
      <c r="AG961" s="484"/>
      <c r="AH961" s="484"/>
      <c r="AI961" s="484"/>
    </row>
    <row r="962" spans="1:38" s="23" customFormat="1" ht="15.75" customHeight="1" x14ac:dyDescent="0.15">
      <c r="A962" s="109" t="str">
        <f t="shared" si="140"/>
        <v/>
      </c>
      <c r="B962" s="99"/>
      <c r="F962" s="435">
        <v>12</v>
      </c>
      <c r="G962" s="436"/>
      <c r="H962" s="431">
        <v>0.75</v>
      </c>
      <c r="I962" s="431"/>
      <c r="J962" s="431"/>
      <c r="K962" s="477" t="s">
        <v>452</v>
      </c>
      <c r="L962" s="478"/>
      <c r="M962" s="435"/>
      <c r="N962" s="482">
        <v>0</v>
      </c>
      <c r="O962" s="482"/>
      <c r="P962" s="482"/>
      <c r="Q962" s="483">
        <f>IF(N962="","",N962*H962*AE968)</f>
        <v>0</v>
      </c>
      <c r="R962" s="484"/>
      <c r="S962" s="484"/>
      <c r="T962" s="485"/>
      <c r="U962" s="500"/>
      <c r="V962" s="436"/>
      <c r="W962" s="431"/>
      <c r="X962" s="431"/>
      <c r="Y962" s="431"/>
      <c r="Z962" s="477"/>
      <c r="AA962" s="478"/>
      <c r="AB962" s="435"/>
      <c r="AC962" s="482"/>
      <c r="AD962" s="482"/>
      <c r="AE962" s="482"/>
      <c r="AF962" s="483" t="str">
        <f>IF(AC962="","",AC962*W962*AE968)</f>
        <v/>
      </c>
      <c r="AG962" s="484"/>
      <c r="AH962" s="484"/>
      <c r="AI962" s="484"/>
    </row>
    <row r="963" spans="1:38" s="23" customFormat="1" ht="15.75" customHeight="1" x14ac:dyDescent="0.15">
      <c r="A963" s="109" t="str">
        <f t="shared" si="140"/>
        <v>×</v>
      </c>
      <c r="B963" s="99"/>
      <c r="F963" s="435"/>
      <c r="G963" s="436"/>
      <c r="H963" s="431"/>
      <c r="I963" s="431"/>
      <c r="J963" s="431"/>
      <c r="K963" s="477"/>
      <c r="L963" s="478"/>
      <c r="M963" s="435"/>
      <c r="N963" s="482"/>
      <c r="O963" s="482"/>
      <c r="P963" s="482"/>
      <c r="Q963" s="483" t="str">
        <f>IF(N963="","",N963*H963*AE968)</f>
        <v/>
      </c>
      <c r="R963" s="484"/>
      <c r="S963" s="484"/>
      <c r="T963" s="485"/>
      <c r="U963" s="500"/>
      <c r="V963" s="436"/>
      <c r="W963" s="431"/>
      <c r="X963" s="431"/>
      <c r="Y963" s="431"/>
      <c r="Z963" s="477"/>
      <c r="AA963" s="478"/>
      <c r="AB963" s="435"/>
      <c r="AC963" s="482"/>
      <c r="AD963" s="482"/>
      <c r="AE963" s="482"/>
      <c r="AF963" s="483" t="str">
        <f>IF(AC963="","",AC963*W963*AE968)</f>
        <v/>
      </c>
      <c r="AG963" s="484"/>
      <c r="AH963" s="484"/>
      <c r="AI963" s="484"/>
    </row>
    <row r="964" spans="1:38" s="23" customFormat="1" ht="15.75" customHeight="1" x14ac:dyDescent="0.15">
      <c r="A964" s="109" t="str">
        <f t="shared" si="140"/>
        <v>×</v>
      </c>
      <c r="B964" s="99"/>
      <c r="F964" s="435"/>
      <c r="G964" s="436"/>
      <c r="H964" s="431"/>
      <c r="I964" s="431"/>
      <c r="J964" s="431"/>
      <c r="K964" s="477"/>
      <c r="L964" s="478"/>
      <c r="M964" s="435"/>
      <c r="N964" s="482"/>
      <c r="O964" s="482"/>
      <c r="P964" s="482"/>
      <c r="Q964" s="483" t="str">
        <f>IF(N964="","",N964*H964*AE968)</f>
        <v/>
      </c>
      <c r="R964" s="484"/>
      <c r="S964" s="484"/>
      <c r="T964" s="485"/>
      <c r="U964" s="500"/>
      <c r="V964" s="436"/>
      <c r="W964" s="431"/>
      <c r="X964" s="431"/>
      <c r="Y964" s="431"/>
      <c r="Z964" s="477"/>
      <c r="AA964" s="478"/>
      <c r="AB964" s="435"/>
      <c r="AC964" s="482"/>
      <c r="AD964" s="482"/>
      <c r="AE964" s="482"/>
      <c r="AF964" s="483" t="str">
        <f>IF(AC964="","",AC964*W964*AE968)</f>
        <v/>
      </c>
      <c r="AG964" s="484"/>
      <c r="AH964" s="484"/>
      <c r="AI964" s="484"/>
    </row>
    <row r="965" spans="1:38" s="23" customFormat="1" ht="15.75" customHeight="1" x14ac:dyDescent="0.15">
      <c r="A965" s="109" t="str">
        <f t="shared" si="140"/>
        <v>×</v>
      </c>
      <c r="B965" s="99"/>
      <c r="F965" s="435"/>
      <c r="G965" s="436"/>
      <c r="H965" s="431"/>
      <c r="I965" s="431"/>
      <c r="J965" s="431"/>
      <c r="K965" s="477"/>
      <c r="L965" s="478"/>
      <c r="M965" s="435"/>
      <c r="N965" s="482"/>
      <c r="O965" s="482"/>
      <c r="P965" s="482"/>
      <c r="Q965" s="483" t="str">
        <f>IF(N965="","",N965*H965*AE968)</f>
        <v/>
      </c>
      <c r="R965" s="484"/>
      <c r="S965" s="484"/>
      <c r="T965" s="485"/>
      <c r="U965" s="500"/>
      <c r="V965" s="436"/>
      <c r="W965" s="431"/>
      <c r="X965" s="431"/>
      <c r="Y965" s="431"/>
      <c r="Z965" s="477"/>
      <c r="AA965" s="478"/>
      <c r="AB965" s="435"/>
      <c r="AC965" s="482"/>
      <c r="AD965" s="482"/>
      <c r="AE965" s="482"/>
      <c r="AF965" s="483" t="str">
        <f>IF(AC965="","",AC965*W965*AE968)</f>
        <v/>
      </c>
      <c r="AG965" s="484"/>
      <c r="AH965" s="484"/>
      <c r="AI965" s="484"/>
    </row>
    <row r="966" spans="1:38" s="23" customFormat="1" ht="15.75" customHeight="1" x14ac:dyDescent="0.15">
      <c r="A966" s="109" t="str">
        <f t="shared" si="140"/>
        <v>×</v>
      </c>
      <c r="B966" s="99"/>
      <c r="F966" s="435"/>
      <c r="G966" s="436"/>
      <c r="H966" s="431"/>
      <c r="I966" s="431"/>
      <c r="J966" s="431"/>
      <c r="K966" s="477"/>
      <c r="L966" s="478"/>
      <c r="M966" s="435"/>
      <c r="N966" s="482"/>
      <c r="O966" s="482"/>
      <c r="P966" s="482"/>
      <c r="Q966" s="483" t="str">
        <f>IF(N966="","",N966*H966*AE968)</f>
        <v/>
      </c>
      <c r="R966" s="484"/>
      <c r="S966" s="484"/>
      <c r="T966" s="485"/>
      <c r="U966" s="500"/>
      <c r="V966" s="436"/>
      <c r="W966" s="431"/>
      <c r="X966" s="431"/>
      <c r="Y966" s="431"/>
      <c r="Z966" s="477"/>
      <c r="AA966" s="478"/>
      <c r="AB966" s="435"/>
      <c r="AC966" s="482"/>
      <c r="AD966" s="482"/>
      <c r="AE966" s="482"/>
      <c r="AF966" s="483" t="str">
        <f>IF(AC966="","",AC966*W966*AE968)</f>
        <v/>
      </c>
      <c r="AG966" s="484"/>
      <c r="AH966" s="484"/>
      <c r="AI966" s="484"/>
    </row>
    <row r="967" spans="1:38" s="23" customFormat="1" ht="15.75" customHeight="1" x14ac:dyDescent="0.15">
      <c r="A967" s="22"/>
      <c r="B967" s="99"/>
      <c r="F967" s="251" t="s">
        <v>451</v>
      </c>
      <c r="G967" s="252"/>
      <c r="H967" s="479">
        <f>ROUND(SUM(Q951:T966),1)</f>
        <v>7254.2</v>
      </c>
      <c r="I967" s="480"/>
      <c r="J967" s="480"/>
      <c r="K967" s="480"/>
      <c r="L967" s="480"/>
      <c r="M967" s="480"/>
      <c r="N967" s="480"/>
      <c r="O967" s="480"/>
      <c r="P967" s="480"/>
      <c r="Q967" s="480"/>
      <c r="R967" s="480"/>
      <c r="S967" s="480"/>
      <c r="T967" s="481"/>
      <c r="U967" s="364" t="s">
        <v>451</v>
      </c>
      <c r="V967" s="252"/>
      <c r="W967" s="479">
        <f>ROUND(SUM(AF951:AI966),1)</f>
        <v>7375.8</v>
      </c>
      <c r="X967" s="480"/>
      <c r="Y967" s="480"/>
      <c r="Z967" s="480"/>
      <c r="AA967" s="480"/>
      <c r="AB967" s="480"/>
      <c r="AC967" s="480"/>
      <c r="AD967" s="480"/>
      <c r="AE967" s="480"/>
      <c r="AF967" s="480"/>
      <c r="AG967" s="480"/>
      <c r="AH967" s="480"/>
      <c r="AI967" s="480"/>
    </row>
    <row r="968" spans="1:38" s="23" customFormat="1" ht="15.75" customHeight="1" x14ac:dyDescent="0.15">
      <c r="F968" s="30"/>
      <c r="G968" s="30"/>
      <c r="H968" s="30"/>
      <c r="I968" s="30"/>
      <c r="J968" s="30"/>
      <c r="K968" s="30"/>
      <c r="L968" s="30"/>
      <c r="M968" s="30"/>
      <c r="N968" s="30"/>
      <c r="O968" s="30"/>
      <c r="P968" s="30"/>
      <c r="AB968" s="38" t="s">
        <v>119</v>
      </c>
      <c r="AC968" s="23" t="s">
        <v>419</v>
      </c>
      <c r="AD968" s="22" t="s">
        <v>25</v>
      </c>
      <c r="AE968" s="308">
        <f>AE803</f>
        <v>4.7123889803846897</v>
      </c>
      <c r="AF968" s="308"/>
      <c r="AG968" s="308"/>
      <c r="AH968" s="29" t="s">
        <v>420</v>
      </c>
      <c r="AI968" s="22" t="s">
        <v>149</v>
      </c>
    </row>
    <row r="969" spans="1:38" s="23" customFormat="1" ht="15.75" customHeight="1" x14ac:dyDescent="0.15">
      <c r="B969" s="99" t="s">
        <v>571</v>
      </c>
      <c r="J969" s="22"/>
      <c r="K969" s="22"/>
      <c r="L969" s="22"/>
      <c r="M969" s="32"/>
      <c r="N969" s="32"/>
      <c r="O969" s="32"/>
      <c r="P969" s="22"/>
      <c r="Q969" s="22"/>
      <c r="R969" s="22"/>
      <c r="S969" s="22"/>
      <c r="T969" s="22"/>
      <c r="U969" s="32"/>
      <c r="AH969" s="30"/>
      <c r="AI969" s="30"/>
      <c r="AJ969" s="30"/>
      <c r="AK969" s="30"/>
      <c r="AL969" s="30"/>
    </row>
    <row r="970" spans="1:38" s="23" customFormat="1" ht="15.75" customHeight="1" x14ac:dyDescent="0.15">
      <c r="J970" s="99"/>
      <c r="K970" s="99"/>
      <c r="L970" s="99"/>
      <c r="M970" s="101"/>
      <c r="N970" s="101"/>
      <c r="O970" s="101"/>
      <c r="P970" s="99"/>
      <c r="Q970" s="99"/>
      <c r="R970" s="99"/>
      <c r="S970" s="99"/>
      <c r="T970" s="99"/>
      <c r="U970" s="101"/>
      <c r="AH970" s="30"/>
      <c r="AI970" s="30"/>
      <c r="AJ970" s="30"/>
      <c r="AK970" s="30"/>
      <c r="AL970" s="30"/>
    </row>
    <row r="971" spans="1:38" s="23" customFormat="1" ht="15.75" customHeight="1" x14ac:dyDescent="0.15">
      <c r="F971" s="28" t="s">
        <v>449</v>
      </c>
      <c r="G971" s="34"/>
      <c r="H971" s="34"/>
      <c r="I971" s="28"/>
      <c r="J971" s="28"/>
      <c r="K971" s="28"/>
      <c r="L971" s="28"/>
      <c r="M971" s="28"/>
      <c r="N971" s="28"/>
      <c r="O971" s="28"/>
      <c r="P971" s="28"/>
      <c r="Q971" s="28"/>
      <c r="R971" s="28"/>
      <c r="S971" s="28"/>
      <c r="T971" s="28"/>
      <c r="U971" s="28"/>
      <c r="V971" s="28"/>
      <c r="W971" s="28"/>
      <c r="X971" s="28"/>
      <c r="Y971" s="28"/>
      <c r="Z971" s="28"/>
      <c r="AA971" s="28"/>
      <c r="AB971" s="28"/>
      <c r="AC971" s="28"/>
      <c r="AD971" s="28"/>
      <c r="AE971" s="28"/>
      <c r="AF971" s="28"/>
      <c r="AG971" s="28"/>
      <c r="AH971" s="28"/>
      <c r="AI971" s="28"/>
      <c r="AJ971" s="30"/>
    </row>
    <row r="972" spans="1:38" s="23" customFormat="1" ht="15.75" customHeight="1" x14ac:dyDescent="0.15">
      <c r="F972" s="341" t="s">
        <v>417</v>
      </c>
      <c r="G972" s="261"/>
      <c r="H972" s="261"/>
      <c r="I972" s="261"/>
      <c r="J972" s="261"/>
      <c r="K972" s="261"/>
      <c r="L972" s="261"/>
      <c r="M972" s="261"/>
      <c r="N972" s="261"/>
      <c r="O972" s="261"/>
      <c r="P972" s="261"/>
      <c r="Q972" s="261"/>
      <c r="R972" s="261"/>
      <c r="S972" s="261"/>
      <c r="T972" s="334"/>
      <c r="U972" s="354" t="s">
        <v>418</v>
      </c>
      <c r="V972" s="269"/>
      <c r="W972" s="269"/>
      <c r="X972" s="269"/>
      <c r="Y972" s="269"/>
      <c r="Z972" s="269"/>
      <c r="AA972" s="269"/>
      <c r="AB972" s="269"/>
      <c r="AC972" s="269"/>
      <c r="AD972" s="269"/>
      <c r="AE972" s="269"/>
      <c r="AF972" s="269"/>
      <c r="AG972" s="269"/>
      <c r="AH972" s="269"/>
      <c r="AI972" s="285"/>
    </row>
    <row r="973" spans="1:38" s="23" customFormat="1" ht="15.75" customHeight="1" x14ac:dyDescent="0.15">
      <c r="F973" s="494" t="s">
        <v>74</v>
      </c>
      <c r="G973" s="503"/>
      <c r="H973" s="486" t="s">
        <v>181</v>
      </c>
      <c r="I973" s="487"/>
      <c r="J973" s="487"/>
      <c r="K973" s="489" t="s">
        <v>224</v>
      </c>
      <c r="L973" s="490"/>
      <c r="M973" s="491"/>
      <c r="N973" s="489" t="s">
        <v>450</v>
      </c>
      <c r="O973" s="490"/>
      <c r="P973" s="491"/>
      <c r="Q973" s="489" t="s">
        <v>227</v>
      </c>
      <c r="R973" s="490"/>
      <c r="S973" s="490"/>
      <c r="T973" s="495"/>
      <c r="U973" s="325" t="s">
        <v>74</v>
      </c>
      <c r="V973" s="259"/>
      <c r="W973" s="353" t="s">
        <v>181</v>
      </c>
      <c r="X973" s="262"/>
      <c r="Y973" s="262"/>
      <c r="Z973" s="497" t="s">
        <v>224</v>
      </c>
      <c r="AA973" s="498"/>
      <c r="AB973" s="499"/>
      <c r="AC973" s="497" t="s">
        <v>450</v>
      </c>
      <c r="AD973" s="498"/>
      <c r="AE973" s="499"/>
      <c r="AF973" s="497" t="s">
        <v>227</v>
      </c>
      <c r="AG973" s="498"/>
      <c r="AH973" s="498"/>
      <c r="AI973" s="498"/>
    </row>
    <row r="974" spans="1:38" s="23" customFormat="1" ht="15.75" customHeight="1" x14ac:dyDescent="0.15">
      <c r="F974" s="504"/>
      <c r="G974" s="502"/>
      <c r="H974" s="488"/>
      <c r="I974" s="488"/>
      <c r="J974" s="488"/>
      <c r="K974" s="492"/>
      <c r="L974" s="493"/>
      <c r="M974" s="494"/>
      <c r="N974" s="492"/>
      <c r="O974" s="493"/>
      <c r="P974" s="494"/>
      <c r="Q974" s="492"/>
      <c r="R974" s="493"/>
      <c r="S974" s="493"/>
      <c r="T974" s="496"/>
      <c r="U974" s="501"/>
      <c r="V974" s="502"/>
      <c r="W974" s="488"/>
      <c r="X974" s="488"/>
      <c r="Y974" s="488"/>
      <c r="Z974" s="492"/>
      <c r="AA974" s="493"/>
      <c r="AB974" s="494"/>
      <c r="AC974" s="492"/>
      <c r="AD974" s="493"/>
      <c r="AE974" s="494"/>
      <c r="AF974" s="492"/>
      <c r="AG974" s="493"/>
      <c r="AH974" s="493"/>
      <c r="AI974" s="493"/>
    </row>
    <row r="975" spans="1:38" s="23" customFormat="1" ht="15.75" customHeight="1" x14ac:dyDescent="0.15">
      <c r="A975" s="109" t="str">
        <f t="shared" ref="A975:A990" si="141">IF(LEN(F975)+LEN(U975)=0,"×","")</f>
        <v/>
      </c>
      <c r="B975" s="99"/>
      <c r="F975" s="433">
        <v>2</v>
      </c>
      <c r="G975" s="434"/>
      <c r="H975" s="437">
        <v>0.33000001311302185</v>
      </c>
      <c r="I975" s="437"/>
      <c r="J975" s="437"/>
      <c r="K975" s="471" t="s">
        <v>397</v>
      </c>
      <c r="L975" s="472"/>
      <c r="M975" s="433"/>
      <c r="N975" s="473">
        <v>9</v>
      </c>
      <c r="O975" s="473"/>
      <c r="P975" s="473"/>
      <c r="Q975" s="474">
        <f>IF(N975="","",N975*H975*AE992)</f>
        <v>13.995795827885466</v>
      </c>
      <c r="R975" s="475"/>
      <c r="S975" s="475"/>
      <c r="T975" s="476"/>
      <c r="U975" s="470">
        <v>2</v>
      </c>
      <c r="V975" s="434"/>
      <c r="W975" s="437">
        <v>0.33000001311302185</v>
      </c>
      <c r="X975" s="437"/>
      <c r="Y975" s="437"/>
      <c r="Z975" s="471" t="s">
        <v>397</v>
      </c>
      <c r="AA975" s="472"/>
      <c r="AB975" s="433"/>
      <c r="AC975" s="473">
        <v>9</v>
      </c>
      <c r="AD975" s="473"/>
      <c r="AE975" s="473"/>
      <c r="AF975" s="474">
        <f>IF(AC975="","",AC975*W975*AE992)</f>
        <v>13.995795827885466</v>
      </c>
      <c r="AG975" s="475"/>
      <c r="AH975" s="475"/>
      <c r="AI975" s="475"/>
    </row>
    <row r="976" spans="1:38" s="23" customFormat="1" ht="15.75" customHeight="1" x14ac:dyDescent="0.15">
      <c r="A976" s="109" t="str">
        <f t="shared" si="141"/>
        <v/>
      </c>
      <c r="B976" s="99"/>
      <c r="F976" s="435">
        <v>3</v>
      </c>
      <c r="G976" s="436"/>
      <c r="H976" s="431">
        <v>1.5</v>
      </c>
      <c r="I976" s="431"/>
      <c r="J976" s="431"/>
      <c r="K976" s="477" t="s">
        <v>452</v>
      </c>
      <c r="L976" s="478"/>
      <c r="M976" s="435"/>
      <c r="N976" s="482">
        <v>5.8</v>
      </c>
      <c r="O976" s="482"/>
      <c r="P976" s="482"/>
      <c r="Q976" s="483">
        <f>IF(N976="","",N976*H976*AE992)</f>
        <v>40.997784129346797</v>
      </c>
      <c r="R976" s="484"/>
      <c r="S976" s="484"/>
      <c r="T976" s="485"/>
      <c r="U976" s="500">
        <v>3</v>
      </c>
      <c r="V976" s="436"/>
      <c r="W976" s="431">
        <v>1.5</v>
      </c>
      <c r="X976" s="431"/>
      <c r="Y976" s="431"/>
      <c r="Z976" s="477" t="s">
        <v>452</v>
      </c>
      <c r="AA976" s="478"/>
      <c r="AB976" s="435"/>
      <c r="AC976" s="482">
        <v>5.8</v>
      </c>
      <c r="AD976" s="482"/>
      <c r="AE976" s="482"/>
      <c r="AF976" s="483">
        <f>IF(AC976="","",AC976*W976*AE992)</f>
        <v>40.997784129346797</v>
      </c>
      <c r="AG976" s="484"/>
      <c r="AH976" s="484"/>
      <c r="AI976" s="484"/>
    </row>
    <row r="977" spans="1:35" s="23" customFormat="1" ht="15.75" customHeight="1" x14ac:dyDescent="0.15">
      <c r="A977" s="109" t="str">
        <f t="shared" si="141"/>
        <v/>
      </c>
      <c r="B977" s="99"/>
      <c r="F977" s="435">
        <v>4</v>
      </c>
      <c r="G977" s="436"/>
      <c r="H977" s="431">
        <v>6.5500001907348633</v>
      </c>
      <c r="I977" s="431"/>
      <c r="J977" s="431"/>
      <c r="K977" s="477" t="s">
        <v>452</v>
      </c>
      <c r="L977" s="478"/>
      <c r="M977" s="435"/>
      <c r="N977" s="482">
        <v>12</v>
      </c>
      <c r="O977" s="482"/>
      <c r="P977" s="482"/>
      <c r="Q977" s="483">
        <f>IF(N977="","",N977*H977*AE992)</f>
        <v>370.39378464403904</v>
      </c>
      <c r="R977" s="484"/>
      <c r="S977" s="484"/>
      <c r="T977" s="485"/>
      <c r="U977" s="500">
        <v>4</v>
      </c>
      <c r="V977" s="436"/>
      <c r="W977" s="431">
        <v>6.5500001907348633</v>
      </c>
      <c r="X977" s="431"/>
      <c r="Y977" s="431"/>
      <c r="Z977" s="477" t="s">
        <v>452</v>
      </c>
      <c r="AA977" s="478"/>
      <c r="AB977" s="435"/>
      <c r="AC977" s="482">
        <v>12</v>
      </c>
      <c r="AD977" s="482"/>
      <c r="AE977" s="482"/>
      <c r="AF977" s="483">
        <f>IF(AC977="","",AC977*W977*AE992)</f>
        <v>370.39378464403904</v>
      </c>
      <c r="AG977" s="484"/>
      <c r="AH977" s="484"/>
      <c r="AI977" s="484"/>
    </row>
    <row r="978" spans="1:35" s="23" customFormat="1" ht="15.75" customHeight="1" x14ac:dyDescent="0.15">
      <c r="A978" s="109" t="str">
        <f t="shared" si="141"/>
        <v/>
      </c>
      <c r="B978" s="99"/>
      <c r="F978" s="435">
        <v>5</v>
      </c>
      <c r="G978" s="436"/>
      <c r="H978" s="431">
        <v>3.4500000476837158</v>
      </c>
      <c r="I978" s="431"/>
      <c r="J978" s="431"/>
      <c r="K978" s="477" t="s">
        <v>452</v>
      </c>
      <c r="L978" s="478"/>
      <c r="M978" s="435"/>
      <c r="N978" s="482">
        <v>21.2</v>
      </c>
      <c r="O978" s="482"/>
      <c r="P978" s="482"/>
      <c r="Q978" s="483">
        <f>IF(N978="","",N978*H978*AE992)</f>
        <v>344.6641347890656</v>
      </c>
      <c r="R978" s="484"/>
      <c r="S978" s="484"/>
      <c r="T978" s="485"/>
      <c r="U978" s="500">
        <v>5</v>
      </c>
      <c r="V978" s="436"/>
      <c r="W978" s="431">
        <v>3.4500000476837158</v>
      </c>
      <c r="X978" s="431"/>
      <c r="Y978" s="431"/>
      <c r="Z978" s="477" t="s">
        <v>452</v>
      </c>
      <c r="AA978" s="478"/>
      <c r="AB978" s="435"/>
      <c r="AC978" s="482">
        <v>21.2</v>
      </c>
      <c r="AD978" s="482"/>
      <c r="AE978" s="482"/>
      <c r="AF978" s="483">
        <f>IF(AC978="","",AC978*W978*AE992)</f>
        <v>344.6641347890656</v>
      </c>
      <c r="AG978" s="484"/>
      <c r="AH978" s="484"/>
      <c r="AI978" s="484"/>
    </row>
    <row r="979" spans="1:35" s="23" customFormat="1" ht="15.75" customHeight="1" x14ac:dyDescent="0.15">
      <c r="A979" s="109" t="str">
        <f t="shared" si="141"/>
        <v/>
      </c>
      <c r="B979" s="99"/>
      <c r="F979" s="435">
        <v>6</v>
      </c>
      <c r="G979" s="436"/>
      <c r="H979" s="431">
        <v>2.3499999046325684</v>
      </c>
      <c r="I979" s="431"/>
      <c r="J979" s="431"/>
      <c r="K979" s="477" t="s">
        <v>452</v>
      </c>
      <c r="L979" s="478"/>
      <c r="M979" s="435"/>
      <c r="N979" s="482">
        <v>34.5</v>
      </c>
      <c r="O979" s="482"/>
      <c r="P979" s="482"/>
      <c r="Q979" s="483">
        <f>IF(N979="","",N979*H979*AE992)</f>
        <v>382.05692108009777</v>
      </c>
      <c r="R979" s="484"/>
      <c r="S979" s="484"/>
      <c r="T979" s="485"/>
      <c r="U979" s="500">
        <v>6</v>
      </c>
      <c r="V979" s="436"/>
      <c r="W979" s="431">
        <v>2.3499999046325684</v>
      </c>
      <c r="X979" s="431"/>
      <c r="Y979" s="431"/>
      <c r="Z979" s="477" t="s">
        <v>452</v>
      </c>
      <c r="AA979" s="478"/>
      <c r="AB979" s="435"/>
      <c r="AC979" s="482">
        <v>34.5</v>
      </c>
      <c r="AD979" s="482"/>
      <c r="AE979" s="482"/>
      <c r="AF979" s="483">
        <f>IF(AC979="","",AC979*W979*AE992)</f>
        <v>382.05692108009777</v>
      </c>
      <c r="AG979" s="484"/>
      <c r="AH979" s="484"/>
      <c r="AI979" s="484"/>
    </row>
    <row r="980" spans="1:35" s="23" customFormat="1" ht="15.75" customHeight="1" x14ac:dyDescent="0.15">
      <c r="A980" s="109" t="str">
        <f t="shared" si="141"/>
        <v/>
      </c>
      <c r="B980" s="99"/>
      <c r="F980" s="435">
        <v>7</v>
      </c>
      <c r="G980" s="436"/>
      <c r="H980" s="431">
        <v>8.6000003814697266</v>
      </c>
      <c r="I980" s="431"/>
      <c r="J980" s="431"/>
      <c r="K980" s="477" t="s">
        <v>397</v>
      </c>
      <c r="L980" s="478"/>
      <c r="M980" s="435"/>
      <c r="N980" s="482">
        <v>87</v>
      </c>
      <c r="O980" s="482"/>
      <c r="P980" s="482"/>
      <c r="Q980" s="483">
        <f>IF(N980="","",N980*H980*AE992)</f>
        <v>3525.8095915179597</v>
      </c>
      <c r="R980" s="484"/>
      <c r="S980" s="484"/>
      <c r="T980" s="485"/>
      <c r="U980" s="500">
        <v>7</v>
      </c>
      <c r="V980" s="436"/>
      <c r="W980" s="431">
        <v>8.6000003814697266</v>
      </c>
      <c r="X980" s="431"/>
      <c r="Y980" s="431"/>
      <c r="Z980" s="477" t="s">
        <v>397</v>
      </c>
      <c r="AA980" s="478"/>
      <c r="AB980" s="435"/>
      <c r="AC980" s="482">
        <v>87</v>
      </c>
      <c r="AD980" s="482"/>
      <c r="AE980" s="482"/>
      <c r="AF980" s="483">
        <f>IF(AC980="","",AC980*W980*AE992)</f>
        <v>3525.8095915179597</v>
      </c>
      <c r="AG980" s="484"/>
      <c r="AH980" s="484"/>
      <c r="AI980" s="484"/>
    </row>
    <row r="981" spans="1:35" s="23" customFormat="1" ht="15.75" customHeight="1" x14ac:dyDescent="0.15">
      <c r="A981" s="109" t="str">
        <f t="shared" si="141"/>
        <v/>
      </c>
      <c r="B981" s="99"/>
      <c r="F981" s="435">
        <v>8</v>
      </c>
      <c r="G981" s="436"/>
      <c r="H981" s="431">
        <v>2.2000000476837158</v>
      </c>
      <c r="I981" s="431"/>
      <c r="J981" s="431"/>
      <c r="K981" s="477" t="s">
        <v>452</v>
      </c>
      <c r="L981" s="478"/>
      <c r="M981" s="435"/>
      <c r="N981" s="482">
        <v>33.9</v>
      </c>
      <c r="O981" s="482"/>
      <c r="P981" s="482"/>
      <c r="Q981" s="483">
        <f>IF(N981="","",N981*H981*AE992)</f>
        <v>351.44997777456308</v>
      </c>
      <c r="R981" s="484"/>
      <c r="S981" s="484"/>
      <c r="T981" s="485"/>
      <c r="U981" s="500">
        <v>8</v>
      </c>
      <c r="V981" s="436"/>
      <c r="W981" s="431">
        <v>2.2000000476837158</v>
      </c>
      <c r="X981" s="431"/>
      <c r="Y981" s="431"/>
      <c r="Z981" s="477" t="s">
        <v>452</v>
      </c>
      <c r="AA981" s="478"/>
      <c r="AB981" s="435"/>
      <c r="AC981" s="482">
        <v>33.9</v>
      </c>
      <c r="AD981" s="482"/>
      <c r="AE981" s="482"/>
      <c r="AF981" s="483">
        <f>IF(AC981="","",AC981*W981*AE992)</f>
        <v>351.44997777456308</v>
      </c>
      <c r="AG981" s="484"/>
      <c r="AH981" s="484"/>
      <c r="AI981" s="484"/>
    </row>
    <row r="982" spans="1:35" s="23" customFormat="1" ht="15.75" customHeight="1" x14ac:dyDescent="0.15">
      <c r="A982" s="109" t="str">
        <f t="shared" si="141"/>
        <v/>
      </c>
      <c r="B982" s="99"/>
      <c r="F982" s="435">
        <v>9</v>
      </c>
      <c r="G982" s="436"/>
      <c r="H982" s="431">
        <v>1.5</v>
      </c>
      <c r="I982" s="431"/>
      <c r="J982" s="431"/>
      <c r="K982" s="477" t="s">
        <v>397</v>
      </c>
      <c r="L982" s="478"/>
      <c r="M982" s="435"/>
      <c r="N982" s="482">
        <v>63</v>
      </c>
      <c r="O982" s="482"/>
      <c r="P982" s="482"/>
      <c r="Q982" s="483">
        <f>IF(N982="","",N982*H982*AE992)</f>
        <v>445.32075864635317</v>
      </c>
      <c r="R982" s="484"/>
      <c r="S982" s="484"/>
      <c r="T982" s="485"/>
      <c r="U982" s="500">
        <v>9</v>
      </c>
      <c r="V982" s="436"/>
      <c r="W982" s="431">
        <v>1.5</v>
      </c>
      <c r="X982" s="431"/>
      <c r="Y982" s="431"/>
      <c r="Z982" s="477" t="s">
        <v>397</v>
      </c>
      <c r="AA982" s="478"/>
      <c r="AB982" s="435"/>
      <c r="AC982" s="482">
        <v>63</v>
      </c>
      <c r="AD982" s="482"/>
      <c r="AE982" s="482"/>
      <c r="AF982" s="483">
        <f>IF(AC982="","",AC982*W982*AE992)</f>
        <v>445.32075864635317</v>
      </c>
      <c r="AG982" s="484"/>
      <c r="AH982" s="484"/>
      <c r="AI982" s="484"/>
    </row>
    <row r="983" spans="1:35" s="23" customFormat="1" ht="15.75" customHeight="1" x14ac:dyDescent="0.15">
      <c r="A983" s="109" t="str">
        <f t="shared" si="141"/>
        <v/>
      </c>
      <c r="B983" s="99"/>
      <c r="F983" s="435">
        <v>10</v>
      </c>
      <c r="G983" s="436"/>
      <c r="H983" s="431">
        <v>3.8499999046325684</v>
      </c>
      <c r="I983" s="431"/>
      <c r="J983" s="431"/>
      <c r="K983" s="477" t="s">
        <v>452</v>
      </c>
      <c r="L983" s="478"/>
      <c r="M983" s="435"/>
      <c r="N983" s="482">
        <v>34.4</v>
      </c>
      <c r="O983" s="482"/>
      <c r="P983" s="482"/>
      <c r="Q983" s="483">
        <f>IF(N983="","",N983*H983*AE992)</f>
        <v>624.10878110249814</v>
      </c>
      <c r="R983" s="484"/>
      <c r="S983" s="484"/>
      <c r="T983" s="485"/>
      <c r="U983" s="500">
        <v>10</v>
      </c>
      <c r="V983" s="436"/>
      <c r="W983" s="431">
        <v>3.8499999046325684</v>
      </c>
      <c r="X983" s="431"/>
      <c r="Y983" s="431"/>
      <c r="Z983" s="477" t="s">
        <v>452</v>
      </c>
      <c r="AA983" s="478"/>
      <c r="AB983" s="435"/>
      <c r="AC983" s="482">
        <v>34.4</v>
      </c>
      <c r="AD983" s="482"/>
      <c r="AE983" s="482"/>
      <c r="AF983" s="483">
        <f>IF(AC983="","",AC983*W983*AE992)</f>
        <v>624.10878110249814</v>
      </c>
      <c r="AG983" s="484"/>
      <c r="AH983" s="484"/>
      <c r="AI983" s="484"/>
    </row>
    <row r="984" spans="1:35" s="23" customFormat="1" ht="15.75" customHeight="1" x14ac:dyDescent="0.15">
      <c r="A984" s="109" t="str">
        <f t="shared" si="141"/>
        <v/>
      </c>
      <c r="B984" s="99"/>
      <c r="F984" s="435">
        <v>11</v>
      </c>
      <c r="G984" s="436"/>
      <c r="H984" s="431">
        <v>2.4000000953674316</v>
      </c>
      <c r="I984" s="431"/>
      <c r="J984" s="431"/>
      <c r="K984" s="477" t="s">
        <v>397</v>
      </c>
      <c r="L984" s="478"/>
      <c r="M984" s="435"/>
      <c r="N984" s="482">
        <v>84</v>
      </c>
      <c r="O984" s="482"/>
      <c r="P984" s="482"/>
      <c r="Q984" s="483">
        <f>IF(N984="","",N984*H984*AE992)</f>
        <v>950.01765619586195</v>
      </c>
      <c r="R984" s="484"/>
      <c r="S984" s="484"/>
      <c r="T984" s="485"/>
      <c r="U984" s="500">
        <v>11</v>
      </c>
      <c r="V984" s="436"/>
      <c r="W984" s="431">
        <v>2.4000000953674316</v>
      </c>
      <c r="X984" s="431"/>
      <c r="Y984" s="431"/>
      <c r="Z984" s="477" t="s">
        <v>397</v>
      </c>
      <c r="AA984" s="478"/>
      <c r="AB984" s="435"/>
      <c r="AC984" s="482">
        <v>84</v>
      </c>
      <c r="AD984" s="482"/>
      <c r="AE984" s="482"/>
      <c r="AF984" s="483">
        <f>IF(AC984="","",AC984*W984*AE992)</f>
        <v>950.01765619586195</v>
      </c>
      <c r="AG984" s="484"/>
      <c r="AH984" s="484"/>
      <c r="AI984" s="484"/>
    </row>
    <row r="985" spans="1:35" s="23" customFormat="1" ht="15.75" customHeight="1" x14ac:dyDescent="0.15">
      <c r="A985" s="109" t="str">
        <f t="shared" si="141"/>
        <v/>
      </c>
      <c r="B985" s="99"/>
      <c r="F985" s="435">
        <v>12</v>
      </c>
      <c r="G985" s="436"/>
      <c r="H985" s="431">
        <v>1.5199999809265137</v>
      </c>
      <c r="I985" s="431"/>
      <c r="J985" s="431"/>
      <c r="K985" s="477" t="s">
        <v>452</v>
      </c>
      <c r="L985" s="478"/>
      <c r="M985" s="435"/>
      <c r="N985" s="482">
        <v>34.4</v>
      </c>
      <c r="O985" s="482"/>
      <c r="P985" s="482"/>
      <c r="Q985" s="483">
        <f>IF(N985="","",N985*H985*AE992)</f>
        <v>246.40139191442461</v>
      </c>
      <c r="R985" s="484"/>
      <c r="S985" s="484"/>
      <c r="T985" s="485"/>
      <c r="U985" s="500">
        <v>12</v>
      </c>
      <c r="V985" s="436"/>
      <c r="W985" s="431">
        <v>2.2699999809265137</v>
      </c>
      <c r="X985" s="431"/>
      <c r="Y985" s="431"/>
      <c r="Z985" s="477" t="s">
        <v>452</v>
      </c>
      <c r="AA985" s="478"/>
      <c r="AB985" s="435"/>
      <c r="AC985" s="482">
        <v>34.4</v>
      </c>
      <c r="AD985" s="482"/>
      <c r="AE985" s="482"/>
      <c r="AF985" s="483">
        <f>IF(AC985="","",AC985*W985*AE992)</f>
        <v>367.98102760834962</v>
      </c>
      <c r="AG985" s="484"/>
      <c r="AH985" s="484"/>
      <c r="AI985" s="484"/>
    </row>
    <row r="986" spans="1:35" s="23" customFormat="1" ht="15.75" customHeight="1" x14ac:dyDescent="0.15">
      <c r="A986" s="109" t="str">
        <f t="shared" si="141"/>
        <v/>
      </c>
      <c r="B986" s="99"/>
      <c r="F986" s="435">
        <v>12</v>
      </c>
      <c r="G986" s="436"/>
      <c r="H986" s="431">
        <v>0.75</v>
      </c>
      <c r="I986" s="431"/>
      <c r="J986" s="431"/>
      <c r="K986" s="477" t="s">
        <v>452</v>
      </c>
      <c r="L986" s="478"/>
      <c r="M986" s="435"/>
      <c r="N986" s="482">
        <v>0</v>
      </c>
      <c r="O986" s="482"/>
      <c r="P986" s="482"/>
      <c r="Q986" s="483">
        <f>IF(N986="","",N986*H986*AE992)</f>
        <v>0</v>
      </c>
      <c r="R986" s="484"/>
      <c r="S986" s="484"/>
      <c r="T986" s="485"/>
      <c r="U986" s="500"/>
      <c r="V986" s="436"/>
      <c r="W986" s="431"/>
      <c r="X986" s="431"/>
      <c r="Y986" s="431"/>
      <c r="Z986" s="477"/>
      <c r="AA986" s="478"/>
      <c r="AB986" s="435"/>
      <c r="AC986" s="482"/>
      <c r="AD986" s="482"/>
      <c r="AE986" s="482"/>
      <c r="AF986" s="483" t="str">
        <f>IF(AC986="","",AC986*W986*AE992)</f>
        <v/>
      </c>
      <c r="AG986" s="484"/>
      <c r="AH986" s="484"/>
      <c r="AI986" s="484"/>
    </row>
    <row r="987" spans="1:35" s="23" customFormat="1" ht="15.75" customHeight="1" x14ac:dyDescent="0.15">
      <c r="A987" s="109" t="str">
        <f t="shared" si="141"/>
        <v>×</v>
      </c>
      <c r="B987" s="99"/>
      <c r="F987" s="435"/>
      <c r="G987" s="436"/>
      <c r="H987" s="431"/>
      <c r="I987" s="431"/>
      <c r="J987" s="431"/>
      <c r="K987" s="477"/>
      <c r="L987" s="478"/>
      <c r="M987" s="435"/>
      <c r="N987" s="482"/>
      <c r="O987" s="482"/>
      <c r="P987" s="482"/>
      <c r="Q987" s="483" t="str">
        <f>IF(N987="","",N987*H987*AE992)</f>
        <v/>
      </c>
      <c r="R987" s="484"/>
      <c r="S987" s="484"/>
      <c r="T987" s="485"/>
      <c r="U987" s="500"/>
      <c r="V987" s="436"/>
      <c r="W987" s="431"/>
      <c r="X987" s="431"/>
      <c r="Y987" s="431"/>
      <c r="Z987" s="477"/>
      <c r="AA987" s="478"/>
      <c r="AB987" s="435"/>
      <c r="AC987" s="482"/>
      <c r="AD987" s="482"/>
      <c r="AE987" s="482"/>
      <c r="AF987" s="483" t="str">
        <f>IF(AC987="","",AC987*W987*AE992)</f>
        <v/>
      </c>
      <c r="AG987" s="484"/>
      <c r="AH987" s="484"/>
      <c r="AI987" s="484"/>
    </row>
    <row r="988" spans="1:35" s="23" customFormat="1" ht="15.75" customHeight="1" x14ac:dyDescent="0.15">
      <c r="A988" s="109" t="str">
        <f t="shared" si="141"/>
        <v>×</v>
      </c>
      <c r="B988" s="99"/>
      <c r="F988" s="435"/>
      <c r="G988" s="436"/>
      <c r="H988" s="431"/>
      <c r="I988" s="431"/>
      <c r="J988" s="431"/>
      <c r="K988" s="477"/>
      <c r="L988" s="478"/>
      <c r="M988" s="435"/>
      <c r="N988" s="482"/>
      <c r="O988" s="482"/>
      <c r="P988" s="482"/>
      <c r="Q988" s="483" t="str">
        <f>IF(N988="","",N988*H988*AE992)</f>
        <v/>
      </c>
      <c r="R988" s="484"/>
      <c r="S988" s="484"/>
      <c r="T988" s="485"/>
      <c r="U988" s="500"/>
      <c r="V988" s="436"/>
      <c r="W988" s="431"/>
      <c r="X988" s="431"/>
      <c r="Y988" s="431"/>
      <c r="Z988" s="477"/>
      <c r="AA988" s="478"/>
      <c r="AB988" s="435"/>
      <c r="AC988" s="482"/>
      <c r="AD988" s="482"/>
      <c r="AE988" s="482"/>
      <c r="AF988" s="483" t="str">
        <f>IF(AC988="","",AC988*W988*AE992)</f>
        <v/>
      </c>
      <c r="AG988" s="484"/>
      <c r="AH988" s="484"/>
      <c r="AI988" s="484"/>
    </row>
    <row r="989" spans="1:35" s="23" customFormat="1" ht="15.75" customHeight="1" x14ac:dyDescent="0.15">
      <c r="A989" s="109" t="str">
        <f t="shared" si="141"/>
        <v>×</v>
      </c>
      <c r="B989" s="99"/>
      <c r="F989" s="435"/>
      <c r="G989" s="436"/>
      <c r="H989" s="431"/>
      <c r="I989" s="431"/>
      <c r="J989" s="431"/>
      <c r="K989" s="477"/>
      <c r="L989" s="478"/>
      <c r="M989" s="435"/>
      <c r="N989" s="482"/>
      <c r="O989" s="482"/>
      <c r="P989" s="482"/>
      <c r="Q989" s="483" t="str">
        <f>IF(N989="","",N989*H989*AE992)</f>
        <v/>
      </c>
      <c r="R989" s="484"/>
      <c r="S989" s="484"/>
      <c r="T989" s="485"/>
      <c r="U989" s="500"/>
      <c r="V989" s="436"/>
      <c r="W989" s="431"/>
      <c r="X989" s="431"/>
      <c r="Y989" s="431"/>
      <c r="Z989" s="477"/>
      <c r="AA989" s="478"/>
      <c r="AB989" s="435"/>
      <c r="AC989" s="482"/>
      <c r="AD989" s="482"/>
      <c r="AE989" s="482"/>
      <c r="AF989" s="483" t="str">
        <f>IF(AC989="","",AC989*W989*AE992)</f>
        <v/>
      </c>
      <c r="AG989" s="484"/>
      <c r="AH989" s="484"/>
      <c r="AI989" s="484"/>
    </row>
    <row r="990" spans="1:35" s="23" customFormat="1" ht="15.75" customHeight="1" x14ac:dyDescent="0.15">
      <c r="A990" s="109" t="str">
        <f t="shared" si="141"/>
        <v>×</v>
      </c>
      <c r="B990" s="99"/>
      <c r="F990" s="435"/>
      <c r="G990" s="436"/>
      <c r="H990" s="431"/>
      <c r="I990" s="431"/>
      <c r="J990" s="431"/>
      <c r="K990" s="477"/>
      <c r="L990" s="478"/>
      <c r="M990" s="435"/>
      <c r="N990" s="482"/>
      <c r="O990" s="482"/>
      <c r="P990" s="482"/>
      <c r="Q990" s="483" t="str">
        <f>IF(N990="","",N990*H990*AE992)</f>
        <v/>
      </c>
      <c r="R990" s="484"/>
      <c r="S990" s="484"/>
      <c r="T990" s="485"/>
      <c r="U990" s="500"/>
      <c r="V990" s="436"/>
      <c r="W990" s="431"/>
      <c r="X990" s="431"/>
      <c r="Y990" s="431"/>
      <c r="Z990" s="477"/>
      <c r="AA990" s="478"/>
      <c r="AB990" s="435"/>
      <c r="AC990" s="482"/>
      <c r="AD990" s="482"/>
      <c r="AE990" s="482"/>
      <c r="AF990" s="483" t="str">
        <f>IF(AC990="","",AC990*W990*AE992)</f>
        <v/>
      </c>
      <c r="AG990" s="484"/>
      <c r="AH990" s="484"/>
      <c r="AI990" s="484"/>
    </row>
    <row r="991" spans="1:35" s="23" customFormat="1" ht="15.75" customHeight="1" x14ac:dyDescent="0.15">
      <c r="A991" s="22"/>
      <c r="B991" s="99"/>
      <c r="F991" s="251" t="s">
        <v>451</v>
      </c>
      <c r="G991" s="252"/>
      <c r="H991" s="479">
        <f>ROUND(SUM(Q975:T990),1)</f>
        <v>7295.2</v>
      </c>
      <c r="I991" s="480"/>
      <c r="J991" s="480"/>
      <c r="K991" s="480"/>
      <c r="L991" s="480"/>
      <c r="M991" s="480"/>
      <c r="N991" s="480"/>
      <c r="O991" s="480"/>
      <c r="P991" s="480"/>
      <c r="Q991" s="480"/>
      <c r="R991" s="480"/>
      <c r="S991" s="480"/>
      <c r="T991" s="481"/>
      <c r="U991" s="364" t="s">
        <v>451</v>
      </c>
      <c r="V991" s="252"/>
      <c r="W991" s="479">
        <f>ROUND(SUM(AF975:AI990),1)</f>
        <v>7416.8</v>
      </c>
      <c r="X991" s="480"/>
      <c r="Y991" s="480"/>
      <c r="Z991" s="480"/>
      <c r="AA991" s="480"/>
      <c r="AB991" s="480"/>
      <c r="AC991" s="480"/>
      <c r="AD991" s="480"/>
      <c r="AE991" s="480"/>
      <c r="AF991" s="480"/>
      <c r="AG991" s="480"/>
      <c r="AH991" s="480"/>
      <c r="AI991" s="480"/>
    </row>
    <row r="992" spans="1:35" s="23" customFormat="1" ht="15.75" customHeight="1" x14ac:dyDescent="0.15">
      <c r="F992" s="30"/>
      <c r="G992" s="30"/>
      <c r="H992" s="30"/>
      <c r="I992" s="30"/>
      <c r="J992" s="30"/>
      <c r="K992" s="30"/>
      <c r="L992" s="30"/>
      <c r="M992" s="30"/>
      <c r="N992" s="30"/>
      <c r="O992" s="30"/>
      <c r="P992" s="30"/>
      <c r="AB992" s="38" t="s">
        <v>119</v>
      </c>
      <c r="AC992" s="23" t="s">
        <v>419</v>
      </c>
      <c r="AD992" s="22" t="s">
        <v>25</v>
      </c>
      <c r="AE992" s="308">
        <f>AE968</f>
        <v>4.7123889803846897</v>
      </c>
      <c r="AF992" s="308"/>
      <c r="AG992" s="308"/>
      <c r="AH992" s="29" t="s">
        <v>420</v>
      </c>
      <c r="AI992" s="22" t="s">
        <v>149</v>
      </c>
    </row>
    <row r="993" spans="1:40" s="23" customFormat="1" ht="15.75" customHeight="1" x14ac:dyDescent="0.15">
      <c r="B993" s="99" t="s">
        <v>571</v>
      </c>
      <c r="J993" s="22"/>
      <c r="K993" s="22"/>
      <c r="L993" s="22"/>
      <c r="M993" s="32"/>
      <c r="N993" s="32"/>
      <c r="O993" s="32"/>
      <c r="P993" s="22"/>
      <c r="Q993" s="22"/>
      <c r="R993" s="22"/>
      <c r="S993" s="22"/>
      <c r="T993" s="22"/>
      <c r="U993" s="32"/>
      <c r="V993" s="22"/>
      <c r="W993" s="45"/>
      <c r="X993" s="45"/>
      <c r="Y993" s="45"/>
      <c r="Z993" s="45"/>
      <c r="AA993" s="30"/>
      <c r="AH993" s="30"/>
      <c r="AI993" s="30"/>
      <c r="AJ993" s="30"/>
      <c r="AK993" s="30"/>
      <c r="AL993" s="30"/>
      <c r="AM993" s="30"/>
      <c r="AN993" s="30"/>
    </row>
    <row r="994" spans="1:40" s="23" customFormat="1" ht="15.75" customHeight="1" x14ac:dyDescent="0.15">
      <c r="J994" s="99"/>
      <c r="K994" s="99"/>
      <c r="L994" s="99"/>
      <c r="M994" s="101"/>
      <c r="N994" s="101"/>
      <c r="O994" s="101"/>
      <c r="P994" s="99"/>
      <c r="Q994" s="99"/>
      <c r="R994" s="99"/>
      <c r="S994" s="99"/>
      <c r="T994" s="99"/>
      <c r="U994" s="101"/>
      <c r="V994" s="99"/>
      <c r="W994" s="45"/>
      <c r="X994" s="45"/>
      <c r="Y994" s="45"/>
      <c r="Z994" s="45"/>
      <c r="AA994" s="30"/>
      <c r="AH994" s="30"/>
      <c r="AI994" s="30"/>
      <c r="AJ994" s="30"/>
      <c r="AK994" s="30"/>
      <c r="AL994" s="30"/>
      <c r="AM994" s="30"/>
      <c r="AN994" s="30"/>
    </row>
    <row r="995" spans="1:40" s="23" customFormat="1" ht="15.75" customHeight="1" x14ac:dyDescent="0.15">
      <c r="F995" s="28" t="s">
        <v>495</v>
      </c>
      <c r="G995" s="34"/>
      <c r="H995" s="34"/>
      <c r="I995" s="28"/>
      <c r="J995" s="28"/>
      <c r="K995" s="28"/>
      <c r="L995" s="28"/>
      <c r="M995" s="28"/>
      <c r="N995" s="28"/>
      <c r="O995" s="28"/>
      <c r="P995" s="28"/>
      <c r="Q995" s="28"/>
      <c r="R995" s="28"/>
      <c r="S995" s="28"/>
      <c r="T995" s="28"/>
      <c r="U995" s="28"/>
      <c r="V995" s="28"/>
      <c r="W995" s="28"/>
      <c r="X995" s="28"/>
      <c r="Y995" s="28"/>
      <c r="Z995" s="28"/>
      <c r="AA995" s="28"/>
      <c r="AB995" s="28"/>
      <c r="AC995" s="28"/>
      <c r="AD995" s="28"/>
      <c r="AE995" s="28"/>
      <c r="AF995" s="28"/>
      <c r="AG995" s="28"/>
      <c r="AH995" s="28"/>
      <c r="AI995" s="28"/>
      <c r="AJ995" s="30"/>
    </row>
    <row r="996" spans="1:40" s="23" customFormat="1" ht="15.75" customHeight="1" x14ac:dyDescent="0.15">
      <c r="F996" s="341" t="s">
        <v>417</v>
      </c>
      <c r="G996" s="261"/>
      <c r="H996" s="261"/>
      <c r="I996" s="261"/>
      <c r="J996" s="261"/>
      <c r="K996" s="261"/>
      <c r="L996" s="261"/>
      <c r="M996" s="261"/>
      <c r="N996" s="261"/>
      <c r="O996" s="261"/>
      <c r="P996" s="261"/>
      <c r="Q996" s="261"/>
      <c r="R996" s="261"/>
      <c r="S996" s="261"/>
      <c r="T996" s="334"/>
      <c r="U996" s="354" t="s">
        <v>418</v>
      </c>
      <c r="V996" s="269"/>
      <c r="W996" s="269"/>
      <c r="X996" s="269"/>
      <c r="Y996" s="269"/>
      <c r="Z996" s="269"/>
      <c r="AA996" s="269"/>
      <c r="AB996" s="269"/>
      <c r="AC996" s="269"/>
      <c r="AD996" s="269"/>
      <c r="AE996" s="269"/>
      <c r="AF996" s="269"/>
      <c r="AG996" s="269"/>
      <c r="AH996" s="269"/>
      <c r="AI996" s="285"/>
    </row>
    <row r="997" spans="1:40" s="23" customFormat="1" ht="15.75" customHeight="1" x14ac:dyDescent="0.15">
      <c r="F997" s="494" t="s">
        <v>74</v>
      </c>
      <c r="G997" s="503"/>
      <c r="H997" s="486" t="s">
        <v>181</v>
      </c>
      <c r="I997" s="487"/>
      <c r="J997" s="487"/>
      <c r="K997" s="489" t="s">
        <v>224</v>
      </c>
      <c r="L997" s="490"/>
      <c r="M997" s="491"/>
      <c r="N997" s="489" t="s">
        <v>450</v>
      </c>
      <c r="O997" s="490"/>
      <c r="P997" s="491"/>
      <c r="Q997" s="489" t="s">
        <v>227</v>
      </c>
      <c r="R997" s="490"/>
      <c r="S997" s="490"/>
      <c r="T997" s="495"/>
      <c r="U997" s="325" t="s">
        <v>74</v>
      </c>
      <c r="V997" s="259"/>
      <c r="W997" s="353" t="s">
        <v>181</v>
      </c>
      <c r="X997" s="262"/>
      <c r="Y997" s="262"/>
      <c r="Z997" s="497" t="s">
        <v>224</v>
      </c>
      <c r="AA997" s="498"/>
      <c r="AB997" s="499"/>
      <c r="AC997" s="497" t="s">
        <v>450</v>
      </c>
      <c r="AD997" s="498"/>
      <c r="AE997" s="499"/>
      <c r="AF997" s="497" t="s">
        <v>227</v>
      </c>
      <c r="AG997" s="498"/>
      <c r="AH997" s="498"/>
      <c r="AI997" s="498"/>
    </row>
    <row r="998" spans="1:40" s="23" customFormat="1" ht="15.75" customHeight="1" x14ac:dyDescent="0.15">
      <c r="F998" s="504"/>
      <c r="G998" s="502"/>
      <c r="H998" s="488"/>
      <c r="I998" s="488"/>
      <c r="J998" s="488"/>
      <c r="K998" s="492"/>
      <c r="L998" s="493"/>
      <c r="M998" s="494"/>
      <c r="N998" s="492"/>
      <c r="O998" s="493"/>
      <c r="P998" s="494"/>
      <c r="Q998" s="492"/>
      <c r="R998" s="493"/>
      <c r="S998" s="493"/>
      <c r="T998" s="496"/>
      <c r="U998" s="501"/>
      <c r="V998" s="502"/>
      <c r="W998" s="488"/>
      <c r="X998" s="488"/>
      <c r="Y998" s="488"/>
      <c r="Z998" s="492"/>
      <c r="AA998" s="493"/>
      <c r="AB998" s="494"/>
      <c r="AC998" s="492"/>
      <c r="AD998" s="493"/>
      <c r="AE998" s="494"/>
      <c r="AF998" s="492"/>
      <c r="AG998" s="493"/>
      <c r="AH998" s="493"/>
      <c r="AI998" s="493"/>
    </row>
    <row r="999" spans="1:40" s="23" customFormat="1" ht="15.75" customHeight="1" x14ac:dyDescent="0.15">
      <c r="A999" s="109" t="str">
        <f t="shared" ref="A999:A1014" si="142">IF(LEN(F999)+LEN(U999)=0,"×","")</f>
        <v/>
      </c>
      <c r="B999" s="99"/>
      <c r="F999" s="433">
        <v>2</v>
      </c>
      <c r="G999" s="434"/>
      <c r="H999" s="437">
        <v>0.33000001311302185</v>
      </c>
      <c r="I999" s="437"/>
      <c r="J999" s="437"/>
      <c r="K999" s="471" t="s">
        <v>397</v>
      </c>
      <c r="L999" s="472"/>
      <c r="M999" s="433"/>
      <c r="N999" s="473">
        <v>0</v>
      </c>
      <c r="O999" s="473"/>
      <c r="P999" s="473"/>
      <c r="Q999" s="474">
        <f>IF(N999="","",N999*H999*AE1016)</f>
        <v>0</v>
      </c>
      <c r="R999" s="475"/>
      <c r="S999" s="475"/>
      <c r="T999" s="476"/>
      <c r="U999" s="470">
        <v>2</v>
      </c>
      <c r="V999" s="434"/>
      <c r="W999" s="437">
        <v>0.33000001311302185</v>
      </c>
      <c r="X999" s="437"/>
      <c r="Y999" s="437"/>
      <c r="Z999" s="471" t="s">
        <v>397</v>
      </c>
      <c r="AA999" s="472"/>
      <c r="AB999" s="433"/>
      <c r="AC999" s="473">
        <v>0</v>
      </c>
      <c r="AD999" s="473"/>
      <c r="AE999" s="473"/>
      <c r="AF999" s="474">
        <f>IF(AC999="","",AC999*W999*AE1016)</f>
        <v>0</v>
      </c>
      <c r="AG999" s="475"/>
      <c r="AH999" s="475"/>
      <c r="AI999" s="475"/>
    </row>
    <row r="1000" spans="1:40" s="23" customFormat="1" ht="15.75" customHeight="1" x14ac:dyDescent="0.15">
      <c r="A1000" s="109" t="str">
        <f t="shared" si="142"/>
        <v/>
      </c>
      <c r="B1000" s="99"/>
      <c r="F1000" s="435">
        <v>3</v>
      </c>
      <c r="G1000" s="436"/>
      <c r="H1000" s="431">
        <v>1.5</v>
      </c>
      <c r="I1000" s="431"/>
      <c r="J1000" s="431"/>
      <c r="K1000" s="477" t="s">
        <v>452</v>
      </c>
      <c r="L1000" s="478"/>
      <c r="M1000" s="435"/>
      <c r="N1000" s="482">
        <v>0</v>
      </c>
      <c r="O1000" s="482"/>
      <c r="P1000" s="482"/>
      <c r="Q1000" s="483">
        <f>IF(N1000="","",N1000*H1000*AE1016)</f>
        <v>0</v>
      </c>
      <c r="R1000" s="484"/>
      <c r="S1000" s="484"/>
      <c r="T1000" s="485"/>
      <c r="U1000" s="500">
        <v>3</v>
      </c>
      <c r="V1000" s="436"/>
      <c r="W1000" s="431">
        <v>1.5</v>
      </c>
      <c r="X1000" s="431"/>
      <c r="Y1000" s="431"/>
      <c r="Z1000" s="477" t="s">
        <v>452</v>
      </c>
      <c r="AA1000" s="478"/>
      <c r="AB1000" s="435"/>
      <c r="AC1000" s="482">
        <v>0</v>
      </c>
      <c r="AD1000" s="482"/>
      <c r="AE1000" s="482"/>
      <c r="AF1000" s="483">
        <f>IF(AC1000="","",AC1000*W1000*AE1016)</f>
        <v>0</v>
      </c>
      <c r="AG1000" s="484"/>
      <c r="AH1000" s="484"/>
      <c r="AI1000" s="484"/>
    </row>
    <row r="1001" spans="1:40" s="23" customFormat="1" ht="15.75" customHeight="1" x14ac:dyDescent="0.15">
      <c r="A1001" s="109" t="str">
        <f t="shared" si="142"/>
        <v/>
      </c>
      <c r="B1001" s="99"/>
      <c r="F1001" s="435">
        <v>4</v>
      </c>
      <c r="G1001" s="436"/>
      <c r="H1001" s="431">
        <v>5.940000057220459</v>
      </c>
      <c r="I1001" s="431"/>
      <c r="J1001" s="431"/>
      <c r="K1001" s="477" t="s">
        <v>452</v>
      </c>
      <c r="L1001" s="478"/>
      <c r="M1001" s="435"/>
      <c r="N1001" s="482">
        <v>0</v>
      </c>
      <c r="O1001" s="482"/>
      <c r="P1001" s="482"/>
      <c r="Q1001" s="483">
        <f>IF(N1001="","",N1001*H1001*AE1016)</f>
        <v>0</v>
      </c>
      <c r="R1001" s="484"/>
      <c r="S1001" s="484"/>
      <c r="T1001" s="485"/>
      <c r="U1001" s="500">
        <v>4</v>
      </c>
      <c r="V1001" s="436"/>
      <c r="W1001" s="431">
        <v>5.940000057220459</v>
      </c>
      <c r="X1001" s="431"/>
      <c r="Y1001" s="431"/>
      <c r="Z1001" s="477" t="s">
        <v>452</v>
      </c>
      <c r="AA1001" s="478"/>
      <c r="AB1001" s="435"/>
      <c r="AC1001" s="482">
        <v>0</v>
      </c>
      <c r="AD1001" s="482"/>
      <c r="AE1001" s="482"/>
      <c r="AF1001" s="483">
        <f>IF(AC1001="","",AC1001*W1001*AE1016)</f>
        <v>0</v>
      </c>
      <c r="AG1001" s="484"/>
      <c r="AH1001" s="484"/>
      <c r="AI1001" s="484"/>
    </row>
    <row r="1002" spans="1:40" s="23" customFormat="1" ht="15.75" customHeight="1" x14ac:dyDescent="0.15">
      <c r="A1002" s="109" t="str">
        <f t="shared" si="142"/>
        <v/>
      </c>
      <c r="B1002" s="99"/>
      <c r="F1002" s="435">
        <v>4</v>
      </c>
      <c r="G1002" s="436"/>
      <c r="H1002" s="431">
        <v>0.6100001335144043</v>
      </c>
      <c r="I1002" s="431"/>
      <c r="J1002" s="431"/>
      <c r="K1002" s="477" t="s">
        <v>452</v>
      </c>
      <c r="L1002" s="478"/>
      <c r="M1002" s="435"/>
      <c r="N1002" s="482">
        <v>12</v>
      </c>
      <c r="O1002" s="482"/>
      <c r="P1002" s="482"/>
      <c r="Q1002" s="483">
        <f>IF(N1002="","",N1002*H1002*AE1016)</f>
        <v>34.494694886477618</v>
      </c>
      <c r="R1002" s="484"/>
      <c r="S1002" s="484"/>
      <c r="T1002" s="485"/>
      <c r="U1002" s="500">
        <v>4</v>
      </c>
      <c r="V1002" s="436"/>
      <c r="W1002" s="431">
        <v>0.6100001335144043</v>
      </c>
      <c r="X1002" s="431"/>
      <c r="Y1002" s="431"/>
      <c r="Z1002" s="477" t="s">
        <v>452</v>
      </c>
      <c r="AA1002" s="478"/>
      <c r="AB1002" s="435"/>
      <c r="AC1002" s="482">
        <v>12</v>
      </c>
      <c r="AD1002" s="482"/>
      <c r="AE1002" s="482"/>
      <c r="AF1002" s="483">
        <f>IF(AC1002="","",AC1002*W1002*AE1016)</f>
        <v>34.494694886477618</v>
      </c>
      <c r="AG1002" s="484"/>
      <c r="AH1002" s="484"/>
      <c r="AI1002" s="484"/>
    </row>
    <row r="1003" spans="1:40" s="23" customFormat="1" ht="15.75" customHeight="1" x14ac:dyDescent="0.15">
      <c r="A1003" s="109" t="str">
        <f t="shared" si="142"/>
        <v/>
      </c>
      <c r="B1003" s="99"/>
      <c r="F1003" s="435">
        <v>5</v>
      </c>
      <c r="G1003" s="436"/>
      <c r="H1003" s="431">
        <v>3.4500000476837158</v>
      </c>
      <c r="I1003" s="431"/>
      <c r="J1003" s="431"/>
      <c r="K1003" s="477" t="s">
        <v>452</v>
      </c>
      <c r="L1003" s="478"/>
      <c r="M1003" s="435"/>
      <c r="N1003" s="482">
        <v>21.2</v>
      </c>
      <c r="O1003" s="482"/>
      <c r="P1003" s="482"/>
      <c r="Q1003" s="483">
        <f>IF(N1003="","",N1003*H1003*AE1016)</f>
        <v>344.6641347890656</v>
      </c>
      <c r="R1003" s="484"/>
      <c r="S1003" s="484"/>
      <c r="T1003" s="485"/>
      <c r="U1003" s="500">
        <v>5</v>
      </c>
      <c r="V1003" s="436"/>
      <c r="W1003" s="431">
        <v>3.4500000476837158</v>
      </c>
      <c r="X1003" s="431"/>
      <c r="Y1003" s="431"/>
      <c r="Z1003" s="477" t="s">
        <v>452</v>
      </c>
      <c r="AA1003" s="478"/>
      <c r="AB1003" s="435"/>
      <c r="AC1003" s="482">
        <v>21.2</v>
      </c>
      <c r="AD1003" s="482"/>
      <c r="AE1003" s="482"/>
      <c r="AF1003" s="483">
        <f>IF(AC1003="","",AC1003*W1003*AE1016)</f>
        <v>344.6641347890656</v>
      </c>
      <c r="AG1003" s="484"/>
      <c r="AH1003" s="484"/>
      <c r="AI1003" s="484"/>
    </row>
    <row r="1004" spans="1:40" s="23" customFormat="1" ht="15.75" customHeight="1" x14ac:dyDescent="0.15">
      <c r="A1004" s="109" t="str">
        <f t="shared" si="142"/>
        <v/>
      </c>
      <c r="B1004" s="99"/>
      <c r="F1004" s="435">
        <v>6</v>
      </c>
      <c r="G1004" s="436"/>
      <c r="H1004" s="431">
        <v>2.3499999046325684</v>
      </c>
      <c r="I1004" s="431"/>
      <c r="J1004" s="431"/>
      <c r="K1004" s="477" t="s">
        <v>452</v>
      </c>
      <c r="L1004" s="478"/>
      <c r="M1004" s="435"/>
      <c r="N1004" s="482">
        <v>34.5</v>
      </c>
      <c r="O1004" s="482"/>
      <c r="P1004" s="482"/>
      <c r="Q1004" s="483">
        <f>IF(N1004="","",N1004*H1004*AE1016)</f>
        <v>382.05692108009777</v>
      </c>
      <c r="R1004" s="484"/>
      <c r="S1004" s="484"/>
      <c r="T1004" s="485"/>
      <c r="U1004" s="500">
        <v>6</v>
      </c>
      <c r="V1004" s="436"/>
      <c r="W1004" s="431">
        <v>2.3499999046325684</v>
      </c>
      <c r="X1004" s="431"/>
      <c r="Y1004" s="431"/>
      <c r="Z1004" s="477" t="s">
        <v>452</v>
      </c>
      <c r="AA1004" s="478"/>
      <c r="AB1004" s="435"/>
      <c r="AC1004" s="482">
        <v>34.5</v>
      </c>
      <c r="AD1004" s="482"/>
      <c r="AE1004" s="482"/>
      <c r="AF1004" s="483">
        <f>IF(AC1004="","",AC1004*W1004*AE1016)</f>
        <v>382.05692108009777</v>
      </c>
      <c r="AG1004" s="484"/>
      <c r="AH1004" s="484"/>
      <c r="AI1004" s="484"/>
    </row>
    <row r="1005" spans="1:40" s="23" customFormat="1" ht="15.75" customHeight="1" x14ac:dyDescent="0.15">
      <c r="A1005" s="109" t="str">
        <f t="shared" si="142"/>
        <v/>
      </c>
      <c r="B1005" s="99"/>
      <c r="F1005" s="435">
        <v>7</v>
      </c>
      <c r="G1005" s="436"/>
      <c r="H1005" s="431">
        <v>8.6000003814697266</v>
      </c>
      <c r="I1005" s="431"/>
      <c r="J1005" s="431"/>
      <c r="K1005" s="477" t="s">
        <v>397</v>
      </c>
      <c r="L1005" s="478"/>
      <c r="M1005" s="435"/>
      <c r="N1005" s="482">
        <v>87</v>
      </c>
      <c r="O1005" s="482"/>
      <c r="P1005" s="482"/>
      <c r="Q1005" s="483">
        <f>IF(N1005="","",N1005*H1005*AE1016)</f>
        <v>3525.8095915179597</v>
      </c>
      <c r="R1005" s="484"/>
      <c r="S1005" s="484"/>
      <c r="T1005" s="485"/>
      <c r="U1005" s="500">
        <v>7</v>
      </c>
      <c r="V1005" s="436"/>
      <c r="W1005" s="431">
        <v>8.6000003814697266</v>
      </c>
      <c r="X1005" s="431"/>
      <c r="Y1005" s="431"/>
      <c r="Z1005" s="477" t="s">
        <v>397</v>
      </c>
      <c r="AA1005" s="478"/>
      <c r="AB1005" s="435"/>
      <c r="AC1005" s="482">
        <v>87</v>
      </c>
      <c r="AD1005" s="482"/>
      <c r="AE1005" s="482"/>
      <c r="AF1005" s="483">
        <f>IF(AC1005="","",AC1005*W1005*AE1016)</f>
        <v>3525.8095915179597</v>
      </c>
      <c r="AG1005" s="484"/>
      <c r="AH1005" s="484"/>
      <c r="AI1005" s="484"/>
    </row>
    <row r="1006" spans="1:40" s="23" customFormat="1" ht="15.75" customHeight="1" x14ac:dyDescent="0.15">
      <c r="A1006" s="109" t="str">
        <f t="shared" si="142"/>
        <v/>
      </c>
      <c r="B1006" s="99"/>
      <c r="F1006" s="435">
        <v>8</v>
      </c>
      <c r="G1006" s="436"/>
      <c r="H1006" s="431">
        <v>2.2000000476837158</v>
      </c>
      <c r="I1006" s="431"/>
      <c r="J1006" s="431"/>
      <c r="K1006" s="477" t="s">
        <v>452</v>
      </c>
      <c r="L1006" s="478"/>
      <c r="M1006" s="435"/>
      <c r="N1006" s="482">
        <v>33.9</v>
      </c>
      <c r="O1006" s="482"/>
      <c r="P1006" s="482"/>
      <c r="Q1006" s="483">
        <f>IF(N1006="","",N1006*H1006*AE1016)</f>
        <v>351.44997777456308</v>
      </c>
      <c r="R1006" s="484"/>
      <c r="S1006" s="484"/>
      <c r="T1006" s="485"/>
      <c r="U1006" s="500">
        <v>8</v>
      </c>
      <c r="V1006" s="436"/>
      <c r="W1006" s="431">
        <v>2.2000000476837158</v>
      </c>
      <c r="X1006" s="431"/>
      <c r="Y1006" s="431"/>
      <c r="Z1006" s="477" t="s">
        <v>452</v>
      </c>
      <c r="AA1006" s="478"/>
      <c r="AB1006" s="435"/>
      <c r="AC1006" s="482">
        <v>33.9</v>
      </c>
      <c r="AD1006" s="482"/>
      <c r="AE1006" s="482"/>
      <c r="AF1006" s="483">
        <f>IF(AC1006="","",AC1006*W1006*AE1016)</f>
        <v>351.44997777456308</v>
      </c>
      <c r="AG1006" s="484"/>
      <c r="AH1006" s="484"/>
      <c r="AI1006" s="484"/>
    </row>
    <row r="1007" spans="1:40" s="23" customFormat="1" ht="15.75" customHeight="1" x14ac:dyDescent="0.15">
      <c r="A1007" s="109" t="str">
        <f t="shared" si="142"/>
        <v/>
      </c>
      <c r="B1007" s="99"/>
      <c r="F1007" s="435">
        <v>9</v>
      </c>
      <c r="G1007" s="436"/>
      <c r="H1007" s="431">
        <v>1.5</v>
      </c>
      <c r="I1007" s="431"/>
      <c r="J1007" s="431"/>
      <c r="K1007" s="477" t="s">
        <v>397</v>
      </c>
      <c r="L1007" s="478"/>
      <c r="M1007" s="435"/>
      <c r="N1007" s="482">
        <v>63</v>
      </c>
      <c r="O1007" s="482"/>
      <c r="P1007" s="482"/>
      <c r="Q1007" s="483">
        <f>IF(N1007="","",N1007*H1007*AE1016)</f>
        <v>445.32075864635317</v>
      </c>
      <c r="R1007" s="484"/>
      <c r="S1007" s="484"/>
      <c r="T1007" s="485"/>
      <c r="U1007" s="500">
        <v>9</v>
      </c>
      <c r="V1007" s="436"/>
      <c r="W1007" s="431">
        <v>1.5</v>
      </c>
      <c r="X1007" s="431"/>
      <c r="Y1007" s="431"/>
      <c r="Z1007" s="477" t="s">
        <v>397</v>
      </c>
      <c r="AA1007" s="478"/>
      <c r="AB1007" s="435"/>
      <c r="AC1007" s="482">
        <v>63</v>
      </c>
      <c r="AD1007" s="482"/>
      <c r="AE1007" s="482"/>
      <c r="AF1007" s="483">
        <f>IF(AC1007="","",AC1007*W1007*AE1016)</f>
        <v>445.32075864635317</v>
      </c>
      <c r="AG1007" s="484"/>
      <c r="AH1007" s="484"/>
      <c r="AI1007" s="484"/>
    </row>
    <row r="1008" spans="1:40" s="23" customFormat="1" ht="15.75" customHeight="1" x14ac:dyDescent="0.15">
      <c r="A1008" s="109" t="str">
        <f t="shared" si="142"/>
        <v/>
      </c>
      <c r="B1008" s="99"/>
      <c r="F1008" s="435">
        <v>10</v>
      </c>
      <c r="G1008" s="436"/>
      <c r="H1008" s="431">
        <v>3.8499999046325684</v>
      </c>
      <c r="I1008" s="431"/>
      <c r="J1008" s="431"/>
      <c r="K1008" s="477" t="s">
        <v>452</v>
      </c>
      <c r="L1008" s="478"/>
      <c r="M1008" s="435"/>
      <c r="N1008" s="482">
        <v>34.4</v>
      </c>
      <c r="O1008" s="482"/>
      <c r="P1008" s="482"/>
      <c r="Q1008" s="483">
        <f>IF(N1008="","",N1008*H1008*AE1016)</f>
        <v>624.10878110249814</v>
      </c>
      <c r="R1008" s="484"/>
      <c r="S1008" s="484"/>
      <c r="T1008" s="485"/>
      <c r="U1008" s="500">
        <v>10</v>
      </c>
      <c r="V1008" s="436"/>
      <c r="W1008" s="431">
        <v>3.8499999046325684</v>
      </c>
      <c r="X1008" s="431"/>
      <c r="Y1008" s="431"/>
      <c r="Z1008" s="477" t="s">
        <v>452</v>
      </c>
      <c r="AA1008" s="478"/>
      <c r="AB1008" s="435"/>
      <c r="AC1008" s="482">
        <v>34.4</v>
      </c>
      <c r="AD1008" s="482"/>
      <c r="AE1008" s="482"/>
      <c r="AF1008" s="483">
        <f>IF(AC1008="","",AC1008*W1008*AE1016)</f>
        <v>624.10878110249814</v>
      </c>
      <c r="AG1008" s="484"/>
      <c r="AH1008" s="484"/>
      <c r="AI1008" s="484"/>
    </row>
    <row r="1009" spans="1:36" s="23" customFormat="1" ht="15.75" customHeight="1" x14ac:dyDescent="0.15">
      <c r="A1009" s="109" t="str">
        <f t="shared" si="142"/>
        <v/>
      </c>
      <c r="B1009" s="99"/>
      <c r="F1009" s="435">
        <v>11</v>
      </c>
      <c r="G1009" s="436"/>
      <c r="H1009" s="431">
        <v>2.4000000953674316</v>
      </c>
      <c r="I1009" s="431"/>
      <c r="J1009" s="431"/>
      <c r="K1009" s="477" t="s">
        <v>397</v>
      </c>
      <c r="L1009" s="478"/>
      <c r="M1009" s="435"/>
      <c r="N1009" s="482">
        <v>84</v>
      </c>
      <c r="O1009" s="482"/>
      <c r="P1009" s="482"/>
      <c r="Q1009" s="483">
        <f>IF(N1009="","",N1009*H1009*AE1016)</f>
        <v>950.01765619586195</v>
      </c>
      <c r="R1009" s="484"/>
      <c r="S1009" s="484"/>
      <c r="T1009" s="485"/>
      <c r="U1009" s="500">
        <v>11</v>
      </c>
      <c r="V1009" s="436"/>
      <c r="W1009" s="431">
        <v>2.4000000953674316</v>
      </c>
      <c r="X1009" s="431"/>
      <c r="Y1009" s="431"/>
      <c r="Z1009" s="477" t="s">
        <v>397</v>
      </c>
      <c r="AA1009" s="478"/>
      <c r="AB1009" s="435"/>
      <c r="AC1009" s="482">
        <v>84</v>
      </c>
      <c r="AD1009" s="482"/>
      <c r="AE1009" s="482"/>
      <c r="AF1009" s="483">
        <f>IF(AC1009="","",AC1009*W1009*AE1016)</f>
        <v>950.01765619586195</v>
      </c>
      <c r="AG1009" s="484"/>
      <c r="AH1009" s="484"/>
      <c r="AI1009" s="484"/>
    </row>
    <row r="1010" spans="1:36" s="23" customFormat="1" ht="15.75" customHeight="1" x14ac:dyDescent="0.15">
      <c r="A1010" s="109" t="str">
        <f t="shared" si="142"/>
        <v/>
      </c>
      <c r="B1010" s="99"/>
      <c r="F1010" s="435">
        <v>12</v>
      </c>
      <c r="G1010" s="436"/>
      <c r="H1010" s="431">
        <v>1.5199999809265137</v>
      </c>
      <c r="I1010" s="431"/>
      <c r="J1010" s="431"/>
      <c r="K1010" s="477" t="s">
        <v>452</v>
      </c>
      <c r="L1010" s="478"/>
      <c r="M1010" s="435"/>
      <c r="N1010" s="482">
        <v>34.4</v>
      </c>
      <c r="O1010" s="482"/>
      <c r="P1010" s="482"/>
      <c r="Q1010" s="483">
        <f>IF(N1010="","",N1010*H1010*AE1016)</f>
        <v>246.40139191442461</v>
      </c>
      <c r="R1010" s="484"/>
      <c r="S1010" s="484"/>
      <c r="T1010" s="485"/>
      <c r="U1010" s="500">
        <v>12</v>
      </c>
      <c r="V1010" s="436"/>
      <c r="W1010" s="431">
        <v>2.2699999809265137</v>
      </c>
      <c r="X1010" s="431"/>
      <c r="Y1010" s="431"/>
      <c r="Z1010" s="477" t="s">
        <v>452</v>
      </c>
      <c r="AA1010" s="478"/>
      <c r="AB1010" s="435"/>
      <c r="AC1010" s="482">
        <v>34.4</v>
      </c>
      <c r="AD1010" s="482"/>
      <c r="AE1010" s="482"/>
      <c r="AF1010" s="483">
        <f>IF(AC1010="","",AC1010*W1010*AE1016)</f>
        <v>367.98102760834962</v>
      </c>
      <c r="AG1010" s="484"/>
      <c r="AH1010" s="484"/>
      <c r="AI1010" s="484"/>
    </row>
    <row r="1011" spans="1:36" s="23" customFormat="1" ht="15.75" customHeight="1" x14ac:dyDescent="0.15">
      <c r="A1011" s="109" t="str">
        <f t="shared" si="142"/>
        <v/>
      </c>
      <c r="B1011" s="99"/>
      <c r="F1011" s="435">
        <v>12</v>
      </c>
      <c r="G1011" s="436"/>
      <c r="H1011" s="431">
        <v>0.75</v>
      </c>
      <c r="I1011" s="431"/>
      <c r="J1011" s="431"/>
      <c r="K1011" s="477" t="s">
        <v>452</v>
      </c>
      <c r="L1011" s="478"/>
      <c r="M1011" s="435"/>
      <c r="N1011" s="482">
        <v>0</v>
      </c>
      <c r="O1011" s="482"/>
      <c r="P1011" s="482"/>
      <c r="Q1011" s="483">
        <f>IF(N1011="","",N1011*H1011*AE1016)</f>
        <v>0</v>
      </c>
      <c r="R1011" s="484"/>
      <c r="S1011" s="484"/>
      <c r="T1011" s="485"/>
      <c r="U1011" s="500"/>
      <c r="V1011" s="436"/>
      <c r="W1011" s="431"/>
      <c r="X1011" s="431"/>
      <c r="Y1011" s="431"/>
      <c r="Z1011" s="477"/>
      <c r="AA1011" s="478"/>
      <c r="AB1011" s="435"/>
      <c r="AC1011" s="482"/>
      <c r="AD1011" s="482"/>
      <c r="AE1011" s="482"/>
      <c r="AF1011" s="483" t="str">
        <f>IF(AC1011="","",AC1011*W1011*AE1016)</f>
        <v/>
      </c>
      <c r="AG1011" s="484"/>
      <c r="AH1011" s="484"/>
      <c r="AI1011" s="484"/>
    </row>
    <row r="1012" spans="1:36" s="23" customFormat="1" ht="15.75" customHeight="1" x14ac:dyDescent="0.15">
      <c r="A1012" s="109" t="str">
        <f t="shared" si="142"/>
        <v>×</v>
      </c>
      <c r="B1012" s="99"/>
      <c r="F1012" s="435"/>
      <c r="G1012" s="436"/>
      <c r="H1012" s="431"/>
      <c r="I1012" s="431"/>
      <c r="J1012" s="431"/>
      <c r="K1012" s="477"/>
      <c r="L1012" s="478"/>
      <c r="M1012" s="435"/>
      <c r="N1012" s="482"/>
      <c r="O1012" s="482"/>
      <c r="P1012" s="482"/>
      <c r="Q1012" s="483" t="str">
        <f>IF(N1012="","",N1012*H1012*AE1016)</f>
        <v/>
      </c>
      <c r="R1012" s="484"/>
      <c r="S1012" s="484"/>
      <c r="T1012" s="485"/>
      <c r="U1012" s="500"/>
      <c r="V1012" s="436"/>
      <c r="W1012" s="431"/>
      <c r="X1012" s="431"/>
      <c r="Y1012" s="431"/>
      <c r="Z1012" s="477"/>
      <c r="AA1012" s="478"/>
      <c r="AB1012" s="435"/>
      <c r="AC1012" s="482"/>
      <c r="AD1012" s="482"/>
      <c r="AE1012" s="482"/>
      <c r="AF1012" s="483" t="str">
        <f>IF(AC1012="","",AC1012*W1012*AE1016)</f>
        <v/>
      </c>
      <c r="AG1012" s="484"/>
      <c r="AH1012" s="484"/>
      <c r="AI1012" s="484"/>
    </row>
    <row r="1013" spans="1:36" s="23" customFormat="1" ht="15.75" customHeight="1" x14ac:dyDescent="0.15">
      <c r="A1013" s="109" t="str">
        <f t="shared" si="142"/>
        <v>×</v>
      </c>
      <c r="B1013" s="99"/>
      <c r="F1013" s="435"/>
      <c r="G1013" s="436"/>
      <c r="H1013" s="431"/>
      <c r="I1013" s="431"/>
      <c r="J1013" s="431"/>
      <c r="K1013" s="477"/>
      <c r="L1013" s="478"/>
      <c r="M1013" s="435"/>
      <c r="N1013" s="482"/>
      <c r="O1013" s="482"/>
      <c r="P1013" s="482"/>
      <c r="Q1013" s="483" t="str">
        <f>IF(N1013="","",N1013*H1013*AE1016)</f>
        <v/>
      </c>
      <c r="R1013" s="484"/>
      <c r="S1013" s="484"/>
      <c r="T1013" s="485"/>
      <c r="U1013" s="500"/>
      <c r="V1013" s="436"/>
      <c r="W1013" s="431"/>
      <c r="X1013" s="431"/>
      <c r="Y1013" s="431"/>
      <c r="Z1013" s="477"/>
      <c r="AA1013" s="478"/>
      <c r="AB1013" s="435"/>
      <c r="AC1013" s="482"/>
      <c r="AD1013" s="482"/>
      <c r="AE1013" s="482"/>
      <c r="AF1013" s="483" t="str">
        <f>IF(AC1013="","",AC1013*W1013*AE1016)</f>
        <v/>
      </c>
      <c r="AG1013" s="484"/>
      <c r="AH1013" s="484"/>
      <c r="AI1013" s="484"/>
    </row>
    <row r="1014" spans="1:36" s="23" customFormat="1" ht="15.75" customHeight="1" x14ac:dyDescent="0.15">
      <c r="A1014" s="109" t="str">
        <f t="shared" si="142"/>
        <v>×</v>
      </c>
      <c r="B1014" s="99"/>
      <c r="F1014" s="435"/>
      <c r="G1014" s="436"/>
      <c r="H1014" s="431"/>
      <c r="I1014" s="431"/>
      <c r="J1014" s="431"/>
      <c r="K1014" s="477"/>
      <c r="L1014" s="478"/>
      <c r="M1014" s="435"/>
      <c r="N1014" s="482"/>
      <c r="O1014" s="482"/>
      <c r="P1014" s="482"/>
      <c r="Q1014" s="483" t="str">
        <f>IF(N1014="","",N1014*H1014*AE1016)</f>
        <v/>
      </c>
      <c r="R1014" s="484"/>
      <c r="S1014" s="484"/>
      <c r="T1014" s="485"/>
      <c r="U1014" s="500"/>
      <c r="V1014" s="436"/>
      <c r="W1014" s="431"/>
      <c r="X1014" s="431"/>
      <c r="Y1014" s="431"/>
      <c r="Z1014" s="477"/>
      <c r="AA1014" s="478"/>
      <c r="AB1014" s="435"/>
      <c r="AC1014" s="482"/>
      <c r="AD1014" s="482"/>
      <c r="AE1014" s="482"/>
      <c r="AF1014" s="483" t="str">
        <f>IF(AC1014="","",AC1014*W1014*AE1016)</f>
        <v/>
      </c>
      <c r="AG1014" s="484"/>
      <c r="AH1014" s="484"/>
      <c r="AI1014" s="484"/>
    </row>
    <row r="1015" spans="1:36" s="23" customFormat="1" ht="15.75" customHeight="1" x14ac:dyDescent="0.15">
      <c r="A1015" s="22"/>
      <c r="B1015" s="99"/>
      <c r="F1015" s="251" t="s">
        <v>451</v>
      </c>
      <c r="G1015" s="252"/>
      <c r="H1015" s="479">
        <f>ROUND(SUM(Q999:T1014),1)</f>
        <v>6904.3</v>
      </c>
      <c r="I1015" s="480"/>
      <c r="J1015" s="480"/>
      <c r="K1015" s="480"/>
      <c r="L1015" s="480"/>
      <c r="M1015" s="480"/>
      <c r="N1015" s="480"/>
      <c r="O1015" s="480"/>
      <c r="P1015" s="480"/>
      <c r="Q1015" s="480"/>
      <c r="R1015" s="480"/>
      <c r="S1015" s="480"/>
      <c r="T1015" s="481"/>
      <c r="U1015" s="364" t="s">
        <v>451</v>
      </c>
      <c r="V1015" s="252"/>
      <c r="W1015" s="479">
        <f>ROUND(SUM(AF999:AI1014),1)</f>
        <v>7025.9</v>
      </c>
      <c r="X1015" s="480"/>
      <c r="Y1015" s="480"/>
      <c r="Z1015" s="480"/>
      <c r="AA1015" s="480"/>
      <c r="AB1015" s="480"/>
      <c r="AC1015" s="480"/>
      <c r="AD1015" s="480"/>
      <c r="AE1015" s="480"/>
      <c r="AF1015" s="480"/>
      <c r="AG1015" s="480"/>
      <c r="AH1015" s="480"/>
      <c r="AI1015" s="480"/>
    </row>
    <row r="1016" spans="1:36" s="23" customFormat="1" ht="15.75" customHeight="1" x14ac:dyDescent="0.15">
      <c r="F1016" s="30"/>
      <c r="G1016" s="30"/>
      <c r="H1016" s="30"/>
      <c r="I1016" s="30"/>
      <c r="J1016" s="30"/>
      <c r="K1016" s="30"/>
      <c r="L1016" s="30"/>
      <c r="M1016" s="30"/>
      <c r="N1016" s="30"/>
      <c r="O1016" s="30"/>
      <c r="P1016" s="30"/>
      <c r="AB1016" s="38" t="s">
        <v>119</v>
      </c>
      <c r="AC1016" s="23" t="s">
        <v>419</v>
      </c>
      <c r="AD1016" s="22" t="s">
        <v>25</v>
      </c>
      <c r="AE1016" s="308">
        <f>AE992</f>
        <v>4.7123889803846897</v>
      </c>
      <c r="AF1016" s="308"/>
      <c r="AG1016" s="308"/>
      <c r="AH1016" s="29" t="s">
        <v>420</v>
      </c>
      <c r="AI1016" s="22" t="s">
        <v>149</v>
      </c>
    </row>
    <row r="1017" spans="1:36" s="23" customFormat="1" ht="15.75" customHeight="1" x14ac:dyDescent="0.15">
      <c r="A1017" s="116" t="str">
        <f t="shared" ref="A1017:A1022" si="143">IF(液状化L1の有無="","","×")</f>
        <v/>
      </c>
      <c r="B1017" s="99" t="s">
        <v>571</v>
      </c>
      <c r="F1017" s="30"/>
      <c r="G1017" s="30"/>
      <c r="H1017" s="30"/>
      <c r="I1017" s="30"/>
      <c r="J1017" s="30"/>
      <c r="K1017" s="30"/>
      <c r="L1017" s="30"/>
      <c r="M1017" s="30"/>
      <c r="N1017" s="30"/>
      <c r="O1017" s="30"/>
      <c r="P1017" s="30"/>
      <c r="AB1017" s="107"/>
      <c r="AD1017" s="99"/>
      <c r="AE1017" s="101"/>
      <c r="AF1017" s="101"/>
      <c r="AG1017" s="101"/>
      <c r="AH1017" s="111"/>
      <c r="AI1017" s="99"/>
    </row>
    <row r="1018" spans="1:36" ht="15.75" customHeight="1" x14ac:dyDescent="0.15">
      <c r="A1018" s="116" t="str">
        <f t="shared" si="143"/>
        <v/>
      </c>
    </row>
    <row r="1019" spans="1:36" s="23" customFormat="1" ht="15.75" customHeight="1" x14ac:dyDescent="0.15">
      <c r="A1019" s="116" t="str">
        <f t="shared" si="143"/>
        <v/>
      </c>
      <c r="B1019" s="99"/>
      <c r="F1019" s="28" t="s">
        <v>494</v>
      </c>
      <c r="G1019" s="34"/>
      <c r="H1019" s="34"/>
      <c r="I1019" s="28"/>
      <c r="J1019" s="28"/>
      <c r="K1019" s="28"/>
      <c r="L1019" s="28"/>
      <c r="M1019" s="28"/>
      <c r="N1019" s="28"/>
      <c r="O1019" s="28"/>
      <c r="P1019" s="28"/>
      <c r="Q1019" s="28"/>
      <c r="R1019" s="28"/>
      <c r="S1019" s="28"/>
      <c r="T1019" s="28"/>
      <c r="U1019" s="28"/>
      <c r="V1019" s="28"/>
      <c r="W1019" s="28"/>
      <c r="X1019" s="28"/>
      <c r="Y1019" s="28"/>
      <c r="Z1019" s="28"/>
      <c r="AA1019" s="28"/>
      <c r="AB1019" s="28"/>
      <c r="AC1019" s="28"/>
      <c r="AD1019" s="28"/>
      <c r="AE1019" s="28"/>
      <c r="AF1019" s="28"/>
      <c r="AG1019" s="28"/>
      <c r="AH1019" s="28"/>
      <c r="AI1019" s="28"/>
      <c r="AJ1019" s="30"/>
    </row>
    <row r="1020" spans="1:36" s="23" customFormat="1" ht="15.75" customHeight="1" x14ac:dyDescent="0.15">
      <c r="A1020" s="116" t="str">
        <f t="shared" si="143"/>
        <v/>
      </c>
      <c r="B1020" s="99"/>
      <c r="F1020" s="341" t="s">
        <v>417</v>
      </c>
      <c r="G1020" s="261"/>
      <c r="H1020" s="261"/>
      <c r="I1020" s="261"/>
      <c r="J1020" s="261"/>
      <c r="K1020" s="261"/>
      <c r="L1020" s="261"/>
      <c r="M1020" s="261"/>
      <c r="N1020" s="261"/>
      <c r="O1020" s="261"/>
      <c r="P1020" s="261"/>
      <c r="Q1020" s="261"/>
      <c r="R1020" s="261"/>
      <c r="S1020" s="261"/>
      <c r="T1020" s="334"/>
      <c r="U1020" s="354" t="s">
        <v>418</v>
      </c>
      <c r="V1020" s="269"/>
      <c r="W1020" s="269"/>
      <c r="X1020" s="269"/>
      <c r="Y1020" s="269"/>
      <c r="Z1020" s="269"/>
      <c r="AA1020" s="269"/>
      <c r="AB1020" s="269"/>
      <c r="AC1020" s="269"/>
      <c r="AD1020" s="269"/>
      <c r="AE1020" s="269"/>
      <c r="AF1020" s="269"/>
      <c r="AG1020" s="269"/>
      <c r="AH1020" s="269"/>
      <c r="AI1020" s="285"/>
    </row>
    <row r="1021" spans="1:36" s="23" customFormat="1" ht="15.75" customHeight="1" x14ac:dyDescent="0.15">
      <c r="A1021" s="116" t="str">
        <f t="shared" si="143"/>
        <v/>
      </c>
      <c r="B1021" s="99"/>
      <c r="F1021" s="494" t="s">
        <v>74</v>
      </c>
      <c r="G1021" s="503"/>
      <c r="H1021" s="486" t="s">
        <v>181</v>
      </c>
      <c r="I1021" s="487"/>
      <c r="J1021" s="487"/>
      <c r="K1021" s="489" t="s">
        <v>224</v>
      </c>
      <c r="L1021" s="490"/>
      <c r="M1021" s="491"/>
      <c r="N1021" s="489" t="s">
        <v>450</v>
      </c>
      <c r="O1021" s="490"/>
      <c r="P1021" s="491"/>
      <c r="Q1021" s="489" t="s">
        <v>227</v>
      </c>
      <c r="R1021" s="490"/>
      <c r="S1021" s="490"/>
      <c r="T1021" s="495"/>
      <c r="U1021" s="325" t="s">
        <v>74</v>
      </c>
      <c r="V1021" s="259"/>
      <c r="W1021" s="353" t="s">
        <v>181</v>
      </c>
      <c r="X1021" s="262"/>
      <c r="Y1021" s="262"/>
      <c r="Z1021" s="497" t="s">
        <v>224</v>
      </c>
      <c r="AA1021" s="498"/>
      <c r="AB1021" s="499"/>
      <c r="AC1021" s="497" t="s">
        <v>450</v>
      </c>
      <c r="AD1021" s="498"/>
      <c r="AE1021" s="499"/>
      <c r="AF1021" s="497" t="s">
        <v>227</v>
      </c>
      <c r="AG1021" s="498"/>
      <c r="AH1021" s="498"/>
      <c r="AI1021" s="498"/>
    </row>
    <row r="1022" spans="1:36" s="23" customFormat="1" ht="15.75" customHeight="1" x14ac:dyDescent="0.15">
      <c r="A1022" s="116" t="str">
        <f t="shared" si="143"/>
        <v/>
      </c>
      <c r="B1022" s="99"/>
      <c r="F1022" s="504"/>
      <c r="G1022" s="502"/>
      <c r="H1022" s="488"/>
      <c r="I1022" s="488"/>
      <c r="J1022" s="488"/>
      <c r="K1022" s="492"/>
      <c r="L1022" s="493"/>
      <c r="M1022" s="494"/>
      <c r="N1022" s="492"/>
      <c r="O1022" s="493"/>
      <c r="P1022" s="494"/>
      <c r="Q1022" s="492"/>
      <c r="R1022" s="493"/>
      <c r="S1022" s="493"/>
      <c r="T1022" s="496"/>
      <c r="U1022" s="501"/>
      <c r="V1022" s="502"/>
      <c r="W1022" s="488"/>
      <c r="X1022" s="488"/>
      <c r="Y1022" s="488"/>
      <c r="Z1022" s="492"/>
      <c r="AA1022" s="493"/>
      <c r="AB1022" s="494"/>
      <c r="AC1022" s="492"/>
      <c r="AD1022" s="493"/>
      <c r="AE1022" s="494"/>
      <c r="AF1022" s="492"/>
      <c r="AG1022" s="493"/>
      <c r="AH1022" s="493"/>
      <c r="AI1022" s="493"/>
    </row>
    <row r="1023" spans="1:36" s="23" customFormat="1" ht="15.75" customHeight="1" x14ac:dyDescent="0.15">
      <c r="A1023" s="116" t="str">
        <f t="shared" ref="A1023:A1038" si="144">IF(液状化L1の有無="",IF(LEN(F1023)+LEN(U1023)=0,"×",""),"×")</f>
        <v/>
      </c>
      <c r="B1023" s="99"/>
      <c r="F1023" s="433">
        <v>2</v>
      </c>
      <c r="G1023" s="434"/>
      <c r="H1023" s="437">
        <v>0.33000001311302185</v>
      </c>
      <c r="I1023" s="437"/>
      <c r="J1023" s="437"/>
      <c r="K1023" s="471" t="s">
        <v>397</v>
      </c>
      <c r="L1023" s="472"/>
      <c r="M1023" s="433"/>
      <c r="N1023" s="473">
        <v>0</v>
      </c>
      <c r="O1023" s="473"/>
      <c r="P1023" s="473"/>
      <c r="Q1023" s="474">
        <f>IF(N1023="","",N1023*H1023*AE1040)</f>
        <v>0</v>
      </c>
      <c r="R1023" s="475"/>
      <c r="S1023" s="475"/>
      <c r="T1023" s="476"/>
      <c r="U1023" s="470">
        <v>2</v>
      </c>
      <c r="V1023" s="434"/>
      <c r="W1023" s="437">
        <v>0.33000001311302185</v>
      </c>
      <c r="X1023" s="437"/>
      <c r="Y1023" s="437"/>
      <c r="Z1023" s="471" t="s">
        <v>397</v>
      </c>
      <c r="AA1023" s="472"/>
      <c r="AB1023" s="433"/>
      <c r="AC1023" s="473">
        <v>0</v>
      </c>
      <c r="AD1023" s="473"/>
      <c r="AE1023" s="473"/>
      <c r="AF1023" s="474">
        <f>IF(AC1023="","",AC1023*W1023*AE1040)</f>
        <v>0</v>
      </c>
      <c r="AG1023" s="475"/>
      <c r="AH1023" s="475"/>
      <c r="AI1023" s="475"/>
    </row>
    <row r="1024" spans="1:36" s="23" customFormat="1" ht="15.75" customHeight="1" x14ac:dyDescent="0.15">
      <c r="A1024" s="116" t="str">
        <f t="shared" si="144"/>
        <v/>
      </c>
      <c r="B1024" s="99"/>
      <c r="F1024" s="435">
        <v>3</v>
      </c>
      <c r="G1024" s="436"/>
      <c r="H1024" s="431">
        <v>1.5</v>
      </c>
      <c r="I1024" s="431"/>
      <c r="J1024" s="431"/>
      <c r="K1024" s="477" t="s">
        <v>452</v>
      </c>
      <c r="L1024" s="478"/>
      <c r="M1024" s="435"/>
      <c r="N1024" s="482">
        <v>0</v>
      </c>
      <c r="O1024" s="482"/>
      <c r="P1024" s="482"/>
      <c r="Q1024" s="483">
        <f>IF(N1024="","",N1024*H1024*AE1040)</f>
        <v>0</v>
      </c>
      <c r="R1024" s="484"/>
      <c r="S1024" s="484"/>
      <c r="T1024" s="485"/>
      <c r="U1024" s="500">
        <v>3</v>
      </c>
      <c r="V1024" s="436"/>
      <c r="W1024" s="431">
        <v>1.5</v>
      </c>
      <c r="X1024" s="431"/>
      <c r="Y1024" s="431"/>
      <c r="Z1024" s="477" t="s">
        <v>452</v>
      </c>
      <c r="AA1024" s="478"/>
      <c r="AB1024" s="435"/>
      <c r="AC1024" s="482">
        <v>0</v>
      </c>
      <c r="AD1024" s="482"/>
      <c r="AE1024" s="482"/>
      <c r="AF1024" s="483">
        <f>IF(AC1024="","",AC1024*W1024*AE1040)</f>
        <v>0</v>
      </c>
      <c r="AG1024" s="484"/>
      <c r="AH1024" s="484"/>
      <c r="AI1024" s="484"/>
    </row>
    <row r="1025" spans="1:35" s="23" customFormat="1" ht="15.75" customHeight="1" x14ac:dyDescent="0.15">
      <c r="A1025" s="116" t="str">
        <f t="shared" si="144"/>
        <v/>
      </c>
      <c r="B1025" s="99"/>
      <c r="F1025" s="435">
        <v>4</v>
      </c>
      <c r="G1025" s="436"/>
      <c r="H1025" s="431">
        <v>5.940000057220459</v>
      </c>
      <c r="I1025" s="431"/>
      <c r="J1025" s="431"/>
      <c r="K1025" s="477" t="s">
        <v>452</v>
      </c>
      <c r="L1025" s="478"/>
      <c r="M1025" s="435"/>
      <c r="N1025" s="482">
        <v>0</v>
      </c>
      <c r="O1025" s="482"/>
      <c r="P1025" s="482"/>
      <c r="Q1025" s="483">
        <f>IF(N1025="","",N1025*H1025*AE1040)</f>
        <v>0</v>
      </c>
      <c r="R1025" s="484"/>
      <c r="S1025" s="484"/>
      <c r="T1025" s="485"/>
      <c r="U1025" s="500">
        <v>4</v>
      </c>
      <c r="V1025" s="436"/>
      <c r="W1025" s="431">
        <v>5.940000057220459</v>
      </c>
      <c r="X1025" s="431"/>
      <c r="Y1025" s="431"/>
      <c r="Z1025" s="477" t="s">
        <v>452</v>
      </c>
      <c r="AA1025" s="478"/>
      <c r="AB1025" s="435"/>
      <c r="AC1025" s="482">
        <v>0</v>
      </c>
      <c r="AD1025" s="482"/>
      <c r="AE1025" s="482"/>
      <c r="AF1025" s="483">
        <f>IF(AC1025="","",AC1025*W1025*AE1040)</f>
        <v>0</v>
      </c>
      <c r="AG1025" s="484"/>
      <c r="AH1025" s="484"/>
      <c r="AI1025" s="484"/>
    </row>
    <row r="1026" spans="1:35" s="23" customFormat="1" ht="15.75" customHeight="1" x14ac:dyDescent="0.15">
      <c r="A1026" s="116" t="str">
        <f t="shared" si="144"/>
        <v/>
      </c>
      <c r="B1026" s="99"/>
      <c r="F1026" s="435">
        <v>4</v>
      </c>
      <c r="G1026" s="436"/>
      <c r="H1026" s="431">
        <v>0.6100001335144043</v>
      </c>
      <c r="I1026" s="431"/>
      <c r="J1026" s="431"/>
      <c r="K1026" s="477" t="s">
        <v>452</v>
      </c>
      <c r="L1026" s="478"/>
      <c r="M1026" s="435"/>
      <c r="N1026" s="482">
        <v>12</v>
      </c>
      <c r="O1026" s="482"/>
      <c r="P1026" s="482"/>
      <c r="Q1026" s="483">
        <f>IF(N1026="","",N1026*H1026*AE1040)</f>
        <v>34.494694886477618</v>
      </c>
      <c r="R1026" s="484"/>
      <c r="S1026" s="484"/>
      <c r="T1026" s="485"/>
      <c r="U1026" s="500">
        <v>4</v>
      </c>
      <c r="V1026" s="436"/>
      <c r="W1026" s="431">
        <v>0.6100001335144043</v>
      </c>
      <c r="X1026" s="431"/>
      <c r="Y1026" s="431"/>
      <c r="Z1026" s="477" t="s">
        <v>452</v>
      </c>
      <c r="AA1026" s="478"/>
      <c r="AB1026" s="435"/>
      <c r="AC1026" s="482">
        <v>12</v>
      </c>
      <c r="AD1026" s="482"/>
      <c r="AE1026" s="482"/>
      <c r="AF1026" s="483">
        <f>IF(AC1026="","",AC1026*W1026*AE1040)</f>
        <v>34.494694886477618</v>
      </c>
      <c r="AG1026" s="484"/>
      <c r="AH1026" s="484"/>
      <c r="AI1026" s="484"/>
    </row>
    <row r="1027" spans="1:35" s="23" customFormat="1" ht="15.75" customHeight="1" x14ac:dyDescent="0.15">
      <c r="A1027" s="116" t="str">
        <f t="shared" si="144"/>
        <v/>
      </c>
      <c r="B1027" s="99"/>
      <c r="F1027" s="435">
        <v>5</v>
      </c>
      <c r="G1027" s="436"/>
      <c r="H1027" s="431">
        <v>3.4500000476837158</v>
      </c>
      <c r="I1027" s="431"/>
      <c r="J1027" s="431"/>
      <c r="K1027" s="477" t="s">
        <v>452</v>
      </c>
      <c r="L1027" s="478"/>
      <c r="M1027" s="435"/>
      <c r="N1027" s="482">
        <v>21.2</v>
      </c>
      <c r="O1027" s="482"/>
      <c r="P1027" s="482"/>
      <c r="Q1027" s="483">
        <f>IF(N1027="","",N1027*H1027*AE1040)</f>
        <v>344.6641347890656</v>
      </c>
      <c r="R1027" s="484"/>
      <c r="S1027" s="484"/>
      <c r="T1027" s="485"/>
      <c r="U1027" s="500">
        <v>5</v>
      </c>
      <c r="V1027" s="436"/>
      <c r="W1027" s="431">
        <v>3.4500000476837158</v>
      </c>
      <c r="X1027" s="431"/>
      <c r="Y1027" s="431"/>
      <c r="Z1027" s="477" t="s">
        <v>452</v>
      </c>
      <c r="AA1027" s="478"/>
      <c r="AB1027" s="435"/>
      <c r="AC1027" s="482">
        <v>21.2</v>
      </c>
      <c r="AD1027" s="482"/>
      <c r="AE1027" s="482"/>
      <c r="AF1027" s="483">
        <f>IF(AC1027="","",AC1027*W1027*AE1040)</f>
        <v>344.6641347890656</v>
      </c>
      <c r="AG1027" s="484"/>
      <c r="AH1027" s="484"/>
      <c r="AI1027" s="484"/>
    </row>
    <row r="1028" spans="1:35" s="23" customFormat="1" ht="15.75" customHeight="1" x14ac:dyDescent="0.15">
      <c r="A1028" s="116" t="str">
        <f t="shared" si="144"/>
        <v/>
      </c>
      <c r="B1028" s="99"/>
      <c r="F1028" s="435">
        <v>6</v>
      </c>
      <c r="G1028" s="436"/>
      <c r="H1028" s="431">
        <v>2.3499999046325684</v>
      </c>
      <c r="I1028" s="431"/>
      <c r="J1028" s="431"/>
      <c r="K1028" s="477" t="s">
        <v>452</v>
      </c>
      <c r="L1028" s="478"/>
      <c r="M1028" s="435"/>
      <c r="N1028" s="482">
        <v>34.5</v>
      </c>
      <c r="O1028" s="482"/>
      <c r="P1028" s="482"/>
      <c r="Q1028" s="483">
        <f>IF(N1028="","",N1028*H1028*AE1040)</f>
        <v>382.05692108009777</v>
      </c>
      <c r="R1028" s="484"/>
      <c r="S1028" s="484"/>
      <c r="T1028" s="485"/>
      <c r="U1028" s="500">
        <v>6</v>
      </c>
      <c r="V1028" s="436"/>
      <c r="W1028" s="431">
        <v>2.3499999046325684</v>
      </c>
      <c r="X1028" s="431"/>
      <c r="Y1028" s="431"/>
      <c r="Z1028" s="477" t="s">
        <v>452</v>
      </c>
      <c r="AA1028" s="478"/>
      <c r="AB1028" s="435"/>
      <c r="AC1028" s="482">
        <v>34.5</v>
      </c>
      <c r="AD1028" s="482"/>
      <c r="AE1028" s="482"/>
      <c r="AF1028" s="483">
        <f>IF(AC1028="","",AC1028*W1028*AE1040)</f>
        <v>382.05692108009777</v>
      </c>
      <c r="AG1028" s="484"/>
      <c r="AH1028" s="484"/>
      <c r="AI1028" s="484"/>
    </row>
    <row r="1029" spans="1:35" s="23" customFormat="1" ht="15.75" customHeight="1" x14ac:dyDescent="0.15">
      <c r="A1029" s="116" t="str">
        <f t="shared" si="144"/>
        <v/>
      </c>
      <c r="B1029" s="99"/>
      <c r="F1029" s="435">
        <v>7</v>
      </c>
      <c r="G1029" s="436"/>
      <c r="H1029" s="431">
        <v>8.6000003814697266</v>
      </c>
      <c r="I1029" s="431"/>
      <c r="J1029" s="431"/>
      <c r="K1029" s="477" t="s">
        <v>397</v>
      </c>
      <c r="L1029" s="478"/>
      <c r="M1029" s="435"/>
      <c r="N1029" s="482">
        <v>62.7</v>
      </c>
      <c r="O1029" s="482"/>
      <c r="P1029" s="482"/>
      <c r="Q1029" s="483">
        <f>IF(N1029="","",N1029*H1029*AE1040)</f>
        <v>2541.0144987146678</v>
      </c>
      <c r="R1029" s="484"/>
      <c r="S1029" s="484"/>
      <c r="T1029" s="485"/>
      <c r="U1029" s="500">
        <v>7</v>
      </c>
      <c r="V1029" s="436"/>
      <c r="W1029" s="431">
        <v>8.6000003814697266</v>
      </c>
      <c r="X1029" s="431"/>
      <c r="Y1029" s="431"/>
      <c r="Z1029" s="477" t="s">
        <v>397</v>
      </c>
      <c r="AA1029" s="478"/>
      <c r="AB1029" s="435"/>
      <c r="AC1029" s="482">
        <v>62.7</v>
      </c>
      <c r="AD1029" s="482"/>
      <c r="AE1029" s="482"/>
      <c r="AF1029" s="483">
        <f>IF(AC1029="","",AC1029*W1029*AE1040)</f>
        <v>2541.0144987146678</v>
      </c>
      <c r="AG1029" s="484"/>
      <c r="AH1029" s="484"/>
      <c r="AI1029" s="484"/>
    </row>
    <row r="1030" spans="1:35" s="23" customFormat="1" ht="15.75" customHeight="1" x14ac:dyDescent="0.15">
      <c r="A1030" s="116" t="str">
        <f t="shared" si="144"/>
        <v/>
      </c>
      <c r="B1030" s="99"/>
      <c r="F1030" s="435">
        <v>8</v>
      </c>
      <c r="G1030" s="436"/>
      <c r="H1030" s="431">
        <v>2.2000000476837158</v>
      </c>
      <c r="I1030" s="431"/>
      <c r="J1030" s="431"/>
      <c r="K1030" s="477" t="s">
        <v>452</v>
      </c>
      <c r="L1030" s="478"/>
      <c r="M1030" s="435"/>
      <c r="N1030" s="482">
        <v>33.9</v>
      </c>
      <c r="O1030" s="482"/>
      <c r="P1030" s="482"/>
      <c r="Q1030" s="483">
        <f>IF(N1030="","",N1030*H1030*AE1040)</f>
        <v>351.44997777456308</v>
      </c>
      <c r="R1030" s="484"/>
      <c r="S1030" s="484"/>
      <c r="T1030" s="485"/>
      <c r="U1030" s="500">
        <v>8</v>
      </c>
      <c r="V1030" s="436"/>
      <c r="W1030" s="431">
        <v>2.2000000476837158</v>
      </c>
      <c r="X1030" s="431"/>
      <c r="Y1030" s="431"/>
      <c r="Z1030" s="477" t="s">
        <v>452</v>
      </c>
      <c r="AA1030" s="478"/>
      <c r="AB1030" s="435"/>
      <c r="AC1030" s="482">
        <v>33.9</v>
      </c>
      <c r="AD1030" s="482"/>
      <c r="AE1030" s="482"/>
      <c r="AF1030" s="483">
        <f>IF(AC1030="","",AC1030*W1030*AE1040)</f>
        <v>351.44997777456308</v>
      </c>
      <c r="AG1030" s="484"/>
      <c r="AH1030" s="484"/>
      <c r="AI1030" s="484"/>
    </row>
    <row r="1031" spans="1:35" s="23" customFormat="1" ht="15.75" customHeight="1" x14ac:dyDescent="0.15">
      <c r="A1031" s="116" t="str">
        <f t="shared" si="144"/>
        <v/>
      </c>
      <c r="B1031" s="99"/>
      <c r="F1031" s="435">
        <v>9</v>
      </c>
      <c r="G1031" s="436"/>
      <c r="H1031" s="431">
        <v>1.5</v>
      </c>
      <c r="I1031" s="431"/>
      <c r="J1031" s="431"/>
      <c r="K1031" s="477" t="s">
        <v>397</v>
      </c>
      <c r="L1031" s="478"/>
      <c r="M1031" s="435"/>
      <c r="N1031" s="482">
        <v>63</v>
      </c>
      <c r="O1031" s="482"/>
      <c r="P1031" s="482"/>
      <c r="Q1031" s="483">
        <f>IF(N1031="","",N1031*H1031*AE1040)</f>
        <v>445.32075864635317</v>
      </c>
      <c r="R1031" s="484"/>
      <c r="S1031" s="484"/>
      <c r="T1031" s="485"/>
      <c r="U1031" s="500">
        <v>9</v>
      </c>
      <c r="V1031" s="436"/>
      <c r="W1031" s="431">
        <v>1.5</v>
      </c>
      <c r="X1031" s="431"/>
      <c r="Y1031" s="431"/>
      <c r="Z1031" s="477" t="s">
        <v>397</v>
      </c>
      <c r="AA1031" s="478"/>
      <c r="AB1031" s="435"/>
      <c r="AC1031" s="482">
        <v>63</v>
      </c>
      <c r="AD1031" s="482"/>
      <c r="AE1031" s="482"/>
      <c r="AF1031" s="483">
        <f>IF(AC1031="","",AC1031*W1031*AE1040)</f>
        <v>445.32075864635317</v>
      </c>
      <c r="AG1031" s="484"/>
      <c r="AH1031" s="484"/>
      <c r="AI1031" s="484"/>
    </row>
    <row r="1032" spans="1:35" s="23" customFormat="1" ht="15.75" customHeight="1" x14ac:dyDescent="0.15">
      <c r="A1032" s="116" t="str">
        <f t="shared" si="144"/>
        <v/>
      </c>
      <c r="B1032" s="99"/>
      <c r="F1032" s="435">
        <v>10</v>
      </c>
      <c r="G1032" s="436"/>
      <c r="H1032" s="431">
        <v>3.8499999046325684</v>
      </c>
      <c r="I1032" s="431"/>
      <c r="J1032" s="431"/>
      <c r="K1032" s="477" t="s">
        <v>452</v>
      </c>
      <c r="L1032" s="478"/>
      <c r="M1032" s="435"/>
      <c r="N1032" s="482">
        <v>34.4</v>
      </c>
      <c r="O1032" s="482"/>
      <c r="P1032" s="482"/>
      <c r="Q1032" s="483">
        <f>IF(N1032="","",N1032*H1032*AE1040)</f>
        <v>624.10878110249814</v>
      </c>
      <c r="R1032" s="484"/>
      <c r="S1032" s="484"/>
      <c r="T1032" s="485"/>
      <c r="U1032" s="500">
        <v>10</v>
      </c>
      <c r="V1032" s="436"/>
      <c r="W1032" s="431">
        <v>3.8499999046325684</v>
      </c>
      <c r="X1032" s="431"/>
      <c r="Y1032" s="431"/>
      <c r="Z1032" s="477" t="s">
        <v>452</v>
      </c>
      <c r="AA1032" s="478"/>
      <c r="AB1032" s="435"/>
      <c r="AC1032" s="482">
        <v>34.4</v>
      </c>
      <c r="AD1032" s="482"/>
      <c r="AE1032" s="482"/>
      <c r="AF1032" s="483">
        <f>IF(AC1032="","",AC1032*W1032*AE1040)</f>
        <v>624.10878110249814</v>
      </c>
      <c r="AG1032" s="484"/>
      <c r="AH1032" s="484"/>
      <c r="AI1032" s="484"/>
    </row>
    <row r="1033" spans="1:35" s="23" customFormat="1" ht="15.75" customHeight="1" x14ac:dyDescent="0.15">
      <c r="A1033" s="116" t="str">
        <f t="shared" si="144"/>
        <v/>
      </c>
      <c r="B1033" s="99"/>
      <c r="F1033" s="435">
        <v>11</v>
      </c>
      <c r="G1033" s="436"/>
      <c r="H1033" s="431">
        <v>2.4000000953674316</v>
      </c>
      <c r="I1033" s="431"/>
      <c r="J1033" s="431"/>
      <c r="K1033" s="477" t="s">
        <v>397</v>
      </c>
      <c r="L1033" s="478"/>
      <c r="M1033" s="435"/>
      <c r="N1033" s="482">
        <v>84</v>
      </c>
      <c r="O1033" s="482"/>
      <c r="P1033" s="482"/>
      <c r="Q1033" s="483">
        <f>IF(N1033="","",N1033*H1033*AE1040)</f>
        <v>950.01765619586195</v>
      </c>
      <c r="R1033" s="484"/>
      <c r="S1033" s="484"/>
      <c r="T1033" s="485"/>
      <c r="U1033" s="500">
        <v>11</v>
      </c>
      <c r="V1033" s="436"/>
      <c r="W1033" s="431">
        <v>2.4000000953674316</v>
      </c>
      <c r="X1033" s="431"/>
      <c r="Y1033" s="431"/>
      <c r="Z1033" s="477" t="s">
        <v>397</v>
      </c>
      <c r="AA1033" s="478"/>
      <c r="AB1033" s="435"/>
      <c r="AC1033" s="482">
        <v>84</v>
      </c>
      <c r="AD1033" s="482"/>
      <c r="AE1033" s="482"/>
      <c r="AF1033" s="483">
        <f>IF(AC1033="","",AC1033*W1033*AE1040)</f>
        <v>950.01765619586195</v>
      </c>
      <c r="AG1033" s="484"/>
      <c r="AH1033" s="484"/>
      <c r="AI1033" s="484"/>
    </row>
    <row r="1034" spans="1:35" s="23" customFormat="1" ht="15.75" customHeight="1" x14ac:dyDescent="0.15">
      <c r="A1034" s="116" t="str">
        <f t="shared" si="144"/>
        <v/>
      </c>
      <c r="B1034" s="99"/>
      <c r="F1034" s="435">
        <v>12</v>
      </c>
      <c r="G1034" s="436"/>
      <c r="H1034" s="431">
        <v>1.5199999809265137</v>
      </c>
      <c r="I1034" s="431"/>
      <c r="J1034" s="431"/>
      <c r="K1034" s="477" t="s">
        <v>452</v>
      </c>
      <c r="L1034" s="478"/>
      <c r="M1034" s="435"/>
      <c r="N1034" s="482">
        <v>34.4</v>
      </c>
      <c r="O1034" s="482"/>
      <c r="P1034" s="482"/>
      <c r="Q1034" s="483">
        <f>IF(N1034="","",N1034*H1034*AE1040)</f>
        <v>246.40139191442461</v>
      </c>
      <c r="R1034" s="484"/>
      <c r="S1034" s="484"/>
      <c r="T1034" s="485"/>
      <c r="U1034" s="500">
        <v>12</v>
      </c>
      <c r="V1034" s="436"/>
      <c r="W1034" s="431">
        <v>2.2699999809265137</v>
      </c>
      <c r="X1034" s="431"/>
      <c r="Y1034" s="431"/>
      <c r="Z1034" s="477" t="s">
        <v>452</v>
      </c>
      <c r="AA1034" s="478"/>
      <c r="AB1034" s="435"/>
      <c r="AC1034" s="482">
        <v>34.4</v>
      </c>
      <c r="AD1034" s="482"/>
      <c r="AE1034" s="482"/>
      <c r="AF1034" s="483">
        <f>IF(AC1034="","",AC1034*W1034*AE1040)</f>
        <v>367.98102760834962</v>
      </c>
      <c r="AG1034" s="484"/>
      <c r="AH1034" s="484"/>
      <c r="AI1034" s="484"/>
    </row>
    <row r="1035" spans="1:35" s="23" customFormat="1" ht="15.75" customHeight="1" x14ac:dyDescent="0.15">
      <c r="A1035" s="116" t="str">
        <f t="shared" si="144"/>
        <v/>
      </c>
      <c r="B1035" s="99"/>
      <c r="F1035" s="435">
        <v>12</v>
      </c>
      <c r="G1035" s="436"/>
      <c r="H1035" s="431">
        <v>0.75</v>
      </c>
      <c r="I1035" s="431"/>
      <c r="J1035" s="431"/>
      <c r="K1035" s="477" t="s">
        <v>452</v>
      </c>
      <c r="L1035" s="478"/>
      <c r="M1035" s="435"/>
      <c r="N1035" s="482">
        <v>0</v>
      </c>
      <c r="O1035" s="482"/>
      <c r="P1035" s="482"/>
      <c r="Q1035" s="483">
        <f>IF(N1035="","",N1035*H1035*AE1040)</f>
        <v>0</v>
      </c>
      <c r="R1035" s="484"/>
      <c r="S1035" s="484"/>
      <c r="T1035" s="485"/>
      <c r="U1035" s="500"/>
      <c r="V1035" s="436"/>
      <c r="W1035" s="431"/>
      <c r="X1035" s="431"/>
      <c r="Y1035" s="431"/>
      <c r="Z1035" s="477"/>
      <c r="AA1035" s="478"/>
      <c r="AB1035" s="435"/>
      <c r="AC1035" s="482"/>
      <c r="AD1035" s="482"/>
      <c r="AE1035" s="482"/>
      <c r="AF1035" s="483" t="str">
        <f>IF(AC1035="","",AC1035*W1035*AE1040)</f>
        <v/>
      </c>
      <c r="AG1035" s="484"/>
      <c r="AH1035" s="484"/>
      <c r="AI1035" s="484"/>
    </row>
    <row r="1036" spans="1:35" s="23" customFormat="1" ht="15.75" customHeight="1" x14ac:dyDescent="0.15">
      <c r="A1036" s="116" t="str">
        <f t="shared" si="144"/>
        <v>×</v>
      </c>
      <c r="B1036" s="99"/>
      <c r="F1036" s="435"/>
      <c r="G1036" s="436"/>
      <c r="H1036" s="431"/>
      <c r="I1036" s="431"/>
      <c r="J1036" s="431"/>
      <c r="K1036" s="477"/>
      <c r="L1036" s="478"/>
      <c r="M1036" s="435"/>
      <c r="N1036" s="482"/>
      <c r="O1036" s="482"/>
      <c r="P1036" s="482"/>
      <c r="Q1036" s="483" t="str">
        <f>IF(N1036="","",N1036*H1036*AE1040)</f>
        <v/>
      </c>
      <c r="R1036" s="484"/>
      <c r="S1036" s="484"/>
      <c r="T1036" s="485"/>
      <c r="U1036" s="500"/>
      <c r="V1036" s="436"/>
      <c r="W1036" s="431"/>
      <c r="X1036" s="431"/>
      <c r="Y1036" s="431"/>
      <c r="Z1036" s="477"/>
      <c r="AA1036" s="478"/>
      <c r="AB1036" s="435"/>
      <c r="AC1036" s="482"/>
      <c r="AD1036" s="482"/>
      <c r="AE1036" s="482"/>
      <c r="AF1036" s="483" t="str">
        <f>IF(AC1036="","",AC1036*W1036*AE1040)</f>
        <v/>
      </c>
      <c r="AG1036" s="484"/>
      <c r="AH1036" s="484"/>
      <c r="AI1036" s="484"/>
    </row>
    <row r="1037" spans="1:35" s="23" customFormat="1" ht="15.75" customHeight="1" x14ac:dyDescent="0.15">
      <c r="A1037" s="116" t="str">
        <f t="shared" si="144"/>
        <v>×</v>
      </c>
      <c r="B1037" s="99"/>
      <c r="F1037" s="435"/>
      <c r="G1037" s="436"/>
      <c r="H1037" s="431"/>
      <c r="I1037" s="431"/>
      <c r="J1037" s="431"/>
      <c r="K1037" s="477"/>
      <c r="L1037" s="478"/>
      <c r="M1037" s="435"/>
      <c r="N1037" s="482"/>
      <c r="O1037" s="482"/>
      <c r="P1037" s="482"/>
      <c r="Q1037" s="483" t="str">
        <f>IF(N1037="","",N1037*H1037*AE1040)</f>
        <v/>
      </c>
      <c r="R1037" s="484"/>
      <c r="S1037" s="484"/>
      <c r="T1037" s="485"/>
      <c r="U1037" s="500"/>
      <c r="V1037" s="436"/>
      <c r="W1037" s="431"/>
      <c r="X1037" s="431"/>
      <c r="Y1037" s="431"/>
      <c r="Z1037" s="477"/>
      <c r="AA1037" s="478"/>
      <c r="AB1037" s="435"/>
      <c r="AC1037" s="482"/>
      <c r="AD1037" s="482"/>
      <c r="AE1037" s="482"/>
      <c r="AF1037" s="483" t="str">
        <f>IF(AC1037="","",AC1037*W1037*AE1040)</f>
        <v/>
      </c>
      <c r="AG1037" s="484"/>
      <c r="AH1037" s="484"/>
      <c r="AI1037" s="484"/>
    </row>
    <row r="1038" spans="1:35" s="23" customFormat="1" ht="15.75" customHeight="1" x14ac:dyDescent="0.15">
      <c r="A1038" s="116" t="str">
        <f t="shared" si="144"/>
        <v>×</v>
      </c>
      <c r="B1038" s="99"/>
      <c r="F1038" s="435"/>
      <c r="G1038" s="436"/>
      <c r="H1038" s="431"/>
      <c r="I1038" s="431"/>
      <c r="J1038" s="431"/>
      <c r="K1038" s="477"/>
      <c r="L1038" s="478"/>
      <c r="M1038" s="435"/>
      <c r="N1038" s="482"/>
      <c r="O1038" s="482"/>
      <c r="P1038" s="482"/>
      <c r="Q1038" s="483" t="str">
        <f>IF(N1038="","",N1038*H1038*AE1040)</f>
        <v/>
      </c>
      <c r="R1038" s="484"/>
      <c r="S1038" s="484"/>
      <c r="T1038" s="485"/>
      <c r="U1038" s="500"/>
      <c r="V1038" s="436"/>
      <c r="W1038" s="431"/>
      <c r="X1038" s="431"/>
      <c r="Y1038" s="431"/>
      <c r="Z1038" s="477"/>
      <c r="AA1038" s="478"/>
      <c r="AB1038" s="435"/>
      <c r="AC1038" s="482"/>
      <c r="AD1038" s="482"/>
      <c r="AE1038" s="482"/>
      <c r="AF1038" s="483" t="str">
        <f>IF(AC1038="","",AC1038*W1038*AE1040)</f>
        <v/>
      </c>
      <c r="AG1038" s="484"/>
      <c r="AH1038" s="484"/>
      <c r="AI1038" s="484"/>
    </row>
    <row r="1039" spans="1:35" s="23" customFormat="1" ht="15.75" customHeight="1" x14ac:dyDescent="0.15">
      <c r="A1039" s="116" t="str">
        <f>IF(液状化L1の有無="","","×")</f>
        <v/>
      </c>
      <c r="B1039" s="99"/>
      <c r="F1039" s="251" t="s">
        <v>451</v>
      </c>
      <c r="G1039" s="252"/>
      <c r="H1039" s="479">
        <f>ROUND(SUM(Q1023:T1038),1)</f>
        <v>5919.5</v>
      </c>
      <c r="I1039" s="480"/>
      <c r="J1039" s="480"/>
      <c r="K1039" s="480"/>
      <c r="L1039" s="480"/>
      <c r="M1039" s="480"/>
      <c r="N1039" s="480"/>
      <c r="O1039" s="480"/>
      <c r="P1039" s="480"/>
      <c r="Q1039" s="480"/>
      <c r="R1039" s="480"/>
      <c r="S1039" s="480"/>
      <c r="T1039" s="481"/>
      <c r="U1039" s="364" t="s">
        <v>451</v>
      </c>
      <c r="V1039" s="252"/>
      <c r="W1039" s="479">
        <f>ROUND(SUM(AF1023:AI1038),1)</f>
        <v>6041.1</v>
      </c>
      <c r="X1039" s="480"/>
      <c r="Y1039" s="480"/>
      <c r="Z1039" s="480"/>
      <c r="AA1039" s="480"/>
      <c r="AB1039" s="480"/>
      <c r="AC1039" s="480"/>
      <c r="AD1039" s="480"/>
      <c r="AE1039" s="480"/>
      <c r="AF1039" s="480"/>
      <c r="AG1039" s="480"/>
      <c r="AH1039" s="480"/>
      <c r="AI1039" s="480"/>
    </row>
    <row r="1040" spans="1:35" s="23" customFormat="1" ht="15.75" customHeight="1" x14ac:dyDescent="0.15">
      <c r="A1040" s="117" t="str">
        <f>IF(液状化L1の有無="","","×")</f>
        <v/>
      </c>
      <c r="B1040" s="99"/>
      <c r="F1040" s="30"/>
      <c r="G1040" s="30"/>
      <c r="H1040" s="30"/>
      <c r="I1040" s="30"/>
      <c r="J1040" s="30"/>
      <c r="K1040" s="30"/>
      <c r="L1040" s="30"/>
      <c r="M1040" s="30"/>
      <c r="N1040" s="30"/>
      <c r="O1040" s="30"/>
      <c r="P1040" s="30"/>
      <c r="AB1040" s="38" t="s">
        <v>119</v>
      </c>
      <c r="AC1040" s="23" t="s">
        <v>419</v>
      </c>
      <c r="AD1040" s="22" t="s">
        <v>25</v>
      </c>
      <c r="AE1040" s="308">
        <f>AE1016</f>
        <v>4.7123889803846897</v>
      </c>
      <c r="AF1040" s="308"/>
      <c r="AG1040" s="308"/>
      <c r="AH1040" s="29" t="s">
        <v>420</v>
      </c>
      <c r="AI1040" s="22" t="s">
        <v>149</v>
      </c>
    </row>
    <row r="1041" spans="1:36" ht="15.75" customHeight="1" x14ac:dyDescent="0.15">
      <c r="A1041" s="115" t="str">
        <f t="shared" ref="A1041:A1046" si="145">IF(液状化L2の有無="","","×")</f>
        <v/>
      </c>
      <c r="B1041" s="99" t="s">
        <v>571</v>
      </c>
    </row>
    <row r="1042" spans="1:36" ht="15.75" customHeight="1" x14ac:dyDescent="0.15">
      <c r="A1042" s="115" t="str">
        <f t="shared" si="145"/>
        <v/>
      </c>
    </row>
    <row r="1043" spans="1:36" s="23" customFormat="1" ht="15.75" customHeight="1" x14ac:dyDescent="0.15">
      <c r="A1043" s="115" t="str">
        <f t="shared" si="145"/>
        <v/>
      </c>
      <c r="B1043" s="99"/>
      <c r="F1043" s="28" t="s">
        <v>493</v>
      </c>
      <c r="G1043" s="34"/>
      <c r="H1043" s="34"/>
      <c r="I1043" s="28"/>
      <c r="J1043" s="28"/>
      <c r="K1043" s="28"/>
      <c r="L1043" s="28"/>
      <c r="M1043" s="28"/>
      <c r="N1043" s="28"/>
      <c r="O1043" s="28"/>
      <c r="P1043" s="28"/>
      <c r="Q1043" s="28"/>
      <c r="R1043" s="28"/>
      <c r="S1043" s="28"/>
      <c r="T1043" s="28"/>
      <c r="U1043" s="28"/>
      <c r="V1043" s="28"/>
      <c r="W1043" s="28"/>
      <c r="X1043" s="28"/>
      <c r="Y1043" s="28"/>
      <c r="Z1043" s="28"/>
      <c r="AA1043" s="28"/>
      <c r="AB1043" s="28"/>
      <c r="AC1043" s="28"/>
      <c r="AD1043" s="28"/>
      <c r="AE1043" s="28"/>
      <c r="AF1043" s="28"/>
      <c r="AG1043" s="28"/>
      <c r="AH1043" s="28"/>
      <c r="AI1043" s="28"/>
      <c r="AJ1043" s="30"/>
    </row>
    <row r="1044" spans="1:36" s="23" customFormat="1" ht="15.75" customHeight="1" x14ac:dyDescent="0.15">
      <c r="A1044" s="115" t="str">
        <f t="shared" si="145"/>
        <v/>
      </c>
      <c r="B1044" s="99"/>
      <c r="F1044" s="341" t="s">
        <v>417</v>
      </c>
      <c r="G1044" s="261"/>
      <c r="H1044" s="261"/>
      <c r="I1044" s="261"/>
      <c r="J1044" s="261"/>
      <c r="K1044" s="261"/>
      <c r="L1044" s="261"/>
      <c r="M1044" s="261"/>
      <c r="N1044" s="261"/>
      <c r="O1044" s="261"/>
      <c r="P1044" s="261"/>
      <c r="Q1044" s="261"/>
      <c r="R1044" s="261"/>
      <c r="S1044" s="261"/>
      <c r="T1044" s="334"/>
      <c r="U1044" s="354" t="s">
        <v>418</v>
      </c>
      <c r="V1044" s="269"/>
      <c r="W1044" s="269"/>
      <c r="X1044" s="269"/>
      <c r="Y1044" s="269"/>
      <c r="Z1044" s="269"/>
      <c r="AA1044" s="269"/>
      <c r="AB1044" s="269"/>
      <c r="AC1044" s="269"/>
      <c r="AD1044" s="269"/>
      <c r="AE1044" s="269"/>
      <c r="AF1044" s="269"/>
      <c r="AG1044" s="269"/>
      <c r="AH1044" s="269"/>
      <c r="AI1044" s="285"/>
    </row>
    <row r="1045" spans="1:36" s="23" customFormat="1" ht="15.75" customHeight="1" x14ac:dyDescent="0.15">
      <c r="A1045" s="115" t="str">
        <f t="shared" si="145"/>
        <v/>
      </c>
      <c r="B1045" s="99"/>
      <c r="F1045" s="494" t="s">
        <v>74</v>
      </c>
      <c r="G1045" s="503"/>
      <c r="H1045" s="486" t="s">
        <v>181</v>
      </c>
      <c r="I1045" s="487"/>
      <c r="J1045" s="487"/>
      <c r="K1045" s="489" t="s">
        <v>224</v>
      </c>
      <c r="L1045" s="490"/>
      <c r="M1045" s="491"/>
      <c r="N1045" s="489" t="s">
        <v>450</v>
      </c>
      <c r="O1045" s="490"/>
      <c r="P1045" s="491"/>
      <c r="Q1045" s="489" t="s">
        <v>227</v>
      </c>
      <c r="R1045" s="490"/>
      <c r="S1045" s="490"/>
      <c r="T1045" s="495"/>
      <c r="U1045" s="325" t="s">
        <v>74</v>
      </c>
      <c r="V1045" s="259"/>
      <c r="W1045" s="353" t="s">
        <v>181</v>
      </c>
      <c r="X1045" s="262"/>
      <c r="Y1045" s="262"/>
      <c r="Z1045" s="497" t="s">
        <v>224</v>
      </c>
      <c r="AA1045" s="498"/>
      <c r="AB1045" s="499"/>
      <c r="AC1045" s="497" t="s">
        <v>450</v>
      </c>
      <c r="AD1045" s="498"/>
      <c r="AE1045" s="499"/>
      <c r="AF1045" s="497" t="s">
        <v>227</v>
      </c>
      <c r="AG1045" s="498"/>
      <c r="AH1045" s="498"/>
      <c r="AI1045" s="498"/>
    </row>
    <row r="1046" spans="1:36" s="23" customFormat="1" ht="15.75" customHeight="1" x14ac:dyDescent="0.15">
      <c r="A1046" s="115" t="str">
        <f t="shared" si="145"/>
        <v/>
      </c>
      <c r="B1046" s="99"/>
      <c r="F1046" s="504"/>
      <c r="G1046" s="502"/>
      <c r="H1046" s="488"/>
      <c r="I1046" s="488"/>
      <c r="J1046" s="488"/>
      <c r="K1046" s="492"/>
      <c r="L1046" s="493"/>
      <c r="M1046" s="494"/>
      <c r="N1046" s="492"/>
      <c r="O1046" s="493"/>
      <c r="P1046" s="494"/>
      <c r="Q1046" s="492"/>
      <c r="R1046" s="493"/>
      <c r="S1046" s="493"/>
      <c r="T1046" s="496"/>
      <c r="U1046" s="501"/>
      <c r="V1046" s="502"/>
      <c r="W1046" s="488"/>
      <c r="X1046" s="488"/>
      <c r="Y1046" s="488"/>
      <c r="Z1046" s="492"/>
      <c r="AA1046" s="493"/>
      <c r="AB1046" s="494"/>
      <c r="AC1046" s="492"/>
      <c r="AD1046" s="493"/>
      <c r="AE1046" s="494"/>
      <c r="AF1046" s="492"/>
      <c r="AG1046" s="493"/>
      <c r="AH1046" s="493"/>
      <c r="AI1046" s="493"/>
    </row>
    <row r="1047" spans="1:36" s="23" customFormat="1" ht="15.75" customHeight="1" x14ac:dyDescent="0.15">
      <c r="A1047" s="115" t="str">
        <f t="shared" ref="A1047:A1062" si="146">IF(液状化L2の有無="",IF(LEN(F1047)+LEN(U1047)=0,"×",""),"×")</f>
        <v/>
      </c>
      <c r="B1047" s="99"/>
      <c r="F1047" s="433">
        <v>2</v>
      </c>
      <c r="G1047" s="434"/>
      <c r="H1047" s="437">
        <v>0.33000001311302185</v>
      </c>
      <c r="I1047" s="437"/>
      <c r="J1047" s="437"/>
      <c r="K1047" s="471" t="s">
        <v>397</v>
      </c>
      <c r="L1047" s="472"/>
      <c r="M1047" s="433"/>
      <c r="N1047" s="473">
        <v>0</v>
      </c>
      <c r="O1047" s="473"/>
      <c r="P1047" s="473"/>
      <c r="Q1047" s="474">
        <f>IF(N1047="","",N1047*H1047*AE1064)</f>
        <v>0</v>
      </c>
      <c r="R1047" s="475"/>
      <c r="S1047" s="475"/>
      <c r="T1047" s="476"/>
      <c r="U1047" s="470">
        <v>2</v>
      </c>
      <c r="V1047" s="434"/>
      <c r="W1047" s="437">
        <v>0.33000001311302185</v>
      </c>
      <c r="X1047" s="437"/>
      <c r="Y1047" s="437"/>
      <c r="Z1047" s="471" t="s">
        <v>397</v>
      </c>
      <c r="AA1047" s="472"/>
      <c r="AB1047" s="433"/>
      <c r="AC1047" s="473">
        <v>0</v>
      </c>
      <c r="AD1047" s="473"/>
      <c r="AE1047" s="473"/>
      <c r="AF1047" s="474">
        <f>IF(AC1047="","",AC1047*W1047*AE1064)</f>
        <v>0</v>
      </c>
      <c r="AG1047" s="475"/>
      <c r="AH1047" s="475"/>
      <c r="AI1047" s="475"/>
    </row>
    <row r="1048" spans="1:36" s="23" customFormat="1" ht="15.75" customHeight="1" x14ac:dyDescent="0.15">
      <c r="A1048" s="115" t="str">
        <f t="shared" si="146"/>
        <v/>
      </c>
      <c r="B1048" s="99"/>
      <c r="F1048" s="435">
        <v>3</v>
      </c>
      <c r="G1048" s="436"/>
      <c r="H1048" s="431">
        <v>1.5</v>
      </c>
      <c r="I1048" s="431"/>
      <c r="J1048" s="431"/>
      <c r="K1048" s="477" t="s">
        <v>452</v>
      </c>
      <c r="L1048" s="478"/>
      <c r="M1048" s="435"/>
      <c r="N1048" s="482">
        <v>0</v>
      </c>
      <c r="O1048" s="482"/>
      <c r="P1048" s="482"/>
      <c r="Q1048" s="483">
        <f>IF(N1048="","",N1048*H1048*AE1064)</f>
        <v>0</v>
      </c>
      <c r="R1048" s="484"/>
      <c r="S1048" s="484"/>
      <c r="T1048" s="485"/>
      <c r="U1048" s="500">
        <v>3</v>
      </c>
      <c r="V1048" s="436"/>
      <c r="W1048" s="431">
        <v>1.5</v>
      </c>
      <c r="X1048" s="431"/>
      <c r="Y1048" s="431"/>
      <c r="Z1048" s="477" t="s">
        <v>452</v>
      </c>
      <c r="AA1048" s="478"/>
      <c r="AB1048" s="435"/>
      <c r="AC1048" s="482">
        <v>0</v>
      </c>
      <c r="AD1048" s="482"/>
      <c r="AE1048" s="482"/>
      <c r="AF1048" s="483">
        <f>IF(AC1048="","",AC1048*W1048*AE1064)</f>
        <v>0</v>
      </c>
      <c r="AG1048" s="484"/>
      <c r="AH1048" s="484"/>
      <c r="AI1048" s="484"/>
    </row>
    <row r="1049" spans="1:36" s="23" customFormat="1" ht="15.75" customHeight="1" x14ac:dyDescent="0.15">
      <c r="A1049" s="115" t="str">
        <f t="shared" si="146"/>
        <v/>
      </c>
      <c r="B1049" s="99"/>
      <c r="F1049" s="435">
        <v>4</v>
      </c>
      <c r="G1049" s="436"/>
      <c r="H1049" s="431">
        <v>6.0399999618530273</v>
      </c>
      <c r="I1049" s="431"/>
      <c r="J1049" s="431"/>
      <c r="K1049" s="477" t="s">
        <v>452</v>
      </c>
      <c r="L1049" s="478"/>
      <c r="M1049" s="435"/>
      <c r="N1049" s="482">
        <v>0</v>
      </c>
      <c r="O1049" s="482"/>
      <c r="P1049" s="482"/>
      <c r="Q1049" s="483">
        <f>IF(N1049="","",N1049*H1049*AE1064)</f>
        <v>0</v>
      </c>
      <c r="R1049" s="484"/>
      <c r="S1049" s="484"/>
      <c r="T1049" s="485"/>
      <c r="U1049" s="500">
        <v>4</v>
      </c>
      <c r="V1049" s="436"/>
      <c r="W1049" s="431">
        <v>6.0399999618530273</v>
      </c>
      <c r="X1049" s="431"/>
      <c r="Y1049" s="431"/>
      <c r="Z1049" s="477" t="s">
        <v>452</v>
      </c>
      <c r="AA1049" s="478"/>
      <c r="AB1049" s="435"/>
      <c r="AC1049" s="482">
        <v>0</v>
      </c>
      <c r="AD1049" s="482"/>
      <c r="AE1049" s="482"/>
      <c r="AF1049" s="483">
        <f>IF(AC1049="","",AC1049*W1049*AE1064)</f>
        <v>0</v>
      </c>
      <c r="AG1049" s="484"/>
      <c r="AH1049" s="484"/>
      <c r="AI1049" s="484"/>
    </row>
    <row r="1050" spans="1:36" s="23" customFormat="1" ht="15.75" customHeight="1" x14ac:dyDescent="0.15">
      <c r="A1050" s="115" t="str">
        <f t="shared" si="146"/>
        <v/>
      </c>
      <c r="B1050" s="99"/>
      <c r="F1050" s="435">
        <v>4</v>
      </c>
      <c r="G1050" s="436"/>
      <c r="H1050" s="431">
        <v>0.51000022888183594</v>
      </c>
      <c r="I1050" s="431"/>
      <c r="J1050" s="431"/>
      <c r="K1050" s="477" t="s">
        <v>452</v>
      </c>
      <c r="L1050" s="478"/>
      <c r="M1050" s="435"/>
      <c r="N1050" s="482">
        <v>12</v>
      </c>
      <c r="O1050" s="482"/>
      <c r="P1050" s="482"/>
      <c r="Q1050" s="483">
        <f>IF(N1050="","",N1050*H1050*AE1064)</f>
        <v>28.839833502917198</v>
      </c>
      <c r="R1050" s="484"/>
      <c r="S1050" s="484"/>
      <c r="T1050" s="485"/>
      <c r="U1050" s="500">
        <v>4</v>
      </c>
      <c r="V1050" s="436"/>
      <c r="W1050" s="431">
        <v>0.51000022888183594</v>
      </c>
      <c r="X1050" s="431"/>
      <c r="Y1050" s="431"/>
      <c r="Z1050" s="477" t="s">
        <v>452</v>
      </c>
      <c r="AA1050" s="478"/>
      <c r="AB1050" s="435"/>
      <c r="AC1050" s="482">
        <v>12</v>
      </c>
      <c r="AD1050" s="482"/>
      <c r="AE1050" s="482"/>
      <c r="AF1050" s="483">
        <f>IF(AC1050="","",AC1050*W1050*AE1064)</f>
        <v>28.839833502917198</v>
      </c>
      <c r="AG1050" s="484"/>
      <c r="AH1050" s="484"/>
      <c r="AI1050" s="484"/>
    </row>
    <row r="1051" spans="1:36" s="23" customFormat="1" ht="15.75" customHeight="1" x14ac:dyDescent="0.15">
      <c r="A1051" s="115" t="str">
        <f t="shared" si="146"/>
        <v/>
      </c>
      <c r="B1051" s="99"/>
      <c r="F1051" s="435">
        <v>5</v>
      </c>
      <c r="G1051" s="436"/>
      <c r="H1051" s="431">
        <v>3.4500000476837158</v>
      </c>
      <c r="I1051" s="431"/>
      <c r="J1051" s="431"/>
      <c r="K1051" s="477" t="s">
        <v>452</v>
      </c>
      <c r="L1051" s="478"/>
      <c r="M1051" s="435"/>
      <c r="N1051" s="482">
        <v>21.2</v>
      </c>
      <c r="O1051" s="482"/>
      <c r="P1051" s="482"/>
      <c r="Q1051" s="483">
        <f>IF(N1051="","",N1051*H1051*AE1064)</f>
        <v>344.6641347890656</v>
      </c>
      <c r="R1051" s="484"/>
      <c r="S1051" s="484"/>
      <c r="T1051" s="485"/>
      <c r="U1051" s="500">
        <v>5</v>
      </c>
      <c r="V1051" s="436"/>
      <c r="W1051" s="431">
        <v>3.4500000476837158</v>
      </c>
      <c r="X1051" s="431"/>
      <c r="Y1051" s="431"/>
      <c r="Z1051" s="477" t="s">
        <v>452</v>
      </c>
      <c r="AA1051" s="478"/>
      <c r="AB1051" s="435"/>
      <c r="AC1051" s="482">
        <v>21.2</v>
      </c>
      <c r="AD1051" s="482"/>
      <c r="AE1051" s="482"/>
      <c r="AF1051" s="483">
        <f>IF(AC1051="","",AC1051*W1051*AE1064)</f>
        <v>344.6641347890656</v>
      </c>
      <c r="AG1051" s="484"/>
      <c r="AH1051" s="484"/>
      <c r="AI1051" s="484"/>
    </row>
    <row r="1052" spans="1:36" s="23" customFormat="1" ht="15.75" customHeight="1" x14ac:dyDescent="0.15">
      <c r="A1052" s="115" t="str">
        <f t="shared" si="146"/>
        <v/>
      </c>
      <c r="B1052" s="99"/>
      <c r="F1052" s="435">
        <v>6</v>
      </c>
      <c r="G1052" s="436"/>
      <c r="H1052" s="431">
        <v>2.3499999046325684</v>
      </c>
      <c r="I1052" s="431"/>
      <c r="J1052" s="431"/>
      <c r="K1052" s="477" t="s">
        <v>452</v>
      </c>
      <c r="L1052" s="478"/>
      <c r="M1052" s="435"/>
      <c r="N1052" s="482">
        <v>34.5</v>
      </c>
      <c r="O1052" s="482"/>
      <c r="P1052" s="482"/>
      <c r="Q1052" s="483">
        <f>IF(N1052="","",N1052*H1052*AE1064)</f>
        <v>382.05692108009777</v>
      </c>
      <c r="R1052" s="484"/>
      <c r="S1052" s="484"/>
      <c r="T1052" s="485"/>
      <c r="U1052" s="500">
        <v>6</v>
      </c>
      <c r="V1052" s="436"/>
      <c r="W1052" s="431">
        <v>2.3499999046325684</v>
      </c>
      <c r="X1052" s="431"/>
      <c r="Y1052" s="431"/>
      <c r="Z1052" s="477" t="s">
        <v>452</v>
      </c>
      <c r="AA1052" s="478"/>
      <c r="AB1052" s="435"/>
      <c r="AC1052" s="482">
        <v>34.5</v>
      </c>
      <c r="AD1052" s="482"/>
      <c r="AE1052" s="482"/>
      <c r="AF1052" s="483">
        <f>IF(AC1052="","",AC1052*W1052*AE1064)</f>
        <v>382.05692108009777</v>
      </c>
      <c r="AG1052" s="484"/>
      <c r="AH1052" s="484"/>
      <c r="AI1052" s="484"/>
    </row>
    <row r="1053" spans="1:36" s="23" customFormat="1" ht="15.75" customHeight="1" x14ac:dyDescent="0.15">
      <c r="A1053" s="115" t="str">
        <f t="shared" si="146"/>
        <v/>
      </c>
      <c r="B1053" s="99"/>
      <c r="F1053" s="435">
        <v>7</v>
      </c>
      <c r="G1053" s="436"/>
      <c r="H1053" s="431">
        <v>8.6000003814697266</v>
      </c>
      <c r="I1053" s="431"/>
      <c r="J1053" s="431"/>
      <c r="K1053" s="477" t="s">
        <v>397</v>
      </c>
      <c r="L1053" s="478"/>
      <c r="M1053" s="435"/>
      <c r="N1053" s="482">
        <v>29</v>
      </c>
      <c r="O1053" s="482"/>
      <c r="P1053" s="482"/>
      <c r="Q1053" s="483">
        <f>IF(N1053="","",N1053*H1053*AE1064)</f>
        <v>1175.2698638393199</v>
      </c>
      <c r="R1053" s="484"/>
      <c r="S1053" s="484"/>
      <c r="T1053" s="485"/>
      <c r="U1053" s="500">
        <v>7</v>
      </c>
      <c r="V1053" s="436"/>
      <c r="W1053" s="431">
        <v>8.6000003814697266</v>
      </c>
      <c r="X1053" s="431"/>
      <c r="Y1053" s="431"/>
      <c r="Z1053" s="477" t="s">
        <v>397</v>
      </c>
      <c r="AA1053" s="478"/>
      <c r="AB1053" s="435"/>
      <c r="AC1053" s="482">
        <v>29</v>
      </c>
      <c r="AD1053" s="482"/>
      <c r="AE1053" s="482"/>
      <c r="AF1053" s="483">
        <f>IF(AC1053="","",AC1053*W1053*AE1064)</f>
        <v>1175.2698638393199</v>
      </c>
      <c r="AG1053" s="484"/>
      <c r="AH1053" s="484"/>
      <c r="AI1053" s="484"/>
    </row>
    <row r="1054" spans="1:36" s="23" customFormat="1" ht="15.75" customHeight="1" x14ac:dyDescent="0.15">
      <c r="A1054" s="115" t="str">
        <f t="shared" si="146"/>
        <v/>
      </c>
      <c r="B1054" s="99"/>
      <c r="F1054" s="435">
        <v>8</v>
      </c>
      <c r="G1054" s="436"/>
      <c r="H1054" s="431">
        <v>2.2000000476837158</v>
      </c>
      <c r="I1054" s="431"/>
      <c r="J1054" s="431"/>
      <c r="K1054" s="477" t="s">
        <v>452</v>
      </c>
      <c r="L1054" s="478"/>
      <c r="M1054" s="435"/>
      <c r="N1054" s="482">
        <v>33.9</v>
      </c>
      <c r="O1054" s="482"/>
      <c r="P1054" s="482"/>
      <c r="Q1054" s="483">
        <f>IF(N1054="","",N1054*H1054*AE1064)</f>
        <v>351.44997777456308</v>
      </c>
      <c r="R1054" s="484"/>
      <c r="S1054" s="484"/>
      <c r="T1054" s="485"/>
      <c r="U1054" s="500">
        <v>8</v>
      </c>
      <c r="V1054" s="436"/>
      <c r="W1054" s="431">
        <v>2.2000000476837158</v>
      </c>
      <c r="X1054" s="431"/>
      <c r="Y1054" s="431"/>
      <c r="Z1054" s="477" t="s">
        <v>452</v>
      </c>
      <c r="AA1054" s="478"/>
      <c r="AB1054" s="435"/>
      <c r="AC1054" s="482">
        <v>33.9</v>
      </c>
      <c r="AD1054" s="482"/>
      <c r="AE1054" s="482"/>
      <c r="AF1054" s="483">
        <f>IF(AC1054="","",AC1054*W1054*AE1064)</f>
        <v>351.44997777456308</v>
      </c>
      <c r="AG1054" s="484"/>
      <c r="AH1054" s="484"/>
      <c r="AI1054" s="484"/>
    </row>
    <row r="1055" spans="1:36" s="23" customFormat="1" ht="15.75" customHeight="1" x14ac:dyDescent="0.15">
      <c r="A1055" s="115" t="str">
        <f t="shared" si="146"/>
        <v/>
      </c>
      <c r="B1055" s="99"/>
      <c r="F1055" s="435">
        <v>9</v>
      </c>
      <c r="G1055" s="436"/>
      <c r="H1055" s="431">
        <v>1.5</v>
      </c>
      <c r="I1055" s="431"/>
      <c r="J1055" s="431"/>
      <c r="K1055" s="477" t="s">
        <v>397</v>
      </c>
      <c r="L1055" s="478"/>
      <c r="M1055" s="435"/>
      <c r="N1055" s="482">
        <v>63</v>
      </c>
      <c r="O1055" s="482"/>
      <c r="P1055" s="482"/>
      <c r="Q1055" s="483">
        <f>IF(N1055="","",N1055*H1055*AE1064)</f>
        <v>445.32075864635317</v>
      </c>
      <c r="R1055" s="484"/>
      <c r="S1055" s="484"/>
      <c r="T1055" s="485"/>
      <c r="U1055" s="500">
        <v>9</v>
      </c>
      <c r="V1055" s="436"/>
      <c r="W1055" s="431">
        <v>1.5</v>
      </c>
      <c r="X1055" s="431"/>
      <c r="Y1055" s="431"/>
      <c r="Z1055" s="477" t="s">
        <v>397</v>
      </c>
      <c r="AA1055" s="478"/>
      <c r="AB1055" s="435"/>
      <c r="AC1055" s="482">
        <v>63</v>
      </c>
      <c r="AD1055" s="482"/>
      <c r="AE1055" s="482"/>
      <c r="AF1055" s="483">
        <f>IF(AC1055="","",AC1055*W1055*AE1064)</f>
        <v>445.32075864635317</v>
      </c>
      <c r="AG1055" s="484"/>
      <c r="AH1055" s="484"/>
      <c r="AI1055" s="484"/>
    </row>
    <row r="1056" spans="1:36" s="23" customFormat="1" ht="15.75" customHeight="1" x14ac:dyDescent="0.15">
      <c r="A1056" s="115" t="str">
        <f t="shared" si="146"/>
        <v/>
      </c>
      <c r="B1056" s="99"/>
      <c r="F1056" s="435">
        <v>10</v>
      </c>
      <c r="G1056" s="436"/>
      <c r="H1056" s="431">
        <v>3.8499999046325684</v>
      </c>
      <c r="I1056" s="431"/>
      <c r="J1056" s="431"/>
      <c r="K1056" s="477" t="s">
        <v>452</v>
      </c>
      <c r="L1056" s="478"/>
      <c r="M1056" s="435"/>
      <c r="N1056" s="482">
        <v>34.4</v>
      </c>
      <c r="O1056" s="482"/>
      <c r="P1056" s="482"/>
      <c r="Q1056" s="483">
        <f>IF(N1056="","",N1056*H1056*AE1064)</f>
        <v>624.10878110249814</v>
      </c>
      <c r="R1056" s="484"/>
      <c r="S1056" s="484"/>
      <c r="T1056" s="485"/>
      <c r="U1056" s="500">
        <v>10</v>
      </c>
      <c r="V1056" s="436"/>
      <c r="W1056" s="431">
        <v>3.8499999046325684</v>
      </c>
      <c r="X1056" s="431"/>
      <c r="Y1056" s="431"/>
      <c r="Z1056" s="477" t="s">
        <v>452</v>
      </c>
      <c r="AA1056" s="478"/>
      <c r="AB1056" s="435"/>
      <c r="AC1056" s="482">
        <v>34.4</v>
      </c>
      <c r="AD1056" s="482"/>
      <c r="AE1056" s="482"/>
      <c r="AF1056" s="483">
        <f>IF(AC1056="","",AC1056*W1056*AE1064)</f>
        <v>624.10878110249814</v>
      </c>
      <c r="AG1056" s="484"/>
      <c r="AH1056" s="484"/>
      <c r="AI1056" s="484"/>
    </row>
    <row r="1057" spans="1:36" s="23" customFormat="1" ht="15.75" customHeight="1" x14ac:dyDescent="0.15">
      <c r="A1057" s="115" t="str">
        <f t="shared" si="146"/>
        <v/>
      </c>
      <c r="B1057" s="99"/>
      <c r="F1057" s="435">
        <v>11</v>
      </c>
      <c r="G1057" s="436"/>
      <c r="H1057" s="431">
        <v>2.4000000953674316</v>
      </c>
      <c r="I1057" s="431"/>
      <c r="J1057" s="431"/>
      <c r="K1057" s="477" t="s">
        <v>397</v>
      </c>
      <c r="L1057" s="478"/>
      <c r="M1057" s="435"/>
      <c r="N1057" s="482">
        <v>84</v>
      </c>
      <c r="O1057" s="482"/>
      <c r="P1057" s="482"/>
      <c r="Q1057" s="483">
        <f>IF(N1057="","",N1057*H1057*AE1064)</f>
        <v>950.01765619586195</v>
      </c>
      <c r="R1057" s="484"/>
      <c r="S1057" s="484"/>
      <c r="T1057" s="485"/>
      <c r="U1057" s="500">
        <v>11</v>
      </c>
      <c r="V1057" s="436"/>
      <c r="W1057" s="431">
        <v>2.4000000953674316</v>
      </c>
      <c r="X1057" s="431"/>
      <c r="Y1057" s="431"/>
      <c r="Z1057" s="477" t="s">
        <v>397</v>
      </c>
      <c r="AA1057" s="478"/>
      <c r="AB1057" s="435"/>
      <c r="AC1057" s="482">
        <v>84</v>
      </c>
      <c r="AD1057" s="482"/>
      <c r="AE1057" s="482"/>
      <c r="AF1057" s="483">
        <f>IF(AC1057="","",AC1057*W1057*AE1064)</f>
        <v>950.01765619586195</v>
      </c>
      <c r="AG1057" s="484"/>
      <c r="AH1057" s="484"/>
      <c r="AI1057" s="484"/>
    </row>
    <row r="1058" spans="1:36" s="23" customFormat="1" ht="15.75" customHeight="1" x14ac:dyDescent="0.15">
      <c r="A1058" s="115" t="str">
        <f t="shared" si="146"/>
        <v/>
      </c>
      <c r="B1058" s="99"/>
      <c r="F1058" s="435">
        <v>12</v>
      </c>
      <c r="G1058" s="436"/>
      <c r="H1058" s="431">
        <v>1.5199999809265137</v>
      </c>
      <c r="I1058" s="431"/>
      <c r="J1058" s="431"/>
      <c r="K1058" s="477" t="s">
        <v>452</v>
      </c>
      <c r="L1058" s="478"/>
      <c r="M1058" s="435"/>
      <c r="N1058" s="482">
        <v>34.4</v>
      </c>
      <c r="O1058" s="482"/>
      <c r="P1058" s="482"/>
      <c r="Q1058" s="483">
        <f>IF(N1058="","",N1058*H1058*AE1064)</f>
        <v>246.40139191442461</v>
      </c>
      <c r="R1058" s="484"/>
      <c r="S1058" s="484"/>
      <c r="T1058" s="485"/>
      <c r="U1058" s="500">
        <v>12</v>
      </c>
      <c r="V1058" s="436"/>
      <c r="W1058" s="431">
        <v>2.2699999809265137</v>
      </c>
      <c r="X1058" s="431"/>
      <c r="Y1058" s="431"/>
      <c r="Z1058" s="477" t="s">
        <v>452</v>
      </c>
      <c r="AA1058" s="478"/>
      <c r="AB1058" s="435"/>
      <c r="AC1058" s="482">
        <v>34.4</v>
      </c>
      <c r="AD1058" s="482"/>
      <c r="AE1058" s="482"/>
      <c r="AF1058" s="483">
        <f>IF(AC1058="","",AC1058*W1058*AE1064)</f>
        <v>367.98102760834962</v>
      </c>
      <c r="AG1058" s="484"/>
      <c r="AH1058" s="484"/>
      <c r="AI1058" s="484"/>
    </row>
    <row r="1059" spans="1:36" s="23" customFormat="1" ht="15.75" customHeight="1" x14ac:dyDescent="0.15">
      <c r="A1059" s="115" t="str">
        <f t="shared" si="146"/>
        <v/>
      </c>
      <c r="B1059" s="99"/>
      <c r="F1059" s="435">
        <v>12</v>
      </c>
      <c r="G1059" s="436"/>
      <c r="H1059" s="431">
        <v>0.75</v>
      </c>
      <c r="I1059" s="431"/>
      <c r="J1059" s="431"/>
      <c r="K1059" s="477" t="s">
        <v>452</v>
      </c>
      <c r="L1059" s="478"/>
      <c r="M1059" s="435"/>
      <c r="N1059" s="482">
        <v>0</v>
      </c>
      <c r="O1059" s="482"/>
      <c r="P1059" s="482"/>
      <c r="Q1059" s="483">
        <f>IF(N1059="","",N1059*H1059*AE1064)</f>
        <v>0</v>
      </c>
      <c r="R1059" s="484"/>
      <c r="S1059" s="484"/>
      <c r="T1059" s="485"/>
      <c r="U1059" s="500"/>
      <c r="V1059" s="436"/>
      <c r="W1059" s="431"/>
      <c r="X1059" s="431"/>
      <c r="Y1059" s="431"/>
      <c r="Z1059" s="477"/>
      <c r="AA1059" s="478"/>
      <c r="AB1059" s="435"/>
      <c r="AC1059" s="482"/>
      <c r="AD1059" s="482"/>
      <c r="AE1059" s="482"/>
      <c r="AF1059" s="483" t="str">
        <f>IF(AC1059="","",AC1059*W1059*AE1064)</f>
        <v/>
      </c>
      <c r="AG1059" s="484"/>
      <c r="AH1059" s="484"/>
      <c r="AI1059" s="484"/>
    </row>
    <row r="1060" spans="1:36" s="23" customFormat="1" ht="15.75" customHeight="1" x14ac:dyDescent="0.15">
      <c r="A1060" s="115" t="str">
        <f t="shared" si="146"/>
        <v>×</v>
      </c>
      <c r="B1060" s="99"/>
      <c r="F1060" s="435"/>
      <c r="G1060" s="436"/>
      <c r="H1060" s="431"/>
      <c r="I1060" s="431"/>
      <c r="J1060" s="431"/>
      <c r="K1060" s="477"/>
      <c r="L1060" s="478"/>
      <c r="M1060" s="435"/>
      <c r="N1060" s="482"/>
      <c r="O1060" s="482"/>
      <c r="P1060" s="482"/>
      <c r="Q1060" s="483" t="str">
        <f>IF(N1060="","",N1060*H1060*AE1064)</f>
        <v/>
      </c>
      <c r="R1060" s="484"/>
      <c r="S1060" s="484"/>
      <c r="T1060" s="485"/>
      <c r="U1060" s="500"/>
      <c r="V1060" s="436"/>
      <c r="W1060" s="431"/>
      <c r="X1060" s="431"/>
      <c r="Y1060" s="431"/>
      <c r="Z1060" s="477"/>
      <c r="AA1060" s="478"/>
      <c r="AB1060" s="435"/>
      <c r="AC1060" s="482"/>
      <c r="AD1060" s="482"/>
      <c r="AE1060" s="482"/>
      <c r="AF1060" s="483" t="str">
        <f>IF(AC1060="","",AC1060*W1060*AE1064)</f>
        <v/>
      </c>
      <c r="AG1060" s="484"/>
      <c r="AH1060" s="484"/>
      <c r="AI1060" s="484"/>
    </row>
    <row r="1061" spans="1:36" s="23" customFormat="1" ht="15.75" customHeight="1" x14ac:dyDescent="0.15">
      <c r="A1061" s="115" t="str">
        <f t="shared" si="146"/>
        <v>×</v>
      </c>
      <c r="B1061" s="99"/>
      <c r="F1061" s="435"/>
      <c r="G1061" s="436"/>
      <c r="H1061" s="431"/>
      <c r="I1061" s="431"/>
      <c r="J1061" s="431"/>
      <c r="K1061" s="477"/>
      <c r="L1061" s="478"/>
      <c r="M1061" s="435"/>
      <c r="N1061" s="482"/>
      <c r="O1061" s="482"/>
      <c r="P1061" s="482"/>
      <c r="Q1061" s="483" t="str">
        <f>IF(N1061="","",N1061*H1061*AE1064)</f>
        <v/>
      </c>
      <c r="R1061" s="484"/>
      <c r="S1061" s="484"/>
      <c r="T1061" s="485"/>
      <c r="U1061" s="500"/>
      <c r="V1061" s="436"/>
      <c r="W1061" s="431"/>
      <c r="X1061" s="431"/>
      <c r="Y1061" s="431"/>
      <c r="Z1061" s="477"/>
      <c r="AA1061" s="478"/>
      <c r="AB1061" s="435"/>
      <c r="AC1061" s="482"/>
      <c r="AD1061" s="482"/>
      <c r="AE1061" s="482"/>
      <c r="AF1061" s="483" t="str">
        <f>IF(AC1061="","",AC1061*W1061*AE1064)</f>
        <v/>
      </c>
      <c r="AG1061" s="484"/>
      <c r="AH1061" s="484"/>
      <c r="AI1061" s="484"/>
    </row>
    <row r="1062" spans="1:36" s="23" customFormat="1" ht="15.75" customHeight="1" x14ac:dyDescent="0.15">
      <c r="A1062" s="115" t="str">
        <f t="shared" si="146"/>
        <v>×</v>
      </c>
      <c r="B1062" s="99"/>
      <c r="F1062" s="435"/>
      <c r="G1062" s="436"/>
      <c r="H1062" s="431"/>
      <c r="I1062" s="431"/>
      <c r="J1062" s="431"/>
      <c r="K1062" s="477"/>
      <c r="L1062" s="478"/>
      <c r="M1062" s="435"/>
      <c r="N1062" s="482"/>
      <c r="O1062" s="482"/>
      <c r="P1062" s="482"/>
      <c r="Q1062" s="483" t="str">
        <f>IF(N1062="","",N1062*H1062*AE1064)</f>
        <v/>
      </c>
      <c r="R1062" s="484"/>
      <c r="S1062" s="484"/>
      <c r="T1062" s="485"/>
      <c r="U1062" s="500"/>
      <c r="V1062" s="436"/>
      <c r="W1062" s="431"/>
      <c r="X1062" s="431"/>
      <c r="Y1062" s="431"/>
      <c r="Z1062" s="477"/>
      <c r="AA1062" s="478"/>
      <c r="AB1062" s="435"/>
      <c r="AC1062" s="482"/>
      <c r="AD1062" s="482"/>
      <c r="AE1062" s="482"/>
      <c r="AF1062" s="483" t="str">
        <f>IF(AC1062="","",AC1062*W1062*AE1064)</f>
        <v/>
      </c>
      <c r="AG1062" s="484"/>
      <c r="AH1062" s="484"/>
      <c r="AI1062" s="484"/>
    </row>
    <row r="1063" spans="1:36" s="23" customFormat="1" ht="15.75" customHeight="1" x14ac:dyDescent="0.15">
      <c r="A1063" s="115" t="str">
        <f>IF(液状化L2の有無="","","×")</f>
        <v/>
      </c>
      <c r="B1063" s="99"/>
      <c r="F1063" s="251" t="s">
        <v>451</v>
      </c>
      <c r="G1063" s="252"/>
      <c r="H1063" s="479">
        <f>ROUND(SUM(Q1047:T1062),1)</f>
        <v>4548.1000000000004</v>
      </c>
      <c r="I1063" s="480"/>
      <c r="J1063" s="480"/>
      <c r="K1063" s="480"/>
      <c r="L1063" s="480"/>
      <c r="M1063" s="480"/>
      <c r="N1063" s="480"/>
      <c r="O1063" s="480"/>
      <c r="P1063" s="480"/>
      <c r="Q1063" s="480"/>
      <c r="R1063" s="480"/>
      <c r="S1063" s="480"/>
      <c r="T1063" s="481"/>
      <c r="U1063" s="364" t="s">
        <v>451</v>
      </c>
      <c r="V1063" s="252"/>
      <c r="W1063" s="479">
        <f>ROUND(SUM(AF1047:AI1062),1)</f>
        <v>4669.7</v>
      </c>
      <c r="X1063" s="480"/>
      <c r="Y1063" s="480"/>
      <c r="Z1063" s="480"/>
      <c r="AA1063" s="480"/>
      <c r="AB1063" s="480"/>
      <c r="AC1063" s="480"/>
      <c r="AD1063" s="480"/>
      <c r="AE1063" s="480"/>
      <c r="AF1063" s="480"/>
      <c r="AG1063" s="480"/>
      <c r="AH1063" s="480"/>
      <c r="AI1063" s="480"/>
    </row>
    <row r="1064" spans="1:36" s="23" customFormat="1" ht="15.75" customHeight="1" x14ac:dyDescent="0.15">
      <c r="A1064" s="115" t="str">
        <f>IF(液状化L2の有無="","","×")</f>
        <v/>
      </c>
      <c r="B1064" s="99"/>
      <c r="F1064" s="30"/>
      <c r="G1064" s="30"/>
      <c r="H1064" s="30"/>
      <c r="I1064" s="30"/>
      <c r="J1064" s="30"/>
      <c r="K1064" s="30"/>
      <c r="L1064" s="30"/>
      <c r="M1064" s="30"/>
      <c r="N1064" s="30"/>
      <c r="O1064" s="30"/>
      <c r="P1064" s="30"/>
      <c r="AB1064" s="38" t="s">
        <v>119</v>
      </c>
      <c r="AC1064" s="23" t="s">
        <v>419</v>
      </c>
      <c r="AD1064" s="22" t="s">
        <v>25</v>
      </c>
      <c r="AE1064" s="308">
        <f>AE1040</f>
        <v>4.7123889803846897</v>
      </c>
      <c r="AF1064" s="308"/>
      <c r="AG1064" s="308"/>
      <c r="AH1064" s="29" t="s">
        <v>420</v>
      </c>
      <c r="AI1064" s="22" t="s">
        <v>149</v>
      </c>
    </row>
    <row r="1065" spans="1:36" ht="15.75" customHeight="1" x14ac:dyDescent="0.15">
      <c r="A1065" s="120" t="str">
        <f>IF(液状化L2の有無="","","×")</f>
        <v/>
      </c>
      <c r="B1065" s="99" t="s">
        <v>571</v>
      </c>
    </row>
    <row r="1067" spans="1:36" s="23" customFormat="1" ht="15.75" customHeight="1" x14ac:dyDescent="0.15">
      <c r="F1067" s="28" t="s">
        <v>492</v>
      </c>
      <c r="G1067" s="34"/>
      <c r="H1067" s="34"/>
      <c r="I1067" s="28"/>
      <c r="J1067" s="28"/>
      <c r="K1067" s="28"/>
      <c r="L1067" s="28"/>
      <c r="M1067" s="28"/>
      <c r="N1067" s="28"/>
      <c r="O1067" s="28"/>
      <c r="P1067" s="28"/>
      <c r="Q1067" s="28"/>
      <c r="R1067" s="28"/>
      <c r="S1067" s="28"/>
      <c r="T1067" s="28"/>
      <c r="U1067" s="28"/>
      <c r="V1067" s="28"/>
      <c r="W1067" s="28"/>
      <c r="X1067" s="28"/>
      <c r="Y1067" s="28"/>
      <c r="Z1067" s="28"/>
      <c r="AA1067" s="28"/>
      <c r="AB1067" s="28"/>
      <c r="AC1067" s="28"/>
      <c r="AD1067" s="28"/>
      <c r="AE1067" s="28"/>
      <c r="AF1067" s="28"/>
      <c r="AG1067" s="28"/>
      <c r="AH1067" s="28"/>
      <c r="AI1067" s="28"/>
      <c r="AJ1067" s="30"/>
    </row>
    <row r="1068" spans="1:36" s="23" customFormat="1" ht="15.75" customHeight="1" x14ac:dyDescent="0.15">
      <c r="F1068" s="341" t="s">
        <v>417</v>
      </c>
      <c r="G1068" s="261"/>
      <c r="H1068" s="261"/>
      <c r="I1068" s="261"/>
      <c r="J1068" s="261"/>
      <c r="K1068" s="261"/>
      <c r="L1068" s="261"/>
      <c r="M1068" s="261"/>
      <c r="N1068" s="261"/>
      <c r="O1068" s="261"/>
      <c r="P1068" s="261"/>
      <c r="Q1068" s="261"/>
      <c r="R1068" s="261"/>
      <c r="S1068" s="261"/>
      <c r="T1068" s="334"/>
      <c r="U1068" s="354" t="s">
        <v>418</v>
      </c>
      <c r="V1068" s="269"/>
      <c r="W1068" s="269"/>
      <c r="X1068" s="269"/>
      <c r="Y1068" s="269"/>
      <c r="Z1068" s="269"/>
      <c r="AA1068" s="269"/>
      <c r="AB1068" s="269"/>
      <c r="AC1068" s="269"/>
      <c r="AD1068" s="269"/>
      <c r="AE1068" s="269"/>
      <c r="AF1068" s="269"/>
      <c r="AG1068" s="269"/>
      <c r="AH1068" s="269"/>
      <c r="AI1068" s="285"/>
    </row>
    <row r="1069" spans="1:36" s="23" customFormat="1" ht="15.75" customHeight="1" x14ac:dyDescent="0.15">
      <c r="F1069" s="494" t="s">
        <v>74</v>
      </c>
      <c r="G1069" s="503"/>
      <c r="H1069" s="486" t="s">
        <v>181</v>
      </c>
      <c r="I1069" s="487"/>
      <c r="J1069" s="487"/>
      <c r="K1069" s="489" t="s">
        <v>224</v>
      </c>
      <c r="L1069" s="490"/>
      <c r="M1069" s="491"/>
      <c r="N1069" s="489" t="s">
        <v>450</v>
      </c>
      <c r="O1069" s="490"/>
      <c r="P1069" s="491"/>
      <c r="Q1069" s="489" t="s">
        <v>227</v>
      </c>
      <c r="R1069" s="490"/>
      <c r="S1069" s="490"/>
      <c r="T1069" s="495"/>
      <c r="U1069" s="325" t="s">
        <v>74</v>
      </c>
      <c r="V1069" s="259"/>
      <c r="W1069" s="353" t="s">
        <v>181</v>
      </c>
      <c r="X1069" s="262"/>
      <c r="Y1069" s="262"/>
      <c r="Z1069" s="497" t="s">
        <v>224</v>
      </c>
      <c r="AA1069" s="498"/>
      <c r="AB1069" s="499"/>
      <c r="AC1069" s="497" t="s">
        <v>450</v>
      </c>
      <c r="AD1069" s="498"/>
      <c r="AE1069" s="499"/>
      <c r="AF1069" s="497" t="s">
        <v>227</v>
      </c>
      <c r="AG1069" s="498"/>
      <c r="AH1069" s="498"/>
      <c r="AI1069" s="498"/>
    </row>
    <row r="1070" spans="1:36" s="23" customFormat="1" ht="15.75" customHeight="1" x14ac:dyDescent="0.15">
      <c r="F1070" s="504"/>
      <c r="G1070" s="502"/>
      <c r="H1070" s="488"/>
      <c r="I1070" s="488"/>
      <c r="J1070" s="488"/>
      <c r="K1070" s="492"/>
      <c r="L1070" s="493"/>
      <c r="M1070" s="494"/>
      <c r="N1070" s="492"/>
      <c r="O1070" s="493"/>
      <c r="P1070" s="494"/>
      <c r="Q1070" s="492"/>
      <c r="R1070" s="493"/>
      <c r="S1070" s="493"/>
      <c r="T1070" s="496"/>
      <c r="U1070" s="501"/>
      <c r="V1070" s="502"/>
      <c r="W1070" s="488"/>
      <c r="X1070" s="488"/>
      <c r="Y1070" s="488"/>
      <c r="Z1070" s="492"/>
      <c r="AA1070" s="493"/>
      <c r="AB1070" s="494"/>
      <c r="AC1070" s="492"/>
      <c r="AD1070" s="493"/>
      <c r="AE1070" s="494"/>
      <c r="AF1070" s="492"/>
      <c r="AG1070" s="493"/>
      <c r="AH1070" s="493"/>
      <c r="AI1070" s="493"/>
    </row>
    <row r="1071" spans="1:36" s="23" customFormat="1" ht="15.75" customHeight="1" x14ac:dyDescent="0.15">
      <c r="A1071" s="109" t="str">
        <f t="shared" ref="A1071:A1086" si="147">IF(LEN(F1071)+LEN(U1071)=0,"×","")</f>
        <v/>
      </c>
      <c r="B1071" s="99"/>
      <c r="F1071" s="433">
        <v>2</v>
      </c>
      <c r="G1071" s="434"/>
      <c r="H1071" s="437">
        <v>0.33000001311302185</v>
      </c>
      <c r="I1071" s="437"/>
      <c r="J1071" s="437"/>
      <c r="K1071" s="471" t="s">
        <v>397</v>
      </c>
      <c r="L1071" s="472"/>
      <c r="M1071" s="433"/>
      <c r="N1071" s="473">
        <v>0</v>
      </c>
      <c r="O1071" s="473"/>
      <c r="P1071" s="473"/>
      <c r="Q1071" s="474">
        <f>IF(N1071="","",N1071*H1071*AE1088)</f>
        <v>0</v>
      </c>
      <c r="R1071" s="475"/>
      <c r="S1071" s="475"/>
      <c r="T1071" s="476"/>
      <c r="U1071" s="470">
        <v>2</v>
      </c>
      <c r="V1071" s="434"/>
      <c r="W1071" s="437">
        <v>0.33000001311302185</v>
      </c>
      <c r="X1071" s="437"/>
      <c r="Y1071" s="437"/>
      <c r="Z1071" s="471" t="s">
        <v>397</v>
      </c>
      <c r="AA1071" s="472"/>
      <c r="AB1071" s="433"/>
      <c r="AC1071" s="473">
        <v>0</v>
      </c>
      <c r="AD1071" s="473"/>
      <c r="AE1071" s="473"/>
      <c r="AF1071" s="474">
        <f>IF(AC1071="","",AC1071*W1071*AE1088)</f>
        <v>0</v>
      </c>
      <c r="AG1071" s="475"/>
      <c r="AH1071" s="475"/>
      <c r="AI1071" s="475"/>
    </row>
    <row r="1072" spans="1:36" s="23" customFormat="1" ht="15.75" customHeight="1" x14ac:dyDescent="0.15">
      <c r="A1072" s="109" t="str">
        <f t="shared" si="147"/>
        <v/>
      </c>
      <c r="B1072" s="99"/>
      <c r="F1072" s="435">
        <v>3</v>
      </c>
      <c r="G1072" s="436"/>
      <c r="H1072" s="431">
        <v>1.5</v>
      </c>
      <c r="I1072" s="431"/>
      <c r="J1072" s="431"/>
      <c r="K1072" s="477" t="s">
        <v>452</v>
      </c>
      <c r="L1072" s="478"/>
      <c r="M1072" s="435"/>
      <c r="N1072" s="482">
        <v>0</v>
      </c>
      <c r="O1072" s="482"/>
      <c r="P1072" s="482"/>
      <c r="Q1072" s="483">
        <f>IF(N1072="","",N1072*H1072*AE1088)</f>
        <v>0</v>
      </c>
      <c r="R1072" s="484"/>
      <c r="S1072" s="484"/>
      <c r="T1072" s="485"/>
      <c r="U1072" s="500">
        <v>3</v>
      </c>
      <c r="V1072" s="436"/>
      <c r="W1072" s="431">
        <v>1.5</v>
      </c>
      <c r="X1072" s="431"/>
      <c r="Y1072" s="431"/>
      <c r="Z1072" s="477" t="s">
        <v>452</v>
      </c>
      <c r="AA1072" s="478"/>
      <c r="AB1072" s="435"/>
      <c r="AC1072" s="482">
        <v>0</v>
      </c>
      <c r="AD1072" s="482"/>
      <c r="AE1072" s="482"/>
      <c r="AF1072" s="483">
        <f>IF(AC1072="","",AC1072*W1072*AE1088)</f>
        <v>0</v>
      </c>
      <c r="AG1072" s="484"/>
      <c r="AH1072" s="484"/>
      <c r="AI1072" s="484"/>
    </row>
    <row r="1073" spans="1:35" s="23" customFormat="1" ht="15.75" customHeight="1" x14ac:dyDescent="0.15">
      <c r="A1073" s="109" t="str">
        <f t="shared" si="147"/>
        <v/>
      </c>
      <c r="B1073" s="99"/>
      <c r="F1073" s="435">
        <v>4</v>
      </c>
      <c r="G1073" s="436"/>
      <c r="H1073" s="431">
        <v>5.940000057220459</v>
      </c>
      <c r="I1073" s="431"/>
      <c r="J1073" s="431"/>
      <c r="K1073" s="477" t="s">
        <v>452</v>
      </c>
      <c r="L1073" s="478"/>
      <c r="M1073" s="435"/>
      <c r="N1073" s="482">
        <v>0</v>
      </c>
      <c r="O1073" s="482"/>
      <c r="P1073" s="482"/>
      <c r="Q1073" s="483">
        <f>IF(N1073="","",N1073*H1073*AE1088)</f>
        <v>0</v>
      </c>
      <c r="R1073" s="484"/>
      <c r="S1073" s="484"/>
      <c r="T1073" s="485"/>
      <c r="U1073" s="500">
        <v>4</v>
      </c>
      <c r="V1073" s="436"/>
      <c r="W1073" s="431">
        <v>5.940000057220459</v>
      </c>
      <c r="X1073" s="431"/>
      <c r="Y1073" s="431"/>
      <c r="Z1073" s="477" t="s">
        <v>452</v>
      </c>
      <c r="AA1073" s="478"/>
      <c r="AB1073" s="435"/>
      <c r="AC1073" s="482">
        <v>0</v>
      </c>
      <c r="AD1073" s="482"/>
      <c r="AE1073" s="482"/>
      <c r="AF1073" s="483">
        <f>IF(AC1073="","",AC1073*W1073*AE1088)</f>
        <v>0</v>
      </c>
      <c r="AG1073" s="484"/>
      <c r="AH1073" s="484"/>
      <c r="AI1073" s="484"/>
    </row>
    <row r="1074" spans="1:35" s="23" customFormat="1" ht="15.75" customHeight="1" x14ac:dyDescent="0.15">
      <c r="A1074" s="109" t="str">
        <f t="shared" si="147"/>
        <v/>
      </c>
      <c r="B1074" s="99"/>
      <c r="F1074" s="435">
        <v>4</v>
      </c>
      <c r="G1074" s="436"/>
      <c r="H1074" s="431">
        <v>0.6100001335144043</v>
      </c>
      <c r="I1074" s="431"/>
      <c r="J1074" s="431"/>
      <c r="K1074" s="477" t="s">
        <v>452</v>
      </c>
      <c r="L1074" s="478"/>
      <c r="M1074" s="435"/>
      <c r="N1074" s="482">
        <v>12</v>
      </c>
      <c r="O1074" s="482"/>
      <c r="P1074" s="482"/>
      <c r="Q1074" s="483">
        <f>IF(N1074="","",N1074*H1074*AE1088)</f>
        <v>34.494694886477618</v>
      </c>
      <c r="R1074" s="484"/>
      <c r="S1074" s="484"/>
      <c r="T1074" s="485"/>
      <c r="U1074" s="500">
        <v>4</v>
      </c>
      <c r="V1074" s="436"/>
      <c r="W1074" s="431">
        <v>0.6100001335144043</v>
      </c>
      <c r="X1074" s="431"/>
      <c r="Y1074" s="431"/>
      <c r="Z1074" s="477" t="s">
        <v>452</v>
      </c>
      <c r="AA1074" s="478"/>
      <c r="AB1074" s="435"/>
      <c r="AC1074" s="482">
        <v>12</v>
      </c>
      <c r="AD1074" s="482"/>
      <c r="AE1074" s="482"/>
      <c r="AF1074" s="483">
        <f>IF(AC1074="","",AC1074*W1074*AE1088)</f>
        <v>34.494694886477618</v>
      </c>
      <c r="AG1074" s="484"/>
      <c r="AH1074" s="484"/>
      <c r="AI1074" s="484"/>
    </row>
    <row r="1075" spans="1:35" s="23" customFormat="1" ht="15.75" customHeight="1" x14ac:dyDescent="0.15">
      <c r="A1075" s="109" t="str">
        <f t="shared" si="147"/>
        <v/>
      </c>
      <c r="B1075" s="99"/>
      <c r="F1075" s="435">
        <v>5</v>
      </c>
      <c r="G1075" s="436"/>
      <c r="H1075" s="431">
        <v>3.4500000476837158</v>
      </c>
      <c r="I1075" s="431"/>
      <c r="J1075" s="431"/>
      <c r="K1075" s="477" t="s">
        <v>452</v>
      </c>
      <c r="L1075" s="478"/>
      <c r="M1075" s="435"/>
      <c r="N1075" s="482">
        <v>21.2</v>
      </c>
      <c r="O1075" s="482"/>
      <c r="P1075" s="482"/>
      <c r="Q1075" s="483">
        <f>IF(N1075="","",N1075*H1075*AE1088)</f>
        <v>344.6641347890656</v>
      </c>
      <c r="R1075" s="484"/>
      <c r="S1075" s="484"/>
      <c r="T1075" s="485"/>
      <c r="U1075" s="500">
        <v>5</v>
      </c>
      <c r="V1075" s="436"/>
      <c r="W1075" s="431">
        <v>3.4500000476837158</v>
      </c>
      <c r="X1075" s="431"/>
      <c r="Y1075" s="431"/>
      <c r="Z1075" s="477" t="s">
        <v>452</v>
      </c>
      <c r="AA1075" s="478"/>
      <c r="AB1075" s="435"/>
      <c r="AC1075" s="482">
        <v>21.2</v>
      </c>
      <c r="AD1075" s="482"/>
      <c r="AE1075" s="482"/>
      <c r="AF1075" s="483">
        <f>IF(AC1075="","",AC1075*W1075*AE1088)</f>
        <v>344.6641347890656</v>
      </c>
      <c r="AG1075" s="484"/>
      <c r="AH1075" s="484"/>
      <c r="AI1075" s="484"/>
    </row>
    <row r="1076" spans="1:35" s="23" customFormat="1" ht="15.75" customHeight="1" x14ac:dyDescent="0.15">
      <c r="A1076" s="109" t="str">
        <f t="shared" si="147"/>
        <v/>
      </c>
      <c r="B1076" s="99"/>
      <c r="F1076" s="435">
        <v>6</v>
      </c>
      <c r="G1076" s="436"/>
      <c r="H1076" s="431">
        <v>2.3499999046325684</v>
      </c>
      <c r="I1076" s="431"/>
      <c r="J1076" s="431"/>
      <c r="K1076" s="477" t="s">
        <v>452</v>
      </c>
      <c r="L1076" s="478"/>
      <c r="M1076" s="435"/>
      <c r="N1076" s="482">
        <v>34.5</v>
      </c>
      <c r="O1076" s="482"/>
      <c r="P1076" s="482"/>
      <c r="Q1076" s="483">
        <f>IF(N1076="","",N1076*H1076*AE1088)</f>
        <v>382.05692108009777</v>
      </c>
      <c r="R1076" s="484"/>
      <c r="S1076" s="484"/>
      <c r="T1076" s="485"/>
      <c r="U1076" s="500">
        <v>6</v>
      </c>
      <c r="V1076" s="436"/>
      <c r="W1076" s="431">
        <v>2.3499999046325684</v>
      </c>
      <c r="X1076" s="431"/>
      <c r="Y1076" s="431"/>
      <c r="Z1076" s="477" t="s">
        <v>452</v>
      </c>
      <c r="AA1076" s="478"/>
      <c r="AB1076" s="435"/>
      <c r="AC1076" s="482">
        <v>34.5</v>
      </c>
      <c r="AD1076" s="482"/>
      <c r="AE1076" s="482"/>
      <c r="AF1076" s="483">
        <f>IF(AC1076="","",AC1076*W1076*AE1088)</f>
        <v>382.05692108009777</v>
      </c>
      <c r="AG1076" s="484"/>
      <c r="AH1076" s="484"/>
      <c r="AI1076" s="484"/>
    </row>
    <row r="1077" spans="1:35" s="23" customFormat="1" ht="15.75" customHeight="1" x14ac:dyDescent="0.15">
      <c r="A1077" s="109" t="str">
        <f t="shared" si="147"/>
        <v/>
      </c>
      <c r="B1077" s="99"/>
      <c r="F1077" s="435">
        <v>7</v>
      </c>
      <c r="G1077" s="436"/>
      <c r="H1077" s="431">
        <v>8.6000003814697266</v>
      </c>
      <c r="I1077" s="431"/>
      <c r="J1077" s="431"/>
      <c r="K1077" s="477" t="s">
        <v>397</v>
      </c>
      <c r="L1077" s="478"/>
      <c r="M1077" s="435"/>
      <c r="N1077" s="482">
        <v>87</v>
      </c>
      <c r="O1077" s="482"/>
      <c r="P1077" s="482"/>
      <c r="Q1077" s="483">
        <f>IF(N1077="","",N1077*H1077*AE1088)</f>
        <v>3525.8095915179597</v>
      </c>
      <c r="R1077" s="484"/>
      <c r="S1077" s="484"/>
      <c r="T1077" s="485"/>
      <c r="U1077" s="500">
        <v>7</v>
      </c>
      <c r="V1077" s="436"/>
      <c r="W1077" s="431">
        <v>8.6000003814697266</v>
      </c>
      <c r="X1077" s="431"/>
      <c r="Y1077" s="431"/>
      <c r="Z1077" s="477" t="s">
        <v>397</v>
      </c>
      <c r="AA1077" s="478"/>
      <c r="AB1077" s="435"/>
      <c r="AC1077" s="482">
        <v>87</v>
      </c>
      <c r="AD1077" s="482"/>
      <c r="AE1077" s="482"/>
      <c r="AF1077" s="483">
        <f>IF(AC1077="","",AC1077*W1077*AE1088)</f>
        <v>3525.8095915179597</v>
      </c>
      <c r="AG1077" s="484"/>
      <c r="AH1077" s="484"/>
      <c r="AI1077" s="484"/>
    </row>
    <row r="1078" spans="1:35" s="23" customFormat="1" ht="15.75" customHeight="1" x14ac:dyDescent="0.15">
      <c r="A1078" s="109" t="str">
        <f t="shared" si="147"/>
        <v/>
      </c>
      <c r="B1078" s="99"/>
      <c r="F1078" s="435">
        <v>8</v>
      </c>
      <c r="G1078" s="436"/>
      <c r="H1078" s="431">
        <v>2.2000000476837158</v>
      </c>
      <c r="I1078" s="431"/>
      <c r="J1078" s="431"/>
      <c r="K1078" s="477" t="s">
        <v>452</v>
      </c>
      <c r="L1078" s="478"/>
      <c r="M1078" s="435"/>
      <c r="N1078" s="482">
        <v>33.9</v>
      </c>
      <c r="O1078" s="482"/>
      <c r="P1078" s="482"/>
      <c r="Q1078" s="483">
        <f>IF(N1078="","",N1078*H1078*AE1088)</f>
        <v>351.44997777456308</v>
      </c>
      <c r="R1078" s="484"/>
      <c r="S1078" s="484"/>
      <c r="T1078" s="485"/>
      <c r="U1078" s="500">
        <v>8</v>
      </c>
      <c r="V1078" s="436"/>
      <c r="W1078" s="431">
        <v>2.2000000476837158</v>
      </c>
      <c r="X1078" s="431"/>
      <c r="Y1078" s="431"/>
      <c r="Z1078" s="477" t="s">
        <v>452</v>
      </c>
      <c r="AA1078" s="478"/>
      <c r="AB1078" s="435"/>
      <c r="AC1078" s="482">
        <v>33.9</v>
      </c>
      <c r="AD1078" s="482"/>
      <c r="AE1078" s="482"/>
      <c r="AF1078" s="483">
        <f>IF(AC1078="","",AC1078*W1078*AE1088)</f>
        <v>351.44997777456308</v>
      </c>
      <c r="AG1078" s="484"/>
      <c r="AH1078" s="484"/>
      <c r="AI1078" s="484"/>
    </row>
    <row r="1079" spans="1:35" s="23" customFormat="1" ht="15.75" customHeight="1" x14ac:dyDescent="0.15">
      <c r="A1079" s="109" t="str">
        <f t="shared" si="147"/>
        <v/>
      </c>
      <c r="B1079" s="99"/>
      <c r="F1079" s="435">
        <v>9</v>
      </c>
      <c r="G1079" s="436"/>
      <c r="H1079" s="431">
        <v>1.5</v>
      </c>
      <c r="I1079" s="431"/>
      <c r="J1079" s="431"/>
      <c r="K1079" s="477" t="s">
        <v>397</v>
      </c>
      <c r="L1079" s="478"/>
      <c r="M1079" s="435"/>
      <c r="N1079" s="482">
        <v>63</v>
      </c>
      <c r="O1079" s="482"/>
      <c r="P1079" s="482"/>
      <c r="Q1079" s="483">
        <f>IF(N1079="","",N1079*H1079*AE1088)</f>
        <v>445.32075864635317</v>
      </c>
      <c r="R1079" s="484"/>
      <c r="S1079" s="484"/>
      <c r="T1079" s="485"/>
      <c r="U1079" s="500">
        <v>9</v>
      </c>
      <c r="V1079" s="436"/>
      <c r="W1079" s="431">
        <v>1.5</v>
      </c>
      <c r="X1079" s="431"/>
      <c r="Y1079" s="431"/>
      <c r="Z1079" s="477" t="s">
        <v>397</v>
      </c>
      <c r="AA1079" s="478"/>
      <c r="AB1079" s="435"/>
      <c r="AC1079" s="482">
        <v>63</v>
      </c>
      <c r="AD1079" s="482"/>
      <c r="AE1079" s="482"/>
      <c r="AF1079" s="483">
        <f>IF(AC1079="","",AC1079*W1079*AE1088)</f>
        <v>445.32075864635317</v>
      </c>
      <c r="AG1079" s="484"/>
      <c r="AH1079" s="484"/>
      <c r="AI1079" s="484"/>
    </row>
    <row r="1080" spans="1:35" s="23" customFormat="1" ht="15.75" customHeight="1" x14ac:dyDescent="0.15">
      <c r="A1080" s="109" t="str">
        <f t="shared" si="147"/>
        <v/>
      </c>
      <c r="B1080" s="99"/>
      <c r="F1080" s="435">
        <v>10</v>
      </c>
      <c r="G1080" s="436"/>
      <c r="H1080" s="431">
        <v>3.8499999046325684</v>
      </c>
      <c r="I1080" s="431"/>
      <c r="J1080" s="431"/>
      <c r="K1080" s="477" t="s">
        <v>452</v>
      </c>
      <c r="L1080" s="478"/>
      <c r="M1080" s="435"/>
      <c r="N1080" s="482">
        <v>34.4</v>
      </c>
      <c r="O1080" s="482"/>
      <c r="P1080" s="482"/>
      <c r="Q1080" s="483">
        <f>IF(N1080="","",N1080*H1080*AE1088)</f>
        <v>624.10878110249814</v>
      </c>
      <c r="R1080" s="484"/>
      <c r="S1080" s="484"/>
      <c r="T1080" s="485"/>
      <c r="U1080" s="500">
        <v>10</v>
      </c>
      <c r="V1080" s="436"/>
      <c r="W1080" s="431">
        <v>3.8499999046325684</v>
      </c>
      <c r="X1080" s="431"/>
      <c r="Y1080" s="431"/>
      <c r="Z1080" s="477" t="s">
        <v>452</v>
      </c>
      <c r="AA1080" s="478"/>
      <c r="AB1080" s="435"/>
      <c r="AC1080" s="482">
        <v>34.4</v>
      </c>
      <c r="AD1080" s="482"/>
      <c r="AE1080" s="482"/>
      <c r="AF1080" s="483">
        <f>IF(AC1080="","",AC1080*W1080*AE1088)</f>
        <v>624.10878110249814</v>
      </c>
      <c r="AG1080" s="484"/>
      <c r="AH1080" s="484"/>
      <c r="AI1080" s="484"/>
    </row>
    <row r="1081" spans="1:35" s="23" customFormat="1" ht="15.75" customHeight="1" x14ac:dyDescent="0.15">
      <c r="A1081" s="109" t="str">
        <f t="shared" si="147"/>
        <v/>
      </c>
      <c r="B1081" s="99"/>
      <c r="F1081" s="435">
        <v>11</v>
      </c>
      <c r="G1081" s="436"/>
      <c r="H1081" s="431">
        <v>2.4000000953674316</v>
      </c>
      <c r="I1081" s="431"/>
      <c r="J1081" s="431"/>
      <c r="K1081" s="477" t="s">
        <v>397</v>
      </c>
      <c r="L1081" s="478"/>
      <c r="M1081" s="435"/>
      <c r="N1081" s="482">
        <v>84</v>
      </c>
      <c r="O1081" s="482"/>
      <c r="P1081" s="482"/>
      <c r="Q1081" s="483">
        <f>IF(N1081="","",N1081*H1081*AE1088)</f>
        <v>950.01765619586195</v>
      </c>
      <c r="R1081" s="484"/>
      <c r="S1081" s="484"/>
      <c r="T1081" s="485"/>
      <c r="U1081" s="500">
        <v>11</v>
      </c>
      <c r="V1081" s="436"/>
      <c r="W1081" s="431">
        <v>2.4000000953674316</v>
      </c>
      <c r="X1081" s="431"/>
      <c r="Y1081" s="431"/>
      <c r="Z1081" s="477" t="s">
        <v>397</v>
      </c>
      <c r="AA1081" s="478"/>
      <c r="AB1081" s="435"/>
      <c r="AC1081" s="482">
        <v>84</v>
      </c>
      <c r="AD1081" s="482"/>
      <c r="AE1081" s="482"/>
      <c r="AF1081" s="483">
        <f>IF(AC1081="","",AC1081*W1081*AE1088)</f>
        <v>950.01765619586195</v>
      </c>
      <c r="AG1081" s="484"/>
      <c r="AH1081" s="484"/>
      <c r="AI1081" s="484"/>
    </row>
    <row r="1082" spans="1:35" s="23" customFormat="1" ht="15.75" customHeight="1" x14ac:dyDescent="0.15">
      <c r="A1082" s="109" t="str">
        <f t="shared" si="147"/>
        <v/>
      </c>
      <c r="B1082" s="99"/>
      <c r="F1082" s="435">
        <v>12</v>
      </c>
      <c r="G1082" s="436"/>
      <c r="H1082" s="431">
        <v>1.5199999809265137</v>
      </c>
      <c r="I1082" s="431"/>
      <c r="J1082" s="431"/>
      <c r="K1082" s="477" t="s">
        <v>452</v>
      </c>
      <c r="L1082" s="478"/>
      <c r="M1082" s="435"/>
      <c r="N1082" s="482">
        <v>34.4</v>
      </c>
      <c r="O1082" s="482"/>
      <c r="P1082" s="482"/>
      <c r="Q1082" s="483">
        <f>IF(N1082="","",N1082*H1082*AE1088)</f>
        <v>246.40139191442461</v>
      </c>
      <c r="R1082" s="484"/>
      <c r="S1082" s="484"/>
      <c r="T1082" s="485"/>
      <c r="U1082" s="500">
        <v>12</v>
      </c>
      <c r="V1082" s="436"/>
      <c r="W1082" s="431">
        <v>2.2699999809265137</v>
      </c>
      <c r="X1082" s="431"/>
      <c r="Y1082" s="431"/>
      <c r="Z1082" s="477" t="s">
        <v>452</v>
      </c>
      <c r="AA1082" s="478"/>
      <c r="AB1082" s="435"/>
      <c r="AC1082" s="482">
        <v>34.4</v>
      </c>
      <c r="AD1082" s="482"/>
      <c r="AE1082" s="482"/>
      <c r="AF1082" s="483">
        <f>IF(AC1082="","",AC1082*W1082*AE1088)</f>
        <v>367.98102760834962</v>
      </c>
      <c r="AG1082" s="484"/>
      <c r="AH1082" s="484"/>
      <c r="AI1082" s="484"/>
    </row>
    <row r="1083" spans="1:35" s="23" customFormat="1" ht="15.75" customHeight="1" x14ac:dyDescent="0.15">
      <c r="A1083" s="109" t="str">
        <f t="shared" si="147"/>
        <v/>
      </c>
      <c r="B1083" s="99"/>
      <c r="F1083" s="435">
        <v>12</v>
      </c>
      <c r="G1083" s="436"/>
      <c r="H1083" s="431">
        <v>0.75</v>
      </c>
      <c r="I1083" s="431"/>
      <c r="J1083" s="431"/>
      <c r="K1083" s="477" t="s">
        <v>452</v>
      </c>
      <c r="L1083" s="478"/>
      <c r="M1083" s="435"/>
      <c r="N1083" s="482">
        <v>0</v>
      </c>
      <c r="O1083" s="482"/>
      <c r="P1083" s="482"/>
      <c r="Q1083" s="483">
        <f>IF(N1083="","",N1083*H1083*AE1088)</f>
        <v>0</v>
      </c>
      <c r="R1083" s="484"/>
      <c r="S1083" s="484"/>
      <c r="T1083" s="485"/>
      <c r="U1083" s="500"/>
      <c r="V1083" s="436"/>
      <c r="W1083" s="431"/>
      <c r="X1083" s="431"/>
      <c r="Y1083" s="431"/>
      <c r="Z1083" s="477"/>
      <c r="AA1083" s="478"/>
      <c r="AB1083" s="435"/>
      <c r="AC1083" s="482"/>
      <c r="AD1083" s="482"/>
      <c r="AE1083" s="482"/>
      <c r="AF1083" s="483" t="str">
        <f>IF(AC1083="","",AC1083*W1083*AE1088)</f>
        <v/>
      </c>
      <c r="AG1083" s="484"/>
      <c r="AH1083" s="484"/>
      <c r="AI1083" s="484"/>
    </row>
    <row r="1084" spans="1:35" s="23" customFormat="1" ht="15.75" customHeight="1" x14ac:dyDescent="0.15">
      <c r="A1084" s="109" t="str">
        <f t="shared" si="147"/>
        <v>×</v>
      </c>
      <c r="B1084" s="99"/>
      <c r="F1084" s="435"/>
      <c r="G1084" s="436"/>
      <c r="H1084" s="431"/>
      <c r="I1084" s="431"/>
      <c r="J1084" s="431"/>
      <c r="K1084" s="477"/>
      <c r="L1084" s="478"/>
      <c r="M1084" s="435"/>
      <c r="N1084" s="482"/>
      <c r="O1084" s="482"/>
      <c r="P1084" s="482"/>
      <c r="Q1084" s="483" t="str">
        <f>IF(N1084="","",N1084*H1084*AE1088)</f>
        <v/>
      </c>
      <c r="R1084" s="484"/>
      <c r="S1084" s="484"/>
      <c r="T1084" s="485"/>
      <c r="U1084" s="500"/>
      <c r="V1084" s="436"/>
      <c r="W1084" s="431"/>
      <c r="X1084" s="431"/>
      <c r="Y1084" s="431"/>
      <c r="Z1084" s="477"/>
      <c r="AA1084" s="478"/>
      <c r="AB1084" s="435"/>
      <c r="AC1084" s="482"/>
      <c r="AD1084" s="482"/>
      <c r="AE1084" s="482"/>
      <c r="AF1084" s="483" t="str">
        <f>IF(AC1084="","",AC1084*W1084*AE1088)</f>
        <v/>
      </c>
      <c r="AG1084" s="484"/>
      <c r="AH1084" s="484"/>
      <c r="AI1084" s="484"/>
    </row>
    <row r="1085" spans="1:35" s="23" customFormat="1" ht="15.75" customHeight="1" x14ac:dyDescent="0.15">
      <c r="A1085" s="109" t="str">
        <f t="shared" si="147"/>
        <v>×</v>
      </c>
      <c r="B1085" s="99"/>
      <c r="F1085" s="435"/>
      <c r="G1085" s="436"/>
      <c r="H1085" s="431"/>
      <c r="I1085" s="431"/>
      <c r="J1085" s="431"/>
      <c r="K1085" s="477"/>
      <c r="L1085" s="478"/>
      <c r="M1085" s="435"/>
      <c r="N1085" s="482"/>
      <c r="O1085" s="482"/>
      <c r="P1085" s="482"/>
      <c r="Q1085" s="483" t="str">
        <f>IF(N1085="","",N1085*H1085*AE1088)</f>
        <v/>
      </c>
      <c r="R1085" s="484"/>
      <c r="S1085" s="484"/>
      <c r="T1085" s="485"/>
      <c r="U1085" s="500"/>
      <c r="V1085" s="436"/>
      <c r="W1085" s="431"/>
      <c r="X1085" s="431"/>
      <c r="Y1085" s="431"/>
      <c r="Z1085" s="477"/>
      <c r="AA1085" s="478"/>
      <c r="AB1085" s="435"/>
      <c r="AC1085" s="482"/>
      <c r="AD1085" s="482"/>
      <c r="AE1085" s="482"/>
      <c r="AF1085" s="483" t="str">
        <f>IF(AC1085="","",AC1085*W1085*AE1088)</f>
        <v/>
      </c>
      <c r="AG1085" s="484"/>
      <c r="AH1085" s="484"/>
      <c r="AI1085" s="484"/>
    </row>
    <row r="1086" spans="1:35" s="23" customFormat="1" ht="15.75" customHeight="1" x14ac:dyDescent="0.15">
      <c r="A1086" s="109" t="str">
        <f t="shared" si="147"/>
        <v>×</v>
      </c>
      <c r="B1086" s="99"/>
      <c r="F1086" s="435"/>
      <c r="G1086" s="436"/>
      <c r="H1086" s="431"/>
      <c r="I1086" s="431"/>
      <c r="J1086" s="431"/>
      <c r="K1086" s="477"/>
      <c r="L1086" s="478"/>
      <c r="M1086" s="435"/>
      <c r="N1086" s="482"/>
      <c r="O1086" s="482"/>
      <c r="P1086" s="482"/>
      <c r="Q1086" s="483" t="str">
        <f>IF(N1086="","",N1086*H1086*AE1088)</f>
        <v/>
      </c>
      <c r="R1086" s="484"/>
      <c r="S1086" s="484"/>
      <c r="T1086" s="485"/>
      <c r="U1086" s="500"/>
      <c r="V1086" s="436"/>
      <c r="W1086" s="431"/>
      <c r="X1086" s="431"/>
      <c r="Y1086" s="431"/>
      <c r="Z1086" s="477"/>
      <c r="AA1086" s="478"/>
      <c r="AB1086" s="435"/>
      <c r="AC1086" s="482"/>
      <c r="AD1086" s="482"/>
      <c r="AE1086" s="482"/>
      <c r="AF1086" s="483" t="str">
        <f>IF(AC1086="","",AC1086*W1086*AE1088)</f>
        <v/>
      </c>
      <c r="AG1086" s="484"/>
      <c r="AH1086" s="484"/>
      <c r="AI1086" s="484"/>
    </row>
    <row r="1087" spans="1:35" s="23" customFormat="1" ht="15.75" customHeight="1" x14ac:dyDescent="0.15">
      <c r="A1087" s="22"/>
      <c r="B1087" s="99"/>
      <c r="F1087" s="251" t="s">
        <v>451</v>
      </c>
      <c r="G1087" s="252"/>
      <c r="H1087" s="479">
        <f>ROUND(SUM(Q1071:T1086),1)</f>
        <v>6904.3</v>
      </c>
      <c r="I1087" s="480"/>
      <c r="J1087" s="480"/>
      <c r="K1087" s="480"/>
      <c r="L1087" s="480"/>
      <c r="M1087" s="480"/>
      <c r="N1087" s="480"/>
      <c r="O1087" s="480"/>
      <c r="P1087" s="480"/>
      <c r="Q1087" s="480"/>
      <c r="R1087" s="480"/>
      <c r="S1087" s="480"/>
      <c r="T1087" s="481"/>
      <c r="U1087" s="364" t="s">
        <v>451</v>
      </c>
      <c r="V1087" s="252"/>
      <c r="W1087" s="479">
        <f>ROUND(SUM(AF1071:AI1086),1)</f>
        <v>7025.9</v>
      </c>
      <c r="X1087" s="480"/>
      <c r="Y1087" s="480"/>
      <c r="Z1087" s="480"/>
      <c r="AA1087" s="480"/>
      <c r="AB1087" s="480"/>
      <c r="AC1087" s="480"/>
      <c r="AD1087" s="480"/>
      <c r="AE1087" s="480"/>
      <c r="AF1087" s="480"/>
      <c r="AG1087" s="480"/>
      <c r="AH1087" s="480"/>
      <c r="AI1087" s="480"/>
    </row>
    <row r="1088" spans="1:35" s="23" customFormat="1" ht="15.75" customHeight="1" x14ac:dyDescent="0.15">
      <c r="F1088" s="30"/>
      <c r="G1088" s="30"/>
      <c r="H1088" s="30"/>
      <c r="I1088" s="30"/>
      <c r="J1088" s="30"/>
      <c r="K1088" s="30"/>
      <c r="L1088" s="30"/>
      <c r="M1088" s="30"/>
      <c r="N1088" s="30"/>
      <c r="O1088" s="30"/>
      <c r="P1088" s="30"/>
      <c r="AB1088" s="38" t="s">
        <v>119</v>
      </c>
      <c r="AC1088" s="23" t="s">
        <v>419</v>
      </c>
      <c r="AD1088" s="22" t="s">
        <v>25</v>
      </c>
      <c r="AE1088" s="308">
        <f>AE1064</f>
        <v>4.7123889803846897</v>
      </c>
      <c r="AF1088" s="308"/>
      <c r="AG1088" s="308"/>
      <c r="AH1088" s="29" t="s">
        <v>420</v>
      </c>
      <c r="AI1088" s="22" t="s">
        <v>149</v>
      </c>
    </row>
    <row r="1089" spans="1:36" ht="15.75" customHeight="1" x14ac:dyDescent="0.15">
      <c r="A1089" s="116" t="str">
        <f t="shared" ref="A1089:A1094" si="148">IF(液状化L1の有無="","","×")</f>
        <v/>
      </c>
      <c r="B1089" s="99" t="s">
        <v>571</v>
      </c>
    </row>
    <row r="1090" spans="1:36" ht="15.75" customHeight="1" x14ac:dyDescent="0.15">
      <c r="A1090" s="116" t="str">
        <f t="shared" si="148"/>
        <v/>
      </c>
    </row>
    <row r="1091" spans="1:36" s="23" customFormat="1" ht="15.75" customHeight="1" x14ac:dyDescent="0.15">
      <c r="A1091" s="116" t="str">
        <f t="shared" si="148"/>
        <v/>
      </c>
      <c r="B1091" s="99"/>
      <c r="F1091" s="28" t="s">
        <v>491</v>
      </c>
      <c r="G1091" s="34"/>
      <c r="H1091" s="34"/>
      <c r="I1091" s="28"/>
      <c r="J1091" s="28"/>
      <c r="K1091" s="28"/>
      <c r="L1091" s="28"/>
      <c r="M1091" s="28"/>
      <c r="N1091" s="28"/>
      <c r="O1091" s="28"/>
      <c r="P1091" s="28"/>
      <c r="Q1091" s="28"/>
      <c r="R1091" s="28"/>
      <c r="S1091" s="28"/>
      <c r="T1091" s="28"/>
      <c r="U1091" s="28"/>
      <c r="V1091" s="28"/>
      <c r="W1091" s="28"/>
      <c r="X1091" s="28"/>
      <c r="Y1091" s="28"/>
      <c r="Z1091" s="28"/>
      <c r="AA1091" s="28"/>
      <c r="AB1091" s="28"/>
      <c r="AC1091" s="28"/>
      <c r="AD1091" s="28"/>
      <c r="AE1091" s="28"/>
      <c r="AF1091" s="28"/>
      <c r="AG1091" s="28"/>
      <c r="AH1091" s="28"/>
      <c r="AI1091" s="28"/>
      <c r="AJ1091" s="30"/>
    </row>
    <row r="1092" spans="1:36" s="23" customFormat="1" ht="15.75" customHeight="1" x14ac:dyDescent="0.15">
      <c r="A1092" s="116" t="str">
        <f t="shared" si="148"/>
        <v/>
      </c>
      <c r="B1092" s="99"/>
      <c r="F1092" s="341" t="s">
        <v>417</v>
      </c>
      <c r="G1092" s="261"/>
      <c r="H1092" s="261"/>
      <c r="I1092" s="261"/>
      <c r="J1092" s="261"/>
      <c r="K1092" s="261"/>
      <c r="L1092" s="261"/>
      <c r="M1092" s="261"/>
      <c r="N1092" s="261"/>
      <c r="O1092" s="261"/>
      <c r="P1092" s="261"/>
      <c r="Q1092" s="261"/>
      <c r="R1092" s="261"/>
      <c r="S1092" s="261"/>
      <c r="T1092" s="334"/>
      <c r="U1092" s="354" t="s">
        <v>418</v>
      </c>
      <c r="V1092" s="269"/>
      <c r="W1092" s="269"/>
      <c r="X1092" s="269"/>
      <c r="Y1092" s="269"/>
      <c r="Z1092" s="269"/>
      <c r="AA1092" s="269"/>
      <c r="AB1092" s="269"/>
      <c r="AC1092" s="269"/>
      <c r="AD1092" s="269"/>
      <c r="AE1092" s="269"/>
      <c r="AF1092" s="269"/>
      <c r="AG1092" s="269"/>
      <c r="AH1092" s="269"/>
      <c r="AI1092" s="285"/>
    </row>
    <row r="1093" spans="1:36" s="23" customFormat="1" ht="15.75" customHeight="1" x14ac:dyDescent="0.15">
      <c r="A1093" s="116" t="str">
        <f t="shared" si="148"/>
        <v/>
      </c>
      <c r="B1093" s="99"/>
      <c r="F1093" s="494" t="s">
        <v>74</v>
      </c>
      <c r="G1093" s="503"/>
      <c r="H1093" s="486" t="s">
        <v>181</v>
      </c>
      <c r="I1093" s="487"/>
      <c r="J1093" s="487"/>
      <c r="K1093" s="489" t="s">
        <v>224</v>
      </c>
      <c r="L1093" s="490"/>
      <c r="M1093" s="491"/>
      <c r="N1093" s="489" t="s">
        <v>450</v>
      </c>
      <c r="O1093" s="490"/>
      <c r="P1093" s="491"/>
      <c r="Q1093" s="489" t="s">
        <v>227</v>
      </c>
      <c r="R1093" s="490"/>
      <c r="S1093" s="490"/>
      <c r="T1093" s="495"/>
      <c r="U1093" s="325" t="s">
        <v>74</v>
      </c>
      <c r="V1093" s="259"/>
      <c r="W1093" s="353" t="s">
        <v>181</v>
      </c>
      <c r="X1093" s="262"/>
      <c r="Y1093" s="262"/>
      <c r="Z1093" s="497" t="s">
        <v>224</v>
      </c>
      <c r="AA1093" s="498"/>
      <c r="AB1093" s="499"/>
      <c r="AC1093" s="497" t="s">
        <v>450</v>
      </c>
      <c r="AD1093" s="498"/>
      <c r="AE1093" s="499"/>
      <c r="AF1093" s="497" t="s">
        <v>227</v>
      </c>
      <c r="AG1093" s="498"/>
      <c r="AH1093" s="498"/>
      <c r="AI1093" s="498"/>
    </row>
    <row r="1094" spans="1:36" s="23" customFormat="1" ht="15.75" customHeight="1" x14ac:dyDescent="0.15">
      <c r="A1094" s="116" t="str">
        <f t="shared" si="148"/>
        <v/>
      </c>
      <c r="B1094" s="99"/>
      <c r="F1094" s="504"/>
      <c r="G1094" s="502"/>
      <c r="H1094" s="488"/>
      <c r="I1094" s="488"/>
      <c r="J1094" s="488"/>
      <c r="K1094" s="492"/>
      <c r="L1094" s="493"/>
      <c r="M1094" s="494"/>
      <c r="N1094" s="492"/>
      <c r="O1094" s="493"/>
      <c r="P1094" s="494"/>
      <c r="Q1094" s="492"/>
      <c r="R1094" s="493"/>
      <c r="S1094" s="493"/>
      <c r="T1094" s="496"/>
      <c r="U1094" s="501"/>
      <c r="V1094" s="502"/>
      <c r="W1094" s="488"/>
      <c r="X1094" s="488"/>
      <c r="Y1094" s="488"/>
      <c r="Z1094" s="492"/>
      <c r="AA1094" s="493"/>
      <c r="AB1094" s="494"/>
      <c r="AC1094" s="492"/>
      <c r="AD1094" s="493"/>
      <c r="AE1094" s="494"/>
      <c r="AF1094" s="492"/>
      <c r="AG1094" s="493"/>
      <c r="AH1094" s="493"/>
      <c r="AI1094" s="493"/>
    </row>
    <row r="1095" spans="1:36" s="23" customFormat="1" ht="15.75" customHeight="1" x14ac:dyDescent="0.15">
      <c r="A1095" s="116" t="str">
        <f t="shared" ref="A1095:A1110" si="149">IF(液状化L1の有無="",IF(LEN(F1095)+LEN(U1095)=0,"×",""),"×")</f>
        <v/>
      </c>
      <c r="B1095" s="99"/>
      <c r="F1095" s="433">
        <v>2</v>
      </c>
      <c r="G1095" s="434"/>
      <c r="H1095" s="437">
        <v>0.33000001311302185</v>
      </c>
      <c r="I1095" s="437"/>
      <c r="J1095" s="437"/>
      <c r="K1095" s="471" t="s">
        <v>397</v>
      </c>
      <c r="L1095" s="472"/>
      <c r="M1095" s="433"/>
      <c r="N1095" s="473">
        <v>0</v>
      </c>
      <c r="O1095" s="473"/>
      <c r="P1095" s="473"/>
      <c r="Q1095" s="474">
        <f>IF(N1095="","",N1095*H1095*AE1112)</f>
        <v>0</v>
      </c>
      <c r="R1095" s="475"/>
      <c r="S1095" s="475"/>
      <c r="T1095" s="476"/>
      <c r="U1095" s="470">
        <v>2</v>
      </c>
      <c r="V1095" s="434"/>
      <c r="W1095" s="437">
        <v>0.33000001311302185</v>
      </c>
      <c r="X1095" s="437"/>
      <c r="Y1095" s="437"/>
      <c r="Z1095" s="471" t="s">
        <v>397</v>
      </c>
      <c r="AA1095" s="472"/>
      <c r="AB1095" s="433"/>
      <c r="AC1095" s="473">
        <v>0</v>
      </c>
      <c r="AD1095" s="473"/>
      <c r="AE1095" s="473"/>
      <c r="AF1095" s="474">
        <f>IF(AC1095="","",AC1095*W1095*AE1112)</f>
        <v>0</v>
      </c>
      <c r="AG1095" s="475"/>
      <c r="AH1095" s="475"/>
      <c r="AI1095" s="475"/>
    </row>
    <row r="1096" spans="1:36" s="23" customFormat="1" ht="15.75" customHeight="1" x14ac:dyDescent="0.15">
      <c r="A1096" s="116" t="str">
        <f t="shared" si="149"/>
        <v/>
      </c>
      <c r="B1096" s="99"/>
      <c r="F1096" s="435">
        <v>3</v>
      </c>
      <c r="G1096" s="436"/>
      <c r="H1096" s="431">
        <v>1.5</v>
      </c>
      <c r="I1096" s="431"/>
      <c r="J1096" s="431"/>
      <c r="K1096" s="477" t="s">
        <v>452</v>
      </c>
      <c r="L1096" s="478"/>
      <c r="M1096" s="435"/>
      <c r="N1096" s="482">
        <v>0</v>
      </c>
      <c r="O1096" s="482"/>
      <c r="P1096" s="482"/>
      <c r="Q1096" s="483">
        <f>IF(N1096="","",N1096*H1096*AE1112)</f>
        <v>0</v>
      </c>
      <c r="R1096" s="484"/>
      <c r="S1096" s="484"/>
      <c r="T1096" s="485"/>
      <c r="U1096" s="500">
        <v>3</v>
      </c>
      <c r="V1096" s="436"/>
      <c r="W1096" s="431">
        <v>1.5</v>
      </c>
      <c r="X1096" s="431"/>
      <c r="Y1096" s="431"/>
      <c r="Z1096" s="477" t="s">
        <v>452</v>
      </c>
      <c r="AA1096" s="478"/>
      <c r="AB1096" s="435"/>
      <c r="AC1096" s="482">
        <v>0</v>
      </c>
      <c r="AD1096" s="482"/>
      <c r="AE1096" s="482"/>
      <c r="AF1096" s="483">
        <f>IF(AC1096="","",AC1096*W1096*AE1112)</f>
        <v>0</v>
      </c>
      <c r="AG1096" s="484"/>
      <c r="AH1096" s="484"/>
      <c r="AI1096" s="484"/>
    </row>
    <row r="1097" spans="1:36" s="23" customFormat="1" ht="15.75" customHeight="1" x14ac:dyDescent="0.15">
      <c r="A1097" s="116" t="str">
        <f t="shared" si="149"/>
        <v/>
      </c>
      <c r="B1097" s="99"/>
      <c r="F1097" s="435">
        <v>4</v>
      </c>
      <c r="G1097" s="436"/>
      <c r="H1097" s="431">
        <v>5.940000057220459</v>
      </c>
      <c r="I1097" s="431"/>
      <c r="J1097" s="431"/>
      <c r="K1097" s="477" t="s">
        <v>452</v>
      </c>
      <c r="L1097" s="478"/>
      <c r="M1097" s="435"/>
      <c r="N1097" s="482">
        <v>0</v>
      </c>
      <c r="O1097" s="482"/>
      <c r="P1097" s="482"/>
      <c r="Q1097" s="483">
        <f>IF(N1097="","",N1097*H1097*AE1112)</f>
        <v>0</v>
      </c>
      <c r="R1097" s="484"/>
      <c r="S1097" s="484"/>
      <c r="T1097" s="485"/>
      <c r="U1097" s="500">
        <v>4</v>
      </c>
      <c r="V1097" s="436"/>
      <c r="W1097" s="431">
        <v>5.940000057220459</v>
      </c>
      <c r="X1097" s="431"/>
      <c r="Y1097" s="431"/>
      <c r="Z1097" s="477" t="s">
        <v>452</v>
      </c>
      <c r="AA1097" s="478"/>
      <c r="AB1097" s="435"/>
      <c r="AC1097" s="482">
        <v>0</v>
      </c>
      <c r="AD1097" s="482"/>
      <c r="AE1097" s="482"/>
      <c r="AF1097" s="483">
        <f>IF(AC1097="","",AC1097*W1097*AE1112)</f>
        <v>0</v>
      </c>
      <c r="AG1097" s="484"/>
      <c r="AH1097" s="484"/>
      <c r="AI1097" s="484"/>
    </row>
    <row r="1098" spans="1:36" s="23" customFormat="1" ht="15.75" customHeight="1" x14ac:dyDescent="0.15">
      <c r="A1098" s="116" t="str">
        <f t="shared" si="149"/>
        <v/>
      </c>
      <c r="B1098" s="99"/>
      <c r="F1098" s="435">
        <v>4</v>
      </c>
      <c r="G1098" s="436"/>
      <c r="H1098" s="431">
        <v>0.6100001335144043</v>
      </c>
      <c r="I1098" s="431"/>
      <c r="J1098" s="431"/>
      <c r="K1098" s="477" t="s">
        <v>452</v>
      </c>
      <c r="L1098" s="478"/>
      <c r="M1098" s="435"/>
      <c r="N1098" s="482">
        <v>12</v>
      </c>
      <c r="O1098" s="482"/>
      <c r="P1098" s="482"/>
      <c r="Q1098" s="483">
        <f>IF(N1098="","",N1098*H1098*AE1112)</f>
        <v>34.494694886477618</v>
      </c>
      <c r="R1098" s="484"/>
      <c r="S1098" s="484"/>
      <c r="T1098" s="485"/>
      <c r="U1098" s="500">
        <v>4</v>
      </c>
      <c r="V1098" s="436"/>
      <c r="W1098" s="431">
        <v>0.6100001335144043</v>
      </c>
      <c r="X1098" s="431"/>
      <c r="Y1098" s="431"/>
      <c r="Z1098" s="477" t="s">
        <v>452</v>
      </c>
      <c r="AA1098" s="478"/>
      <c r="AB1098" s="435"/>
      <c r="AC1098" s="482">
        <v>12</v>
      </c>
      <c r="AD1098" s="482"/>
      <c r="AE1098" s="482"/>
      <c r="AF1098" s="483">
        <f>IF(AC1098="","",AC1098*W1098*AE1112)</f>
        <v>34.494694886477618</v>
      </c>
      <c r="AG1098" s="484"/>
      <c r="AH1098" s="484"/>
      <c r="AI1098" s="484"/>
    </row>
    <row r="1099" spans="1:36" s="23" customFormat="1" ht="15.75" customHeight="1" x14ac:dyDescent="0.15">
      <c r="A1099" s="116" t="str">
        <f t="shared" si="149"/>
        <v/>
      </c>
      <c r="B1099" s="99"/>
      <c r="F1099" s="435">
        <v>5</v>
      </c>
      <c r="G1099" s="436"/>
      <c r="H1099" s="431">
        <v>3.4500000476837158</v>
      </c>
      <c r="I1099" s="431"/>
      <c r="J1099" s="431"/>
      <c r="K1099" s="477" t="s">
        <v>452</v>
      </c>
      <c r="L1099" s="478"/>
      <c r="M1099" s="435"/>
      <c r="N1099" s="482">
        <v>21.2</v>
      </c>
      <c r="O1099" s="482"/>
      <c r="P1099" s="482"/>
      <c r="Q1099" s="483">
        <f>IF(N1099="","",N1099*H1099*AE1112)</f>
        <v>344.6641347890656</v>
      </c>
      <c r="R1099" s="484"/>
      <c r="S1099" s="484"/>
      <c r="T1099" s="485"/>
      <c r="U1099" s="500">
        <v>5</v>
      </c>
      <c r="V1099" s="436"/>
      <c r="W1099" s="431">
        <v>3.4500000476837158</v>
      </c>
      <c r="X1099" s="431"/>
      <c r="Y1099" s="431"/>
      <c r="Z1099" s="477" t="s">
        <v>452</v>
      </c>
      <c r="AA1099" s="478"/>
      <c r="AB1099" s="435"/>
      <c r="AC1099" s="482">
        <v>21.2</v>
      </c>
      <c r="AD1099" s="482"/>
      <c r="AE1099" s="482"/>
      <c r="AF1099" s="483">
        <f>IF(AC1099="","",AC1099*W1099*AE1112)</f>
        <v>344.6641347890656</v>
      </c>
      <c r="AG1099" s="484"/>
      <c r="AH1099" s="484"/>
      <c r="AI1099" s="484"/>
    </row>
    <row r="1100" spans="1:36" s="23" customFormat="1" ht="15.75" customHeight="1" x14ac:dyDescent="0.15">
      <c r="A1100" s="116" t="str">
        <f t="shared" si="149"/>
        <v/>
      </c>
      <c r="B1100" s="99"/>
      <c r="F1100" s="435">
        <v>6</v>
      </c>
      <c r="G1100" s="436"/>
      <c r="H1100" s="431">
        <v>2.3499999046325684</v>
      </c>
      <c r="I1100" s="431"/>
      <c r="J1100" s="431"/>
      <c r="K1100" s="477" t="s">
        <v>452</v>
      </c>
      <c r="L1100" s="478"/>
      <c r="M1100" s="435"/>
      <c r="N1100" s="482">
        <v>34.5</v>
      </c>
      <c r="O1100" s="482"/>
      <c r="P1100" s="482"/>
      <c r="Q1100" s="483">
        <f>IF(N1100="","",N1100*H1100*AE1112)</f>
        <v>382.05692108009777</v>
      </c>
      <c r="R1100" s="484"/>
      <c r="S1100" s="484"/>
      <c r="T1100" s="485"/>
      <c r="U1100" s="500">
        <v>6</v>
      </c>
      <c r="V1100" s="436"/>
      <c r="W1100" s="431">
        <v>2.3499999046325684</v>
      </c>
      <c r="X1100" s="431"/>
      <c r="Y1100" s="431"/>
      <c r="Z1100" s="477" t="s">
        <v>452</v>
      </c>
      <c r="AA1100" s="478"/>
      <c r="AB1100" s="435"/>
      <c r="AC1100" s="482">
        <v>34.5</v>
      </c>
      <c r="AD1100" s="482"/>
      <c r="AE1100" s="482"/>
      <c r="AF1100" s="483">
        <f>IF(AC1100="","",AC1100*W1100*AE1112)</f>
        <v>382.05692108009777</v>
      </c>
      <c r="AG1100" s="484"/>
      <c r="AH1100" s="484"/>
      <c r="AI1100" s="484"/>
    </row>
    <row r="1101" spans="1:36" s="23" customFormat="1" ht="15.75" customHeight="1" x14ac:dyDescent="0.15">
      <c r="A1101" s="116" t="str">
        <f t="shared" si="149"/>
        <v/>
      </c>
      <c r="B1101" s="99"/>
      <c r="F1101" s="435">
        <v>7</v>
      </c>
      <c r="G1101" s="436"/>
      <c r="H1101" s="431">
        <v>8.6000003814697266</v>
      </c>
      <c r="I1101" s="431"/>
      <c r="J1101" s="431"/>
      <c r="K1101" s="477" t="s">
        <v>397</v>
      </c>
      <c r="L1101" s="478"/>
      <c r="M1101" s="435"/>
      <c r="N1101" s="482">
        <v>62.7</v>
      </c>
      <c r="O1101" s="482"/>
      <c r="P1101" s="482"/>
      <c r="Q1101" s="483">
        <f>IF(N1101="","",N1101*H1101*AE1112)</f>
        <v>2541.0144987146678</v>
      </c>
      <c r="R1101" s="484"/>
      <c r="S1101" s="484"/>
      <c r="T1101" s="485"/>
      <c r="U1101" s="500">
        <v>7</v>
      </c>
      <c r="V1101" s="436"/>
      <c r="W1101" s="431">
        <v>8.6000003814697266</v>
      </c>
      <c r="X1101" s="431"/>
      <c r="Y1101" s="431"/>
      <c r="Z1101" s="477" t="s">
        <v>397</v>
      </c>
      <c r="AA1101" s="478"/>
      <c r="AB1101" s="435"/>
      <c r="AC1101" s="482">
        <v>62.7</v>
      </c>
      <c r="AD1101" s="482"/>
      <c r="AE1101" s="482"/>
      <c r="AF1101" s="483">
        <f>IF(AC1101="","",AC1101*W1101*AE1112)</f>
        <v>2541.0144987146678</v>
      </c>
      <c r="AG1101" s="484"/>
      <c r="AH1101" s="484"/>
      <c r="AI1101" s="484"/>
    </row>
    <row r="1102" spans="1:36" s="23" customFormat="1" ht="15.75" customHeight="1" x14ac:dyDescent="0.15">
      <c r="A1102" s="116" t="str">
        <f t="shared" si="149"/>
        <v/>
      </c>
      <c r="B1102" s="99"/>
      <c r="F1102" s="435">
        <v>8</v>
      </c>
      <c r="G1102" s="436"/>
      <c r="H1102" s="431">
        <v>2.2000000476837158</v>
      </c>
      <c r="I1102" s="431"/>
      <c r="J1102" s="431"/>
      <c r="K1102" s="477" t="s">
        <v>452</v>
      </c>
      <c r="L1102" s="478"/>
      <c r="M1102" s="435"/>
      <c r="N1102" s="482">
        <v>33.9</v>
      </c>
      <c r="O1102" s="482"/>
      <c r="P1102" s="482"/>
      <c r="Q1102" s="483">
        <f>IF(N1102="","",N1102*H1102*AE1112)</f>
        <v>351.44997777456308</v>
      </c>
      <c r="R1102" s="484"/>
      <c r="S1102" s="484"/>
      <c r="T1102" s="485"/>
      <c r="U1102" s="500">
        <v>8</v>
      </c>
      <c r="V1102" s="436"/>
      <c r="W1102" s="431">
        <v>2.2000000476837158</v>
      </c>
      <c r="X1102" s="431"/>
      <c r="Y1102" s="431"/>
      <c r="Z1102" s="477" t="s">
        <v>452</v>
      </c>
      <c r="AA1102" s="478"/>
      <c r="AB1102" s="435"/>
      <c r="AC1102" s="482">
        <v>33.9</v>
      </c>
      <c r="AD1102" s="482"/>
      <c r="AE1102" s="482"/>
      <c r="AF1102" s="483">
        <f>IF(AC1102="","",AC1102*W1102*AE1112)</f>
        <v>351.44997777456308</v>
      </c>
      <c r="AG1102" s="484"/>
      <c r="AH1102" s="484"/>
      <c r="AI1102" s="484"/>
    </row>
    <row r="1103" spans="1:36" s="23" customFormat="1" ht="15.75" customHeight="1" x14ac:dyDescent="0.15">
      <c r="A1103" s="116" t="str">
        <f t="shared" si="149"/>
        <v/>
      </c>
      <c r="B1103" s="99"/>
      <c r="F1103" s="435">
        <v>9</v>
      </c>
      <c r="G1103" s="436"/>
      <c r="H1103" s="431">
        <v>1.5</v>
      </c>
      <c r="I1103" s="431"/>
      <c r="J1103" s="431"/>
      <c r="K1103" s="477" t="s">
        <v>397</v>
      </c>
      <c r="L1103" s="478"/>
      <c r="M1103" s="435"/>
      <c r="N1103" s="482">
        <v>63</v>
      </c>
      <c r="O1103" s="482"/>
      <c r="P1103" s="482"/>
      <c r="Q1103" s="483">
        <f>IF(N1103="","",N1103*H1103*AE1112)</f>
        <v>445.32075864635317</v>
      </c>
      <c r="R1103" s="484"/>
      <c r="S1103" s="484"/>
      <c r="T1103" s="485"/>
      <c r="U1103" s="500">
        <v>9</v>
      </c>
      <c r="V1103" s="436"/>
      <c r="W1103" s="431">
        <v>1.5</v>
      </c>
      <c r="X1103" s="431"/>
      <c r="Y1103" s="431"/>
      <c r="Z1103" s="477" t="s">
        <v>397</v>
      </c>
      <c r="AA1103" s="478"/>
      <c r="AB1103" s="435"/>
      <c r="AC1103" s="482">
        <v>63</v>
      </c>
      <c r="AD1103" s="482"/>
      <c r="AE1103" s="482"/>
      <c r="AF1103" s="483">
        <f>IF(AC1103="","",AC1103*W1103*AE1112)</f>
        <v>445.32075864635317</v>
      </c>
      <c r="AG1103" s="484"/>
      <c r="AH1103" s="484"/>
      <c r="AI1103" s="484"/>
    </row>
    <row r="1104" spans="1:36" s="23" customFormat="1" ht="15.75" customHeight="1" x14ac:dyDescent="0.15">
      <c r="A1104" s="116" t="str">
        <f t="shared" si="149"/>
        <v/>
      </c>
      <c r="B1104" s="99"/>
      <c r="F1104" s="435">
        <v>10</v>
      </c>
      <c r="G1104" s="436"/>
      <c r="H1104" s="431">
        <v>3.8499999046325684</v>
      </c>
      <c r="I1104" s="431"/>
      <c r="J1104" s="431"/>
      <c r="K1104" s="477" t="s">
        <v>452</v>
      </c>
      <c r="L1104" s="478"/>
      <c r="M1104" s="435"/>
      <c r="N1104" s="482">
        <v>34.4</v>
      </c>
      <c r="O1104" s="482"/>
      <c r="P1104" s="482"/>
      <c r="Q1104" s="483">
        <f>IF(N1104="","",N1104*H1104*AE1112)</f>
        <v>624.10878110249814</v>
      </c>
      <c r="R1104" s="484"/>
      <c r="S1104" s="484"/>
      <c r="T1104" s="485"/>
      <c r="U1104" s="500">
        <v>10</v>
      </c>
      <c r="V1104" s="436"/>
      <c r="W1104" s="431">
        <v>3.8499999046325684</v>
      </c>
      <c r="X1104" s="431"/>
      <c r="Y1104" s="431"/>
      <c r="Z1104" s="477" t="s">
        <v>452</v>
      </c>
      <c r="AA1104" s="478"/>
      <c r="AB1104" s="435"/>
      <c r="AC1104" s="482">
        <v>34.4</v>
      </c>
      <c r="AD1104" s="482"/>
      <c r="AE1104" s="482"/>
      <c r="AF1104" s="483">
        <f>IF(AC1104="","",AC1104*W1104*AE1112)</f>
        <v>624.10878110249814</v>
      </c>
      <c r="AG1104" s="484"/>
      <c r="AH1104" s="484"/>
      <c r="AI1104" s="484"/>
    </row>
    <row r="1105" spans="1:36" s="23" customFormat="1" ht="15.75" customHeight="1" x14ac:dyDescent="0.15">
      <c r="A1105" s="116" t="str">
        <f t="shared" si="149"/>
        <v/>
      </c>
      <c r="B1105" s="99"/>
      <c r="F1105" s="435">
        <v>11</v>
      </c>
      <c r="G1105" s="436"/>
      <c r="H1105" s="431">
        <v>2.4000000953674316</v>
      </c>
      <c r="I1105" s="431"/>
      <c r="J1105" s="431"/>
      <c r="K1105" s="477" t="s">
        <v>397</v>
      </c>
      <c r="L1105" s="478"/>
      <c r="M1105" s="435"/>
      <c r="N1105" s="482">
        <v>84</v>
      </c>
      <c r="O1105" s="482"/>
      <c r="P1105" s="482"/>
      <c r="Q1105" s="483">
        <f>IF(N1105="","",N1105*H1105*AE1112)</f>
        <v>950.01765619586195</v>
      </c>
      <c r="R1105" s="484"/>
      <c r="S1105" s="484"/>
      <c r="T1105" s="485"/>
      <c r="U1105" s="500">
        <v>11</v>
      </c>
      <c r="V1105" s="436"/>
      <c r="W1105" s="431">
        <v>2.4000000953674316</v>
      </c>
      <c r="X1105" s="431"/>
      <c r="Y1105" s="431"/>
      <c r="Z1105" s="477" t="s">
        <v>397</v>
      </c>
      <c r="AA1105" s="478"/>
      <c r="AB1105" s="435"/>
      <c r="AC1105" s="482">
        <v>84</v>
      </c>
      <c r="AD1105" s="482"/>
      <c r="AE1105" s="482"/>
      <c r="AF1105" s="483">
        <f>IF(AC1105="","",AC1105*W1105*AE1112)</f>
        <v>950.01765619586195</v>
      </c>
      <c r="AG1105" s="484"/>
      <c r="AH1105" s="484"/>
      <c r="AI1105" s="484"/>
    </row>
    <row r="1106" spans="1:36" s="23" customFormat="1" ht="15.75" customHeight="1" x14ac:dyDescent="0.15">
      <c r="A1106" s="116" t="str">
        <f t="shared" si="149"/>
        <v/>
      </c>
      <c r="B1106" s="99"/>
      <c r="F1106" s="435">
        <v>12</v>
      </c>
      <c r="G1106" s="436"/>
      <c r="H1106" s="431">
        <v>1.5199999809265137</v>
      </c>
      <c r="I1106" s="431"/>
      <c r="J1106" s="431"/>
      <c r="K1106" s="477" t="s">
        <v>452</v>
      </c>
      <c r="L1106" s="478"/>
      <c r="M1106" s="435"/>
      <c r="N1106" s="482">
        <v>34.4</v>
      </c>
      <c r="O1106" s="482"/>
      <c r="P1106" s="482"/>
      <c r="Q1106" s="483">
        <f>IF(N1106="","",N1106*H1106*AE1112)</f>
        <v>246.40139191442461</v>
      </c>
      <c r="R1106" s="484"/>
      <c r="S1106" s="484"/>
      <c r="T1106" s="485"/>
      <c r="U1106" s="500">
        <v>12</v>
      </c>
      <c r="V1106" s="436"/>
      <c r="W1106" s="431">
        <v>2.2699999809265137</v>
      </c>
      <c r="X1106" s="431"/>
      <c r="Y1106" s="431"/>
      <c r="Z1106" s="477" t="s">
        <v>452</v>
      </c>
      <c r="AA1106" s="478"/>
      <c r="AB1106" s="435"/>
      <c r="AC1106" s="482">
        <v>34.4</v>
      </c>
      <c r="AD1106" s="482"/>
      <c r="AE1106" s="482"/>
      <c r="AF1106" s="483">
        <f>IF(AC1106="","",AC1106*W1106*AE1112)</f>
        <v>367.98102760834962</v>
      </c>
      <c r="AG1106" s="484"/>
      <c r="AH1106" s="484"/>
      <c r="AI1106" s="484"/>
    </row>
    <row r="1107" spans="1:36" s="23" customFormat="1" ht="15.75" customHeight="1" x14ac:dyDescent="0.15">
      <c r="A1107" s="116" t="str">
        <f t="shared" si="149"/>
        <v/>
      </c>
      <c r="B1107" s="99"/>
      <c r="F1107" s="435">
        <v>12</v>
      </c>
      <c r="G1107" s="436"/>
      <c r="H1107" s="431">
        <v>0.75</v>
      </c>
      <c r="I1107" s="431"/>
      <c r="J1107" s="431"/>
      <c r="K1107" s="477" t="s">
        <v>452</v>
      </c>
      <c r="L1107" s="478"/>
      <c r="M1107" s="435"/>
      <c r="N1107" s="482">
        <v>0</v>
      </c>
      <c r="O1107" s="482"/>
      <c r="P1107" s="482"/>
      <c r="Q1107" s="483">
        <f>IF(N1107="","",N1107*H1107*AE1112)</f>
        <v>0</v>
      </c>
      <c r="R1107" s="484"/>
      <c r="S1107" s="484"/>
      <c r="T1107" s="485"/>
      <c r="U1107" s="500"/>
      <c r="V1107" s="436"/>
      <c r="W1107" s="431"/>
      <c r="X1107" s="431"/>
      <c r="Y1107" s="431"/>
      <c r="Z1107" s="477"/>
      <c r="AA1107" s="478"/>
      <c r="AB1107" s="435"/>
      <c r="AC1107" s="482"/>
      <c r="AD1107" s="482"/>
      <c r="AE1107" s="482"/>
      <c r="AF1107" s="483" t="str">
        <f>IF(AC1107="","",AC1107*W1107*AE1112)</f>
        <v/>
      </c>
      <c r="AG1107" s="484"/>
      <c r="AH1107" s="484"/>
      <c r="AI1107" s="484"/>
    </row>
    <row r="1108" spans="1:36" s="23" customFormat="1" ht="15.75" customHeight="1" x14ac:dyDescent="0.15">
      <c r="A1108" s="116" t="str">
        <f t="shared" si="149"/>
        <v>×</v>
      </c>
      <c r="B1108" s="99"/>
      <c r="F1108" s="435"/>
      <c r="G1108" s="436"/>
      <c r="H1108" s="431"/>
      <c r="I1108" s="431"/>
      <c r="J1108" s="431"/>
      <c r="K1108" s="477"/>
      <c r="L1108" s="478"/>
      <c r="M1108" s="435"/>
      <c r="N1108" s="482"/>
      <c r="O1108" s="482"/>
      <c r="P1108" s="482"/>
      <c r="Q1108" s="483" t="str">
        <f>IF(N1108="","",N1108*H1108*AE1112)</f>
        <v/>
      </c>
      <c r="R1108" s="484"/>
      <c r="S1108" s="484"/>
      <c r="T1108" s="485"/>
      <c r="U1108" s="500"/>
      <c r="V1108" s="436"/>
      <c r="W1108" s="431"/>
      <c r="X1108" s="431"/>
      <c r="Y1108" s="431"/>
      <c r="Z1108" s="477"/>
      <c r="AA1108" s="478"/>
      <c r="AB1108" s="435"/>
      <c r="AC1108" s="482"/>
      <c r="AD1108" s="482"/>
      <c r="AE1108" s="482"/>
      <c r="AF1108" s="483" t="str">
        <f>IF(AC1108="","",AC1108*W1108*AE1112)</f>
        <v/>
      </c>
      <c r="AG1108" s="484"/>
      <c r="AH1108" s="484"/>
      <c r="AI1108" s="484"/>
    </row>
    <row r="1109" spans="1:36" s="23" customFormat="1" ht="15.75" customHeight="1" x14ac:dyDescent="0.15">
      <c r="A1109" s="116" t="str">
        <f t="shared" si="149"/>
        <v>×</v>
      </c>
      <c r="B1109" s="99"/>
      <c r="F1109" s="435"/>
      <c r="G1109" s="436"/>
      <c r="H1109" s="431"/>
      <c r="I1109" s="431"/>
      <c r="J1109" s="431"/>
      <c r="K1109" s="477"/>
      <c r="L1109" s="478"/>
      <c r="M1109" s="435"/>
      <c r="N1109" s="482"/>
      <c r="O1109" s="482"/>
      <c r="P1109" s="482"/>
      <c r="Q1109" s="483" t="str">
        <f>IF(N1109="","",N1109*H1109*AE1112)</f>
        <v/>
      </c>
      <c r="R1109" s="484"/>
      <c r="S1109" s="484"/>
      <c r="T1109" s="485"/>
      <c r="U1109" s="500"/>
      <c r="V1109" s="436"/>
      <c r="W1109" s="431"/>
      <c r="X1109" s="431"/>
      <c r="Y1109" s="431"/>
      <c r="Z1109" s="477"/>
      <c r="AA1109" s="478"/>
      <c r="AB1109" s="435"/>
      <c r="AC1109" s="482"/>
      <c r="AD1109" s="482"/>
      <c r="AE1109" s="482"/>
      <c r="AF1109" s="483" t="str">
        <f>IF(AC1109="","",AC1109*W1109*AE1112)</f>
        <v/>
      </c>
      <c r="AG1109" s="484"/>
      <c r="AH1109" s="484"/>
      <c r="AI1109" s="484"/>
    </row>
    <row r="1110" spans="1:36" s="23" customFormat="1" ht="15.75" customHeight="1" x14ac:dyDescent="0.15">
      <c r="A1110" s="116" t="str">
        <f t="shared" si="149"/>
        <v>×</v>
      </c>
      <c r="B1110" s="99"/>
      <c r="F1110" s="435"/>
      <c r="G1110" s="436"/>
      <c r="H1110" s="431"/>
      <c r="I1110" s="431"/>
      <c r="J1110" s="431"/>
      <c r="K1110" s="477"/>
      <c r="L1110" s="478"/>
      <c r="M1110" s="435"/>
      <c r="N1110" s="482"/>
      <c r="O1110" s="482"/>
      <c r="P1110" s="482"/>
      <c r="Q1110" s="483" t="str">
        <f>IF(N1110="","",N1110*H1110*AE1112)</f>
        <v/>
      </c>
      <c r="R1110" s="484"/>
      <c r="S1110" s="484"/>
      <c r="T1110" s="485"/>
      <c r="U1110" s="500"/>
      <c r="V1110" s="436"/>
      <c r="W1110" s="431"/>
      <c r="X1110" s="431"/>
      <c r="Y1110" s="431"/>
      <c r="Z1110" s="477"/>
      <c r="AA1110" s="478"/>
      <c r="AB1110" s="435"/>
      <c r="AC1110" s="482"/>
      <c r="AD1110" s="482"/>
      <c r="AE1110" s="482"/>
      <c r="AF1110" s="483" t="str">
        <f>IF(AC1110="","",AC1110*W1110*AE1112)</f>
        <v/>
      </c>
      <c r="AG1110" s="484"/>
      <c r="AH1110" s="484"/>
      <c r="AI1110" s="484"/>
    </row>
    <row r="1111" spans="1:36" s="23" customFormat="1" ht="15.75" customHeight="1" x14ac:dyDescent="0.15">
      <c r="A1111" s="116" t="str">
        <f>IF(液状化L1の有無="","","×")</f>
        <v/>
      </c>
      <c r="B1111" s="99"/>
      <c r="F1111" s="251" t="s">
        <v>451</v>
      </c>
      <c r="G1111" s="252"/>
      <c r="H1111" s="479">
        <f>ROUND(SUM(Q1095:T1110),1)</f>
        <v>5919.5</v>
      </c>
      <c r="I1111" s="480"/>
      <c r="J1111" s="480"/>
      <c r="K1111" s="480"/>
      <c r="L1111" s="480"/>
      <c r="M1111" s="480"/>
      <c r="N1111" s="480"/>
      <c r="O1111" s="480"/>
      <c r="P1111" s="480"/>
      <c r="Q1111" s="480"/>
      <c r="R1111" s="480"/>
      <c r="S1111" s="480"/>
      <c r="T1111" s="481"/>
      <c r="U1111" s="364" t="s">
        <v>451</v>
      </c>
      <c r="V1111" s="252"/>
      <c r="W1111" s="479">
        <f>ROUND(SUM(AF1095:AI1110),1)</f>
        <v>6041.1</v>
      </c>
      <c r="X1111" s="480"/>
      <c r="Y1111" s="480"/>
      <c r="Z1111" s="480"/>
      <c r="AA1111" s="480"/>
      <c r="AB1111" s="480"/>
      <c r="AC1111" s="480"/>
      <c r="AD1111" s="480"/>
      <c r="AE1111" s="480"/>
      <c r="AF1111" s="480"/>
      <c r="AG1111" s="480"/>
      <c r="AH1111" s="480"/>
      <c r="AI1111" s="480"/>
    </row>
    <row r="1112" spans="1:36" s="23" customFormat="1" ht="15.75" customHeight="1" x14ac:dyDescent="0.15">
      <c r="A1112" s="117" t="str">
        <f>IF(液状化L1の有無="","","×")</f>
        <v/>
      </c>
      <c r="B1112" s="99"/>
      <c r="F1112" s="30"/>
      <c r="G1112" s="30"/>
      <c r="H1112" s="30"/>
      <c r="I1112" s="30"/>
      <c r="J1112" s="30"/>
      <c r="K1112" s="30"/>
      <c r="L1112" s="30"/>
      <c r="M1112" s="30"/>
      <c r="N1112" s="30"/>
      <c r="O1112" s="30"/>
      <c r="P1112" s="30"/>
      <c r="AB1112" s="38" t="s">
        <v>119</v>
      </c>
      <c r="AC1112" s="23" t="s">
        <v>419</v>
      </c>
      <c r="AD1112" s="22" t="s">
        <v>25</v>
      </c>
      <c r="AE1112" s="308">
        <f>AE1088</f>
        <v>4.7123889803846897</v>
      </c>
      <c r="AF1112" s="308"/>
      <c r="AG1112" s="308"/>
      <c r="AH1112" s="29" t="s">
        <v>420</v>
      </c>
      <c r="AI1112" s="22" t="s">
        <v>149</v>
      </c>
    </row>
    <row r="1113" spans="1:36" ht="15.75" customHeight="1" x14ac:dyDescent="0.15">
      <c r="A1113" s="115" t="str">
        <f t="shared" ref="A1113:A1118" si="150">IF(液状化L2の有無="","","×")</f>
        <v/>
      </c>
      <c r="B1113" s="99" t="s">
        <v>571</v>
      </c>
    </row>
    <row r="1114" spans="1:36" ht="15.75" customHeight="1" x14ac:dyDescent="0.15">
      <c r="A1114" s="115" t="str">
        <f t="shared" si="150"/>
        <v/>
      </c>
    </row>
    <row r="1115" spans="1:36" s="23" customFormat="1" ht="15.75" customHeight="1" x14ac:dyDescent="0.15">
      <c r="A1115" s="115" t="str">
        <f t="shared" si="150"/>
        <v/>
      </c>
      <c r="B1115" s="99"/>
      <c r="F1115" s="28" t="s">
        <v>490</v>
      </c>
      <c r="G1115" s="34"/>
      <c r="H1115" s="34"/>
      <c r="I1115" s="28"/>
      <c r="J1115" s="28"/>
      <c r="K1115" s="28"/>
      <c r="L1115" s="28"/>
      <c r="M1115" s="28"/>
      <c r="N1115" s="28"/>
      <c r="O1115" s="28"/>
      <c r="P1115" s="28"/>
      <c r="Q1115" s="28"/>
      <c r="R1115" s="28"/>
      <c r="S1115" s="28"/>
      <c r="T1115" s="28"/>
      <c r="U1115" s="28"/>
      <c r="V1115" s="28"/>
      <c r="W1115" s="28"/>
      <c r="X1115" s="28"/>
      <c r="Y1115" s="28"/>
      <c r="Z1115" s="28"/>
      <c r="AA1115" s="28"/>
      <c r="AB1115" s="28"/>
      <c r="AC1115" s="28"/>
      <c r="AD1115" s="28"/>
      <c r="AE1115" s="28"/>
      <c r="AF1115" s="28"/>
      <c r="AG1115" s="28"/>
      <c r="AH1115" s="28"/>
      <c r="AI1115" s="28"/>
      <c r="AJ1115" s="30"/>
    </row>
    <row r="1116" spans="1:36" s="23" customFormat="1" ht="15.75" customHeight="1" x14ac:dyDescent="0.15">
      <c r="A1116" s="115" t="str">
        <f t="shared" si="150"/>
        <v/>
      </c>
      <c r="B1116" s="99"/>
      <c r="F1116" s="341" t="s">
        <v>417</v>
      </c>
      <c r="G1116" s="261"/>
      <c r="H1116" s="261"/>
      <c r="I1116" s="261"/>
      <c r="J1116" s="261"/>
      <c r="K1116" s="261"/>
      <c r="L1116" s="261"/>
      <c r="M1116" s="261"/>
      <c r="N1116" s="261"/>
      <c r="O1116" s="261"/>
      <c r="P1116" s="261"/>
      <c r="Q1116" s="261"/>
      <c r="R1116" s="261"/>
      <c r="S1116" s="261"/>
      <c r="T1116" s="334"/>
      <c r="U1116" s="354" t="s">
        <v>418</v>
      </c>
      <c r="V1116" s="269"/>
      <c r="W1116" s="269"/>
      <c r="X1116" s="269"/>
      <c r="Y1116" s="269"/>
      <c r="Z1116" s="269"/>
      <c r="AA1116" s="269"/>
      <c r="AB1116" s="269"/>
      <c r="AC1116" s="269"/>
      <c r="AD1116" s="269"/>
      <c r="AE1116" s="269"/>
      <c r="AF1116" s="269"/>
      <c r="AG1116" s="269"/>
      <c r="AH1116" s="269"/>
      <c r="AI1116" s="285"/>
    </row>
    <row r="1117" spans="1:36" s="23" customFormat="1" ht="15.75" customHeight="1" x14ac:dyDescent="0.15">
      <c r="A1117" s="115" t="str">
        <f t="shared" si="150"/>
        <v/>
      </c>
      <c r="B1117" s="99"/>
      <c r="F1117" s="494" t="s">
        <v>74</v>
      </c>
      <c r="G1117" s="503"/>
      <c r="H1117" s="486" t="s">
        <v>181</v>
      </c>
      <c r="I1117" s="487"/>
      <c r="J1117" s="487"/>
      <c r="K1117" s="489" t="s">
        <v>224</v>
      </c>
      <c r="L1117" s="490"/>
      <c r="M1117" s="491"/>
      <c r="N1117" s="489" t="s">
        <v>450</v>
      </c>
      <c r="O1117" s="490"/>
      <c r="P1117" s="491"/>
      <c r="Q1117" s="489" t="s">
        <v>227</v>
      </c>
      <c r="R1117" s="490"/>
      <c r="S1117" s="490"/>
      <c r="T1117" s="495"/>
      <c r="U1117" s="325" t="s">
        <v>74</v>
      </c>
      <c r="V1117" s="259"/>
      <c r="W1117" s="353" t="s">
        <v>181</v>
      </c>
      <c r="X1117" s="262"/>
      <c r="Y1117" s="262"/>
      <c r="Z1117" s="497" t="s">
        <v>224</v>
      </c>
      <c r="AA1117" s="498"/>
      <c r="AB1117" s="499"/>
      <c r="AC1117" s="497" t="s">
        <v>450</v>
      </c>
      <c r="AD1117" s="498"/>
      <c r="AE1117" s="499"/>
      <c r="AF1117" s="497" t="s">
        <v>227</v>
      </c>
      <c r="AG1117" s="498"/>
      <c r="AH1117" s="498"/>
      <c r="AI1117" s="498"/>
    </row>
    <row r="1118" spans="1:36" s="23" customFormat="1" ht="15.75" customHeight="1" x14ac:dyDescent="0.15">
      <c r="A1118" s="115" t="str">
        <f t="shared" si="150"/>
        <v/>
      </c>
      <c r="B1118" s="99"/>
      <c r="F1118" s="504"/>
      <c r="G1118" s="502"/>
      <c r="H1118" s="488"/>
      <c r="I1118" s="488"/>
      <c r="J1118" s="488"/>
      <c r="K1118" s="492"/>
      <c r="L1118" s="493"/>
      <c r="M1118" s="494"/>
      <c r="N1118" s="492"/>
      <c r="O1118" s="493"/>
      <c r="P1118" s="494"/>
      <c r="Q1118" s="492"/>
      <c r="R1118" s="493"/>
      <c r="S1118" s="493"/>
      <c r="T1118" s="496"/>
      <c r="U1118" s="501"/>
      <c r="V1118" s="502"/>
      <c r="W1118" s="488"/>
      <c r="X1118" s="488"/>
      <c r="Y1118" s="488"/>
      <c r="Z1118" s="492"/>
      <c r="AA1118" s="493"/>
      <c r="AB1118" s="494"/>
      <c r="AC1118" s="492"/>
      <c r="AD1118" s="493"/>
      <c r="AE1118" s="494"/>
      <c r="AF1118" s="492"/>
      <c r="AG1118" s="493"/>
      <c r="AH1118" s="493"/>
      <c r="AI1118" s="493"/>
    </row>
    <row r="1119" spans="1:36" s="23" customFormat="1" ht="15.75" customHeight="1" x14ac:dyDescent="0.15">
      <c r="A1119" s="115" t="str">
        <f t="shared" ref="A1119:A1134" si="151">IF(液状化L2の有無="",IF(LEN(F1119)+LEN(U1119)=0,"×",""),"×")</f>
        <v/>
      </c>
      <c r="B1119" s="99"/>
      <c r="F1119" s="433">
        <v>2</v>
      </c>
      <c r="G1119" s="434"/>
      <c r="H1119" s="437">
        <v>0.33000001311302185</v>
      </c>
      <c r="I1119" s="437"/>
      <c r="J1119" s="437"/>
      <c r="K1119" s="471" t="s">
        <v>397</v>
      </c>
      <c r="L1119" s="472"/>
      <c r="M1119" s="433"/>
      <c r="N1119" s="473">
        <v>0</v>
      </c>
      <c r="O1119" s="473"/>
      <c r="P1119" s="473"/>
      <c r="Q1119" s="474">
        <f>IF(N1119="","",N1119*H1119*AE1136)</f>
        <v>0</v>
      </c>
      <c r="R1119" s="475"/>
      <c r="S1119" s="475"/>
      <c r="T1119" s="476"/>
      <c r="U1119" s="470">
        <v>2</v>
      </c>
      <c r="V1119" s="434"/>
      <c r="W1119" s="437">
        <v>0.33000001311302185</v>
      </c>
      <c r="X1119" s="437"/>
      <c r="Y1119" s="437"/>
      <c r="Z1119" s="471" t="s">
        <v>397</v>
      </c>
      <c r="AA1119" s="472"/>
      <c r="AB1119" s="433"/>
      <c r="AC1119" s="473">
        <v>0</v>
      </c>
      <c r="AD1119" s="473"/>
      <c r="AE1119" s="473"/>
      <c r="AF1119" s="474">
        <f>IF(AC1119="","",AC1119*W1119*AE1136)</f>
        <v>0</v>
      </c>
      <c r="AG1119" s="475"/>
      <c r="AH1119" s="475"/>
      <c r="AI1119" s="475"/>
    </row>
    <row r="1120" spans="1:36" s="23" customFormat="1" ht="15.75" customHeight="1" x14ac:dyDescent="0.15">
      <c r="A1120" s="115" t="str">
        <f t="shared" si="151"/>
        <v/>
      </c>
      <c r="B1120" s="99"/>
      <c r="F1120" s="435">
        <v>3</v>
      </c>
      <c r="G1120" s="436"/>
      <c r="H1120" s="431">
        <v>1.5</v>
      </c>
      <c r="I1120" s="431"/>
      <c r="J1120" s="431"/>
      <c r="K1120" s="477" t="s">
        <v>452</v>
      </c>
      <c r="L1120" s="478"/>
      <c r="M1120" s="435"/>
      <c r="N1120" s="482">
        <v>0</v>
      </c>
      <c r="O1120" s="482"/>
      <c r="P1120" s="482"/>
      <c r="Q1120" s="483">
        <f>IF(N1120="","",N1120*H1120*AE1136)</f>
        <v>0</v>
      </c>
      <c r="R1120" s="484"/>
      <c r="S1120" s="484"/>
      <c r="T1120" s="485"/>
      <c r="U1120" s="500">
        <v>3</v>
      </c>
      <c r="V1120" s="436"/>
      <c r="W1120" s="431">
        <v>1.5</v>
      </c>
      <c r="X1120" s="431"/>
      <c r="Y1120" s="431"/>
      <c r="Z1120" s="477" t="s">
        <v>452</v>
      </c>
      <c r="AA1120" s="478"/>
      <c r="AB1120" s="435"/>
      <c r="AC1120" s="482">
        <v>0</v>
      </c>
      <c r="AD1120" s="482"/>
      <c r="AE1120" s="482"/>
      <c r="AF1120" s="483">
        <f>IF(AC1120="","",AC1120*W1120*AE1136)</f>
        <v>0</v>
      </c>
      <c r="AG1120" s="484"/>
      <c r="AH1120" s="484"/>
      <c r="AI1120" s="484"/>
    </row>
    <row r="1121" spans="1:35" s="23" customFormat="1" ht="15.75" customHeight="1" x14ac:dyDescent="0.15">
      <c r="A1121" s="115" t="str">
        <f t="shared" si="151"/>
        <v/>
      </c>
      <c r="B1121" s="99"/>
      <c r="F1121" s="435">
        <v>4</v>
      </c>
      <c r="G1121" s="436"/>
      <c r="H1121" s="431">
        <v>6.0399999618530273</v>
      </c>
      <c r="I1121" s="431"/>
      <c r="J1121" s="431"/>
      <c r="K1121" s="477" t="s">
        <v>452</v>
      </c>
      <c r="L1121" s="478"/>
      <c r="M1121" s="435"/>
      <c r="N1121" s="482">
        <v>0</v>
      </c>
      <c r="O1121" s="482"/>
      <c r="P1121" s="482"/>
      <c r="Q1121" s="483">
        <f>IF(N1121="","",N1121*H1121*AE1136)</f>
        <v>0</v>
      </c>
      <c r="R1121" s="484"/>
      <c r="S1121" s="484"/>
      <c r="T1121" s="485"/>
      <c r="U1121" s="500">
        <v>4</v>
      </c>
      <c r="V1121" s="436"/>
      <c r="W1121" s="431">
        <v>6.0399999618530273</v>
      </c>
      <c r="X1121" s="431"/>
      <c r="Y1121" s="431"/>
      <c r="Z1121" s="477" t="s">
        <v>452</v>
      </c>
      <c r="AA1121" s="478"/>
      <c r="AB1121" s="435"/>
      <c r="AC1121" s="482">
        <v>0</v>
      </c>
      <c r="AD1121" s="482"/>
      <c r="AE1121" s="482"/>
      <c r="AF1121" s="483">
        <f>IF(AC1121="","",AC1121*W1121*AE1136)</f>
        <v>0</v>
      </c>
      <c r="AG1121" s="484"/>
      <c r="AH1121" s="484"/>
      <c r="AI1121" s="484"/>
    </row>
    <row r="1122" spans="1:35" s="23" customFormat="1" ht="15.75" customHeight="1" x14ac:dyDescent="0.15">
      <c r="A1122" s="115" t="str">
        <f t="shared" si="151"/>
        <v/>
      </c>
      <c r="B1122" s="99"/>
      <c r="F1122" s="435">
        <v>4</v>
      </c>
      <c r="G1122" s="436"/>
      <c r="H1122" s="431">
        <v>0.51000022888183594</v>
      </c>
      <c r="I1122" s="431"/>
      <c r="J1122" s="431"/>
      <c r="K1122" s="477" t="s">
        <v>452</v>
      </c>
      <c r="L1122" s="478"/>
      <c r="M1122" s="435"/>
      <c r="N1122" s="482">
        <v>12</v>
      </c>
      <c r="O1122" s="482"/>
      <c r="P1122" s="482"/>
      <c r="Q1122" s="483">
        <f>IF(N1122="","",N1122*H1122*AE1136)</f>
        <v>28.839833502917198</v>
      </c>
      <c r="R1122" s="484"/>
      <c r="S1122" s="484"/>
      <c r="T1122" s="485"/>
      <c r="U1122" s="500">
        <v>4</v>
      </c>
      <c r="V1122" s="436"/>
      <c r="W1122" s="431">
        <v>0.51000022888183594</v>
      </c>
      <c r="X1122" s="431"/>
      <c r="Y1122" s="431"/>
      <c r="Z1122" s="477" t="s">
        <v>452</v>
      </c>
      <c r="AA1122" s="478"/>
      <c r="AB1122" s="435"/>
      <c r="AC1122" s="482">
        <v>12</v>
      </c>
      <c r="AD1122" s="482"/>
      <c r="AE1122" s="482"/>
      <c r="AF1122" s="483">
        <f>IF(AC1122="","",AC1122*W1122*AE1136)</f>
        <v>28.839833502917198</v>
      </c>
      <c r="AG1122" s="484"/>
      <c r="AH1122" s="484"/>
      <c r="AI1122" s="484"/>
    </row>
    <row r="1123" spans="1:35" s="23" customFormat="1" ht="15.75" customHeight="1" x14ac:dyDescent="0.15">
      <c r="A1123" s="115" t="str">
        <f t="shared" si="151"/>
        <v/>
      </c>
      <c r="B1123" s="99"/>
      <c r="F1123" s="435">
        <v>5</v>
      </c>
      <c r="G1123" s="436"/>
      <c r="H1123" s="431">
        <v>3.4500000476837158</v>
      </c>
      <c r="I1123" s="431"/>
      <c r="J1123" s="431"/>
      <c r="K1123" s="477" t="s">
        <v>452</v>
      </c>
      <c r="L1123" s="478"/>
      <c r="M1123" s="435"/>
      <c r="N1123" s="482">
        <v>21.2</v>
      </c>
      <c r="O1123" s="482"/>
      <c r="P1123" s="482"/>
      <c r="Q1123" s="483">
        <f>IF(N1123="","",N1123*H1123*AE1136)</f>
        <v>344.6641347890656</v>
      </c>
      <c r="R1123" s="484"/>
      <c r="S1123" s="484"/>
      <c r="T1123" s="485"/>
      <c r="U1123" s="500">
        <v>5</v>
      </c>
      <c r="V1123" s="436"/>
      <c r="W1123" s="431">
        <v>3.4500000476837158</v>
      </c>
      <c r="X1123" s="431"/>
      <c r="Y1123" s="431"/>
      <c r="Z1123" s="477" t="s">
        <v>452</v>
      </c>
      <c r="AA1123" s="478"/>
      <c r="AB1123" s="435"/>
      <c r="AC1123" s="482">
        <v>21.2</v>
      </c>
      <c r="AD1123" s="482"/>
      <c r="AE1123" s="482"/>
      <c r="AF1123" s="483">
        <f>IF(AC1123="","",AC1123*W1123*AE1136)</f>
        <v>344.6641347890656</v>
      </c>
      <c r="AG1123" s="484"/>
      <c r="AH1123" s="484"/>
      <c r="AI1123" s="484"/>
    </row>
    <row r="1124" spans="1:35" s="23" customFormat="1" ht="15.75" customHeight="1" x14ac:dyDescent="0.15">
      <c r="A1124" s="115" t="str">
        <f t="shared" si="151"/>
        <v/>
      </c>
      <c r="B1124" s="99"/>
      <c r="F1124" s="435">
        <v>6</v>
      </c>
      <c r="G1124" s="436"/>
      <c r="H1124" s="431">
        <v>2.3499999046325684</v>
      </c>
      <c r="I1124" s="431"/>
      <c r="J1124" s="431"/>
      <c r="K1124" s="477" t="s">
        <v>452</v>
      </c>
      <c r="L1124" s="478"/>
      <c r="M1124" s="435"/>
      <c r="N1124" s="482">
        <v>34.5</v>
      </c>
      <c r="O1124" s="482"/>
      <c r="P1124" s="482"/>
      <c r="Q1124" s="483">
        <f>IF(N1124="","",N1124*H1124*AE1136)</f>
        <v>382.05692108009777</v>
      </c>
      <c r="R1124" s="484"/>
      <c r="S1124" s="484"/>
      <c r="T1124" s="485"/>
      <c r="U1124" s="500">
        <v>6</v>
      </c>
      <c r="V1124" s="436"/>
      <c r="W1124" s="431">
        <v>2.3499999046325684</v>
      </c>
      <c r="X1124" s="431"/>
      <c r="Y1124" s="431"/>
      <c r="Z1124" s="477" t="s">
        <v>452</v>
      </c>
      <c r="AA1124" s="478"/>
      <c r="AB1124" s="435"/>
      <c r="AC1124" s="482">
        <v>34.5</v>
      </c>
      <c r="AD1124" s="482"/>
      <c r="AE1124" s="482"/>
      <c r="AF1124" s="483">
        <f>IF(AC1124="","",AC1124*W1124*AE1136)</f>
        <v>382.05692108009777</v>
      </c>
      <c r="AG1124" s="484"/>
      <c r="AH1124" s="484"/>
      <c r="AI1124" s="484"/>
    </row>
    <row r="1125" spans="1:35" s="23" customFormat="1" ht="15.75" customHeight="1" x14ac:dyDescent="0.15">
      <c r="A1125" s="115" t="str">
        <f t="shared" si="151"/>
        <v/>
      </c>
      <c r="B1125" s="99"/>
      <c r="F1125" s="435">
        <v>7</v>
      </c>
      <c r="G1125" s="436"/>
      <c r="H1125" s="431">
        <v>8.6000003814697266</v>
      </c>
      <c r="I1125" s="431"/>
      <c r="J1125" s="431"/>
      <c r="K1125" s="477" t="s">
        <v>397</v>
      </c>
      <c r="L1125" s="478"/>
      <c r="M1125" s="435"/>
      <c r="N1125" s="482">
        <v>29</v>
      </c>
      <c r="O1125" s="482"/>
      <c r="P1125" s="482"/>
      <c r="Q1125" s="483">
        <f>IF(N1125="","",N1125*H1125*AE1136)</f>
        <v>1175.2698638393199</v>
      </c>
      <c r="R1125" s="484"/>
      <c r="S1125" s="484"/>
      <c r="T1125" s="485"/>
      <c r="U1125" s="500">
        <v>7</v>
      </c>
      <c r="V1125" s="436"/>
      <c r="W1125" s="431">
        <v>8.6000003814697266</v>
      </c>
      <c r="X1125" s="431"/>
      <c r="Y1125" s="431"/>
      <c r="Z1125" s="477" t="s">
        <v>397</v>
      </c>
      <c r="AA1125" s="478"/>
      <c r="AB1125" s="435"/>
      <c r="AC1125" s="482">
        <v>29</v>
      </c>
      <c r="AD1125" s="482"/>
      <c r="AE1125" s="482"/>
      <c r="AF1125" s="483">
        <f>IF(AC1125="","",AC1125*W1125*AE1136)</f>
        <v>1175.2698638393199</v>
      </c>
      <c r="AG1125" s="484"/>
      <c r="AH1125" s="484"/>
      <c r="AI1125" s="484"/>
    </row>
    <row r="1126" spans="1:35" s="23" customFormat="1" ht="15.75" customHeight="1" x14ac:dyDescent="0.15">
      <c r="A1126" s="115" t="str">
        <f t="shared" si="151"/>
        <v/>
      </c>
      <c r="B1126" s="99"/>
      <c r="F1126" s="435">
        <v>8</v>
      </c>
      <c r="G1126" s="436"/>
      <c r="H1126" s="431">
        <v>2.2000000476837158</v>
      </c>
      <c r="I1126" s="431"/>
      <c r="J1126" s="431"/>
      <c r="K1126" s="477" t="s">
        <v>452</v>
      </c>
      <c r="L1126" s="478"/>
      <c r="M1126" s="435"/>
      <c r="N1126" s="482">
        <v>33.9</v>
      </c>
      <c r="O1126" s="482"/>
      <c r="P1126" s="482"/>
      <c r="Q1126" s="483">
        <f>IF(N1126="","",N1126*H1126*AE1136)</f>
        <v>351.44997777456308</v>
      </c>
      <c r="R1126" s="484"/>
      <c r="S1126" s="484"/>
      <c r="T1126" s="485"/>
      <c r="U1126" s="500">
        <v>8</v>
      </c>
      <c r="V1126" s="436"/>
      <c r="W1126" s="431">
        <v>2.2000000476837158</v>
      </c>
      <c r="X1126" s="431"/>
      <c r="Y1126" s="431"/>
      <c r="Z1126" s="477" t="s">
        <v>452</v>
      </c>
      <c r="AA1126" s="478"/>
      <c r="AB1126" s="435"/>
      <c r="AC1126" s="482">
        <v>33.9</v>
      </c>
      <c r="AD1126" s="482"/>
      <c r="AE1126" s="482"/>
      <c r="AF1126" s="483">
        <f>IF(AC1126="","",AC1126*W1126*AE1136)</f>
        <v>351.44997777456308</v>
      </c>
      <c r="AG1126" s="484"/>
      <c r="AH1126" s="484"/>
      <c r="AI1126" s="484"/>
    </row>
    <row r="1127" spans="1:35" s="23" customFormat="1" ht="15.75" customHeight="1" x14ac:dyDescent="0.15">
      <c r="A1127" s="115" t="str">
        <f t="shared" si="151"/>
        <v/>
      </c>
      <c r="B1127" s="99"/>
      <c r="F1127" s="435">
        <v>9</v>
      </c>
      <c r="G1127" s="436"/>
      <c r="H1127" s="431">
        <v>1.5</v>
      </c>
      <c r="I1127" s="431"/>
      <c r="J1127" s="431"/>
      <c r="K1127" s="477" t="s">
        <v>397</v>
      </c>
      <c r="L1127" s="478"/>
      <c r="M1127" s="435"/>
      <c r="N1127" s="482">
        <v>63</v>
      </c>
      <c r="O1127" s="482"/>
      <c r="P1127" s="482"/>
      <c r="Q1127" s="483">
        <f>IF(N1127="","",N1127*H1127*AE1136)</f>
        <v>445.32075864635317</v>
      </c>
      <c r="R1127" s="484"/>
      <c r="S1127" s="484"/>
      <c r="T1127" s="485"/>
      <c r="U1127" s="500">
        <v>9</v>
      </c>
      <c r="V1127" s="436"/>
      <c r="W1127" s="431">
        <v>1.5</v>
      </c>
      <c r="X1127" s="431"/>
      <c r="Y1127" s="431"/>
      <c r="Z1127" s="477" t="s">
        <v>397</v>
      </c>
      <c r="AA1127" s="478"/>
      <c r="AB1127" s="435"/>
      <c r="AC1127" s="482">
        <v>63</v>
      </c>
      <c r="AD1127" s="482"/>
      <c r="AE1127" s="482"/>
      <c r="AF1127" s="483">
        <f>IF(AC1127="","",AC1127*W1127*AE1136)</f>
        <v>445.32075864635317</v>
      </c>
      <c r="AG1127" s="484"/>
      <c r="AH1127" s="484"/>
      <c r="AI1127" s="484"/>
    </row>
    <row r="1128" spans="1:35" s="23" customFormat="1" ht="15.75" customHeight="1" x14ac:dyDescent="0.15">
      <c r="A1128" s="115" t="str">
        <f t="shared" si="151"/>
        <v/>
      </c>
      <c r="B1128" s="99"/>
      <c r="F1128" s="435">
        <v>10</v>
      </c>
      <c r="G1128" s="436"/>
      <c r="H1128" s="431">
        <v>3.8499999046325684</v>
      </c>
      <c r="I1128" s="431"/>
      <c r="J1128" s="431"/>
      <c r="K1128" s="477" t="s">
        <v>452</v>
      </c>
      <c r="L1128" s="478"/>
      <c r="M1128" s="435"/>
      <c r="N1128" s="482">
        <v>34.4</v>
      </c>
      <c r="O1128" s="482"/>
      <c r="P1128" s="482"/>
      <c r="Q1128" s="483">
        <f>IF(N1128="","",N1128*H1128*AE1136)</f>
        <v>624.10878110249814</v>
      </c>
      <c r="R1128" s="484"/>
      <c r="S1128" s="484"/>
      <c r="T1128" s="485"/>
      <c r="U1128" s="500">
        <v>10</v>
      </c>
      <c r="V1128" s="436"/>
      <c r="W1128" s="431">
        <v>3.8499999046325684</v>
      </c>
      <c r="X1128" s="431"/>
      <c r="Y1128" s="431"/>
      <c r="Z1128" s="477" t="s">
        <v>452</v>
      </c>
      <c r="AA1128" s="478"/>
      <c r="AB1128" s="435"/>
      <c r="AC1128" s="482">
        <v>34.4</v>
      </c>
      <c r="AD1128" s="482"/>
      <c r="AE1128" s="482"/>
      <c r="AF1128" s="483">
        <f>IF(AC1128="","",AC1128*W1128*AE1136)</f>
        <v>624.10878110249814</v>
      </c>
      <c r="AG1128" s="484"/>
      <c r="AH1128" s="484"/>
      <c r="AI1128" s="484"/>
    </row>
    <row r="1129" spans="1:35" s="23" customFormat="1" ht="15.75" customHeight="1" x14ac:dyDescent="0.15">
      <c r="A1129" s="115" t="str">
        <f t="shared" si="151"/>
        <v/>
      </c>
      <c r="B1129" s="99"/>
      <c r="F1129" s="435">
        <v>11</v>
      </c>
      <c r="G1129" s="436"/>
      <c r="H1129" s="431">
        <v>2.4000000953674316</v>
      </c>
      <c r="I1129" s="431"/>
      <c r="J1129" s="431"/>
      <c r="K1129" s="477" t="s">
        <v>397</v>
      </c>
      <c r="L1129" s="478"/>
      <c r="M1129" s="435"/>
      <c r="N1129" s="482">
        <v>84</v>
      </c>
      <c r="O1129" s="482"/>
      <c r="P1129" s="482"/>
      <c r="Q1129" s="483">
        <f>IF(N1129="","",N1129*H1129*AE1136)</f>
        <v>950.01765619586195</v>
      </c>
      <c r="R1129" s="484"/>
      <c r="S1129" s="484"/>
      <c r="T1129" s="485"/>
      <c r="U1129" s="500">
        <v>11</v>
      </c>
      <c r="V1129" s="436"/>
      <c r="W1129" s="431">
        <v>2.4000000953674316</v>
      </c>
      <c r="X1129" s="431"/>
      <c r="Y1129" s="431"/>
      <c r="Z1129" s="477" t="s">
        <v>397</v>
      </c>
      <c r="AA1129" s="478"/>
      <c r="AB1129" s="435"/>
      <c r="AC1129" s="482">
        <v>84</v>
      </c>
      <c r="AD1129" s="482"/>
      <c r="AE1129" s="482"/>
      <c r="AF1129" s="483">
        <f>IF(AC1129="","",AC1129*W1129*AE1136)</f>
        <v>950.01765619586195</v>
      </c>
      <c r="AG1129" s="484"/>
      <c r="AH1129" s="484"/>
      <c r="AI1129" s="484"/>
    </row>
    <row r="1130" spans="1:35" s="23" customFormat="1" ht="15.75" customHeight="1" x14ac:dyDescent="0.15">
      <c r="A1130" s="115" t="str">
        <f t="shared" si="151"/>
        <v/>
      </c>
      <c r="B1130" s="99"/>
      <c r="F1130" s="435">
        <v>12</v>
      </c>
      <c r="G1130" s="436"/>
      <c r="H1130" s="431">
        <v>1.5199999809265137</v>
      </c>
      <c r="I1130" s="431"/>
      <c r="J1130" s="431"/>
      <c r="K1130" s="477" t="s">
        <v>452</v>
      </c>
      <c r="L1130" s="478"/>
      <c r="M1130" s="435"/>
      <c r="N1130" s="482">
        <v>34.4</v>
      </c>
      <c r="O1130" s="482"/>
      <c r="P1130" s="482"/>
      <c r="Q1130" s="483">
        <f>IF(N1130="","",N1130*H1130*AE1136)</f>
        <v>246.40139191442461</v>
      </c>
      <c r="R1130" s="484"/>
      <c r="S1130" s="484"/>
      <c r="T1130" s="485"/>
      <c r="U1130" s="500">
        <v>12</v>
      </c>
      <c r="V1130" s="436"/>
      <c r="W1130" s="431">
        <v>2.2699999809265137</v>
      </c>
      <c r="X1130" s="431"/>
      <c r="Y1130" s="431"/>
      <c r="Z1130" s="477" t="s">
        <v>452</v>
      </c>
      <c r="AA1130" s="478"/>
      <c r="AB1130" s="435"/>
      <c r="AC1130" s="482">
        <v>34.4</v>
      </c>
      <c r="AD1130" s="482"/>
      <c r="AE1130" s="482"/>
      <c r="AF1130" s="483">
        <f>IF(AC1130="","",AC1130*W1130*AE1136)</f>
        <v>367.98102760834962</v>
      </c>
      <c r="AG1130" s="484"/>
      <c r="AH1130" s="484"/>
      <c r="AI1130" s="484"/>
    </row>
    <row r="1131" spans="1:35" s="23" customFormat="1" ht="15.75" customHeight="1" x14ac:dyDescent="0.15">
      <c r="A1131" s="115" t="str">
        <f t="shared" si="151"/>
        <v/>
      </c>
      <c r="B1131" s="99"/>
      <c r="F1131" s="435">
        <v>12</v>
      </c>
      <c r="G1131" s="436"/>
      <c r="H1131" s="431">
        <v>0.75</v>
      </c>
      <c r="I1131" s="431"/>
      <c r="J1131" s="431"/>
      <c r="K1131" s="477" t="s">
        <v>452</v>
      </c>
      <c r="L1131" s="478"/>
      <c r="M1131" s="435"/>
      <c r="N1131" s="482">
        <v>0</v>
      </c>
      <c r="O1131" s="482"/>
      <c r="P1131" s="482"/>
      <c r="Q1131" s="483">
        <f>IF(N1131="","",N1131*H1131*AE1136)</f>
        <v>0</v>
      </c>
      <c r="R1131" s="484"/>
      <c r="S1131" s="484"/>
      <c r="T1131" s="485"/>
      <c r="U1131" s="500"/>
      <c r="V1131" s="436"/>
      <c r="W1131" s="431"/>
      <c r="X1131" s="431"/>
      <c r="Y1131" s="431"/>
      <c r="Z1131" s="477"/>
      <c r="AA1131" s="478"/>
      <c r="AB1131" s="435"/>
      <c r="AC1131" s="482"/>
      <c r="AD1131" s="482"/>
      <c r="AE1131" s="482"/>
      <c r="AF1131" s="483" t="str">
        <f>IF(AC1131="","",AC1131*W1131*AE1136)</f>
        <v/>
      </c>
      <c r="AG1131" s="484"/>
      <c r="AH1131" s="484"/>
      <c r="AI1131" s="484"/>
    </row>
    <row r="1132" spans="1:35" s="23" customFormat="1" ht="15.75" customHeight="1" x14ac:dyDescent="0.15">
      <c r="A1132" s="115" t="str">
        <f t="shared" si="151"/>
        <v>×</v>
      </c>
      <c r="B1132" s="99"/>
      <c r="F1132" s="435"/>
      <c r="G1132" s="436"/>
      <c r="H1132" s="431"/>
      <c r="I1132" s="431"/>
      <c r="J1132" s="431"/>
      <c r="K1132" s="477"/>
      <c r="L1132" s="478"/>
      <c r="M1132" s="435"/>
      <c r="N1132" s="482"/>
      <c r="O1132" s="482"/>
      <c r="P1132" s="482"/>
      <c r="Q1132" s="483" t="str">
        <f>IF(N1132="","",N1132*H1132*AE1136)</f>
        <v/>
      </c>
      <c r="R1132" s="484"/>
      <c r="S1132" s="484"/>
      <c r="T1132" s="485"/>
      <c r="U1132" s="500"/>
      <c r="V1132" s="436"/>
      <c r="W1132" s="431"/>
      <c r="X1132" s="431"/>
      <c r="Y1132" s="431"/>
      <c r="Z1132" s="477"/>
      <c r="AA1132" s="478"/>
      <c r="AB1132" s="435"/>
      <c r="AC1132" s="482"/>
      <c r="AD1132" s="482"/>
      <c r="AE1132" s="482"/>
      <c r="AF1132" s="483" t="str">
        <f>IF(AC1132="","",AC1132*W1132*AE1136)</f>
        <v/>
      </c>
      <c r="AG1132" s="484"/>
      <c r="AH1132" s="484"/>
      <c r="AI1132" s="484"/>
    </row>
    <row r="1133" spans="1:35" s="23" customFormat="1" ht="15.75" customHeight="1" x14ac:dyDescent="0.15">
      <c r="A1133" s="115" t="str">
        <f t="shared" si="151"/>
        <v>×</v>
      </c>
      <c r="B1133" s="99"/>
      <c r="F1133" s="435"/>
      <c r="G1133" s="436"/>
      <c r="H1133" s="431"/>
      <c r="I1133" s="431"/>
      <c r="J1133" s="431"/>
      <c r="K1133" s="477"/>
      <c r="L1133" s="478"/>
      <c r="M1133" s="435"/>
      <c r="N1133" s="482"/>
      <c r="O1133" s="482"/>
      <c r="P1133" s="482"/>
      <c r="Q1133" s="483" t="str">
        <f>IF(N1133="","",N1133*H1133*AE1136)</f>
        <v/>
      </c>
      <c r="R1133" s="484"/>
      <c r="S1133" s="484"/>
      <c r="T1133" s="485"/>
      <c r="U1133" s="500"/>
      <c r="V1133" s="436"/>
      <c r="W1133" s="431"/>
      <c r="X1133" s="431"/>
      <c r="Y1133" s="431"/>
      <c r="Z1133" s="477"/>
      <c r="AA1133" s="478"/>
      <c r="AB1133" s="435"/>
      <c r="AC1133" s="482"/>
      <c r="AD1133" s="482"/>
      <c r="AE1133" s="482"/>
      <c r="AF1133" s="483" t="str">
        <f>IF(AC1133="","",AC1133*W1133*AE1136)</f>
        <v/>
      </c>
      <c r="AG1133" s="484"/>
      <c r="AH1133" s="484"/>
      <c r="AI1133" s="484"/>
    </row>
    <row r="1134" spans="1:35" s="23" customFormat="1" ht="15.75" customHeight="1" x14ac:dyDescent="0.15">
      <c r="A1134" s="115" t="str">
        <f t="shared" si="151"/>
        <v>×</v>
      </c>
      <c r="B1134" s="99"/>
      <c r="F1134" s="435"/>
      <c r="G1134" s="436"/>
      <c r="H1134" s="431"/>
      <c r="I1134" s="431"/>
      <c r="J1134" s="431"/>
      <c r="K1134" s="477"/>
      <c r="L1134" s="478"/>
      <c r="M1134" s="435"/>
      <c r="N1134" s="482"/>
      <c r="O1134" s="482"/>
      <c r="P1134" s="482"/>
      <c r="Q1134" s="483" t="str">
        <f>IF(N1134="","",N1134*H1134*AE1136)</f>
        <v/>
      </c>
      <c r="R1134" s="484"/>
      <c r="S1134" s="484"/>
      <c r="T1134" s="485"/>
      <c r="U1134" s="500"/>
      <c r="V1134" s="436"/>
      <c r="W1134" s="431"/>
      <c r="X1134" s="431"/>
      <c r="Y1134" s="431"/>
      <c r="Z1134" s="477"/>
      <c r="AA1134" s="478"/>
      <c r="AB1134" s="435"/>
      <c r="AC1134" s="482"/>
      <c r="AD1134" s="482"/>
      <c r="AE1134" s="482"/>
      <c r="AF1134" s="483" t="str">
        <f>IF(AC1134="","",AC1134*W1134*AE1136)</f>
        <v/>
      </c>
      <c r="AG1134" s="484"/>
      <c r="AH1134" s="484"/>
      <c r="AI1134" s="484"/>
    </row>
    <row r="1135" spans="1:35" s="23" customFormat="1" ht="15.75" customHeight="1" x14ac:dyDescent="0.15">
      <c r="A1135" s="115" t="str">
        <f>IF(液状化L2の有無="","","×")</f>
        <v/>
      </c>
      <c r="B1135" s="99"/>
      <c r="F1135" s="251" t="s">
        <v>451</v>
      </c>
      <c r="G1135" s="252"/>
      <c r="H1135" s="479">
        <f>ROUND(SUM(Q1119:T1134),1)</f>
        <v>4548.1000000000004</v>
      </c>
      <c r="I1135" s="480"/>
      <c r="J1135" s="480"/>
      <c r="K1135" s="480"/>
      <c r="L1135" s="480"/>
      <c r="M1135" s="480"/>
      <c r="N1135" s="480"/>
      <c r="O1135" s="480"/>
      <c r="P1135" s="480"/>
      <c r="Q1135" s="480"/>
      <c r="R1135" s="480"/>
      <c r="S1135" s="480"/>
      <c r="T1135" s="481"/>
      <c r="U1135" s="364" t="s">
        <v>451</v>
      </c>
      <c r="V1135" s="252"/>
      <c r="W1135" s="479">
        <f>ROUND(SUM(AF1119:AI1134),1)</f>
        <v>4669.7</v>
      </c>
      <c r="X1135" s="480"/>
      <c r="Y1135" s="480"/>
      <c r="Z1135" s="480"/>
      <c r="AA1135" s="480"/>
      <c r="AB1135" s="480"/>
      <c r="AC1135" s="480"/>
      <c r="AD1135" s="480"/>
      <c r="AE1135" s="480"/>
      <c r="AF1135" s="480"/>
      <c r="AG1135" s="480"/>
      <c r="AH1135" s="480"/>
      <c r="AI1135" s="480"/>
    </row>
    <row r="1136" spans="1:35" s="23" customFormat="1" ht="15.75" customHeight="1" x14ac:dyDescent="0.15">
      <c r="A1136" s="115" t="str">
        <f>IF(液状化L2の有無="","","×")</f>
        <v/>
      </c>
      <c r="B1136" s="99"/>
      <c r="F1136" s="30"/>
      <c r="G1136" s="30"/>
      <c r="H1136" s="30"/>
      <c r="I1136" s="30"/>
      <c r="J1136" s="30"/>
      <c r="K1136" s="30"/>
      <c r="L1136" s="30"/>
      <c r="M1136" s="30"/>
      <c r="N1136" s="30"/>
      <c r="O1136" s="30"/>
      <c r="P1136" s="30"/>
      <c r="AB1136" s="38" t="s">
        <v>119</v>
      </c>
      <c r="AC1136" s="23" t="s">
        <v>419</v>
      </c>
      <c r="AD1136" s="22" t="s">
        <v>25</v>
      </c>
      <c r="AE1136" s="308">
        <f>AE1112</f>
        <v>4.7123889803846897</v>
      </c>
      <c r="AF1136" s="308"/>
      <c r="AG1136" s="308"/>
      <c r="AH1136" s="29" t="s">
        <v>420</v>
      </c>
      <c r="AI1136" s="22" t="s">
        <v>149</v>
      </c>
    </row>
    <row r="1137" spans="1:76" ht="15.75" customHeight="1" x14ac:dyDescent="0.15">
      <c r="A1137" s="120" t="str">
        <f>IF(液状化L2の有無="","","×")</f>
        <v/>
      </c>
      <c r="B1137" s="99" t="s">
        <v>571</v>
      </c>
    </row>
    <row r="1138" spans="1:76" s="23" customFormat="1" ht="15.75" customHeight="1" x14ac:dyDescent="0.15">
      <c r="B1138" s="99" t="s">
        <v>571</v>
      </c>
    </row>
    <row r="1139" spans="1:76" s="40" customFormat="1" ht="15.75" customHeight="1" x14ac:dyDescent="0.15">
      <c r="B1139" s="106"/>
      <c r="E1139" s="25" t="s">
        <v>228</v>
      </c>
      <c r="BX1139" s="106"/>
    </row>
    <row r="1140" spans="1:76" s="40" customFormat="1" ht="15.75" customHeight="1" x14ac:dyDescent="0.15">
      <c r="B1140" s="106"/>
      <c r="BX1140" s="106"/>
    </row>
    <row r="1141" spans="1:76" s="40" customFormat="1" ht="15.75" customHeight="1" x14ac:dyDescent="0.15">
      <c r="B1141" s="106"/>
      <c r="F1141" s="23" t="s">
        <v>229</v>
      </c>
      <c r="BX1141" s="106"/>
    </row>
    <row r="1142" spans="1:76" s="40" customFormat="1" ht="15.75" customHeight="1" x14ac:dyDescent="0.15">
      <c r="B1142" s="106"/>
      <c r="G1142" s="40" t="s">
        <v>237</v>
      </c>
      <c r="BX1142" s="106"/>
    </row>
    <row r="1143" spans="1:76" s="40" customFormat="1" ht="15.75" customHeight="1" x14ac:dyDescent="0.15">
      <c r="B1143" s="106"/>
      <c r="G1143" s="40" t="s">
        <v>238</v>
      </c>
      <c r="BX1143" s="106"/>
    </row>
    <row r="1144" spans="1:76" s="40" customFormat="1" ht="15.75" customHeight="1" x14ac:dyDescent="0.15">
      <c r="B1144" s="106"/>
      <c r="BX1144" s="106"/>
    </row>
    <row r="1145" spans="1:76" s="40" customFormat="1" ht="15.75" customHeight="1" x14ac:dyDescent="0.15">
      <c r="B1145" s="106"/>
      <c r="F1145" s="299" t="s">
        <v>230</v>
      </c>
      <c r="G1145" s="299"/>
      <c r="H1145" s="22" t="s">
        <v>25</v>
      </c>
      <c r="I1145" s="299" t="s">
        <v>231</v>
      </c>
      <c r="J1145" s="299"/>
      <c r="K1145" s="40" t="s">
        <v>1</v>
      </c>
      <c r="L1145" s="299" t="s">
        <v>190</v>
      </c>
      <c r="M1145" s="299"/>
      <c r="BX1145" s="106"/>
    </row>
    <row r="1146" spans="1:76" s="40" customFormat="1" ht="15.75" customHeight="1" x14ac:dyDescent="0.15">
      <c r="B1146" s="106"/>
      <c r="H1146" s="22" t="s">
        <v>25</v>
      </c>
      <c r="I1146" s="299" t="s">
        <v>231</v>
      </c>
      <c r="J1146" s="299"/>
      <c r="K1146" s="40" t="s">
        <v>1</v>
      </c>
      <c r="L1146" s="40" t="s">
        <v>232</v>
      </c>
      <c r="BX1146" s="106"/>
    </row>
    <row r="1147" spans="1:76" s="40" customFormat="1" ht="15.75" customHeight="1" x14ac:dyDescent="0.15">
      <c r="B1147" s="106"/>
      <c r="BX1147" s="106"/>
    </row>
    <row r="1148" spans="1:76" s="40" customFormat="1" ht="15.75" customHeight="1" x14ac:dyDescent="0.15">
      <c r="B1148" s="106"/>
      <c r="G1148" s="23" t="s">
        <v>3</v>
      </c>
      <c r="H1148" s="23"/>
      <c r="I1148" s="23"/>
      <c r="J1148" s="299" t="s">
        <v>230</v>
      </c>
      <c r="K1148" s="299"/>
      <c r="L1148" s="22" t="s">
        <v>2</v>
      </c>
      <c r="M1148" s="23" t="s">
        <v>233</v>
      </c>
      <c r="BX1148" s="106"/>
    </row>
    <row r="1149" spans="1:76" s="40" customFormat="1" ht="15.75" customHeight="1" x14ac:dyDescent="0.15">
      <c r="B1149" s="106"/>
      <c r="G1149" s="23"/>
      <c r="H1149" s="23"/>
      <c r="I1149" s="23"/>
      <c r="J1149" s="299" t="s">
        <v>190</v>
      </c>
      <c r="K1149" s="299"/>
      <c r="L1149" s="22" t="s">
        <v>2</v>
      </c>
      <c r="M1149" s="23" t="s">
        <v>234</v>
      </c>
      <c r="BX1149" s="106"/>
    </row>
    <row r="1150" spans="1:76" s="40" customFormat="1" ht="15.75" customHeight="1" x14ac:dyDescent="0.15">
      <c r="B1150" s="106"/>
      <c r="J1150" s="299" t="s">
        <v>191</v>
      </c>
      <c r="K1150" s="299"/>
      <c r="L1150" s="22" t="s">
        <v>2</v>
      </c>
      <c r="M1150" s="23" t="s">
        <v>201</v>
      </c>
      <c r="BX1150" s="106"/>
    </row>
    <row r="1151" spans="1:76" s="40" customFormat="1" ht="15.75" customHeight="1" x14ac:dyDescent="0.15">
      <c r="B1151" s="106"/>
      <c r="J1151" s="299" t="s">
        <v>193</v>
      </c>
      <c r="K1151" s="299"/>
      <c r="L1151" s="22" t="s">
        <v>2</v>
      </c>
      <c r="M1151" s="23" t="s">
        <v>235</v>
      </c>
      <c r="BX1151" s="106"/>
    </row>
    <row r="1152" spans="1:76" s="40" customFormat="1" ht="15.75" customHeight="1" x14ac:dyDescent="0.15">
      <c r="B1152" s="106"/>
      <c r="J1152" s="299" t="s">
        <v>231</v>
      </c>
      <c r="K1152" s="299"/>
      <c r="L1152" s="22" t="s">
        <v>2</v>
      </c>
      <c r="M1152" s="40" t="s">
        <v>240</v>
      </c>
      <c r="BX1152" s="106"/>
    </row>
    <row r="1153" spans="2:76" s="40" customFormat="1" ht="15.75" customHeight="1" x14ac:dyDescent="0.15">
      <c r="B1153" s="106"/>
      <c r="M1153" s="40" t="s">
        <v>241</v>
      </c>
      <c r="BX1153" s="106"/>
    </row>
    <row r="1154" spans="2:76" s="40" customFormat="1" ht="15.75" customHeight="1" x14ac:dyDescent="0.15">
      <c r="B1154" s="106"/>
      <c r="M1154" s="40" t="s">
        <v>239</v>
      </c>
      <c r="BX1154" s="106"/>
    </row>
    <row r="1155" spans="2:76" s="40" customFormat="1" ht="15.75" customHeight="1" x14ac:dyDescent="0.15">
      <c r="B1155" s="106"/>
      <c r="M1155" s="40" t="s">
        <v>236</v>
      </c>
      <c r="BX1155" s="106"/>
    </row>
    <row r="1156" spans="2:76" s="40" customFormat="1" ht="15.75" customHeight="1" x14ac:dyDescent="0.15">
      <c r="B1156" s="106"/>
      <c r="BX1156" s="106"/>
    </row>
    <row r="1157" spans="2:76" ht="15.75" customHeight="1" x14ac:dyDescent="0.15">
      <c r="F1157" s="23" t="s">
        <v>455</v>
      </c>
    </row>
    <row r="1158" spans="2:76" ht="15.75" customHeight="1" x14ac:dyDescent="0.15">
      <c r="F1158" s="23" t="s">
        <v>456</v>
      </c>
    </row>
    <row r="1159" spans="2:76" s="99" customFormat="1" ht="15.75" customHeight="1" x14ac:dyDescent="0.15">
      <c r="B1159" s="99" t="s">
        <v>571</v>
      </c>
      <c r="D1159" s="23"/>
      <c r="F1159" s="23"/>
      <c r="AO1159" s="24"/>
      <c r="AP1159" s="24"/>
      <c r="AQ1159" s="24"/>
      <c r="AR1159" s="24"/>
      <c r="AS1159" s="24"/>
      <c r="AT1159" s="24"/>
      <c r="AU1159" s="24"/>
      <c r="AV1159" s="24"/>
      <c r="AW1159" s="24"/>
      <c r="AX1159" s="24"/>
      <c r="AY1159" s="24"/>
      <c r="AZ1159" s="24"/>
      <c r="BA1159" s="24"/>
      <c r="BB1159" s="24"/>
      <c r="BC1159" s="24"/>
      <c r="BD1159" s="24"/>
      <c r="BE1159" s="24"/>
      <c r="BF1159" s="24"/>
      <c r="BG1159" s="24"/>
      <c r="BH1159" s="24"/>
      <c r="BI1159" s="24"/>
      <c r="BJ1159" s="24"/>
    </row>
    <row r="1160" spans="2:76" s="40" customFormat="1" ht="15.75" customHeight="1" x14ac:dyDescent="0.15">
      <c r="BX1160" s="106"/>
    </row>
    <row r="1161" spans="2:76" s="40" customFormat="1" ht="15.75" customHeight="1" x14ac:dyDescent="0.15">
      <c r="B1161" s="106"/>
      <c r="F1161" s="28" t="s">
        <v>328</v>
      </c>
      <c r="G1161" s="34"/>
      <c r="H1161" s="34"/>
      <c r="I1161" s="34"/>
      <c r="J1161" s="34"/>
      <c r="K1161" s="34"/>
      <c r="L1161" s="28"/>
      <c r="M1161" s="28"/>
      <c r="N1161" s="28"/>
      <c r="O1161" s="28"/>
      <c r="P1161" s="28"/>
      <c r="Q1161" s="28"/>
      <c r="R1161" s="28"/>
      <c r="S1161" s="28"/>
      <c r="T1161" s="28"/>
      <c r="U1161" s="28"/>
      <c r="V1161" s="28"/>
      <c r="W1161" s="28"/>
      <c r="X1161" s="28"/>
      <c r="Y1161" s="28"/>
      <c r="Z1161" s="28"/>
      <c r="AA1161" s="28"/>
      <c r="AB1161" s="34"/>
      <c r="AC1161" s="34"/>
      <c r="AD1161" s="34"/>
      <c r="AE1161" s="34"/>
      <c r="AF1161" s="34"/>
      <c r="BX1161" s="106"/>
    </row>
    <row r="1162" spans="2:76" s="40" customFormat="1" ht="15.75" customHeight="1" x14ac:dyDescent="0.15">
      <c r="B1162" s="106"/>
      <c r="F1162" s="284" t="s">
        <v>242</v>
      </c>
      <c r="G1162" s="269"/>
      <c r="H1162" s="269"/>
      <c r="I1162" s="269" t="s">
        <v>243</v>
      </c>
      <c r="J1162" s="269"/>
      <c r="K1162" s="269"/>
      <c r="L1162" s="269"/>
      <c r="M1162" s="269"/>
      <c r="N1162" s="269"/>
      <c r="O1162" s="257" t="s">
        <v>244</v>
      </c>
      <c r="P1162" s="269"/>
      <c r="Q1162" s="269"/>
      <c r="R1162" s="257" t="s">
        <v>248</v>
      </c>
      <c r="S1162" s="269"/>
      <c r="T1162" s="269"/>
      <c r="U1162" s="257" t="s">
        <v>249</v>
      </c>
      <c r="V1162" s="269"/>
      <c r="W1162" s="269"/>
      <c r="X1162" s="257" t="s">
        <v>247</v>
      </c>
      <c r="Y1162" s="269"/>
      <c r="Z1162" s="269"/>
      <c r="AA1162" s="257" t="s">
        <v>245</v>
      </c>
      <c r="AB1162" s="269"/>
      <c r="AC1162" s="269"/>
      <c r="AD1162" s="257" t="s">
        <v>246</v>
      </c>
      <c r="AE1162" s="269"/>
      <c r="AF1162" s="285"/>
      <c r="BX1162" s="106"/>
    </row>
    <row r="1163" spans="2:76" s="40" customFormat="1" ht="15.75" customHeight="1" x14ac:dyDescent="0.15">
      <c r="B1163" s="106"/>
      <c r="F1163" s="287"/>
      <c r="G1163" s="255"/>
      <c r="H1163" s="255"/>
      <c r="I1163" s="255"/>
      <c r="J1163" s="255"/>
      <c r="K1163" s="255"/>
      <c r="L1163" s="255"/>
      <c r="M1163" s="255"/>
      <c r="N1163" s="255"/>
      <c r="O1163" s="255"/>
      <c r="P1163" s="255"/>
      <c r="Q1163" s="255"/>
      <c r="R1163" s="255"/>
      <c r="S1163" s="255"/>
      <c r="T1163" s="255"/>
      <c r="U1163" s="255"/>
      <c r="V1163" s="255"/>
      <c r="W1163" s="255"/>
      <c r="X1163" s="255"/>
      <c r="Y1163" s="255"/>
      <c r="Z1163" s="255"/>
      <c r="AA1163" s="255"/>
      <c r="AB1163" s="255"/>
      <c r="AC1163" s="255"/>
      <c r="AD1163" s="255"/>
      <c r="AE1163" s="255"/>
      <c r="AF1163" s="278"/>
      <c r="BX1163" s="106"/>
    </row>
    <row r="1164" spans="2:76" s="40" customFormat="1" ht="15.75" customHeight="1" x14ac:dyDescent="0.15">
      <c r="B1164" s="106"/>
      <c r="F1164" s="284" t="s">
        <v>252</v>
      </c>
      <c r="G1164" s="269"/>
      <c r="H1164" s="269"/>
      <c r="I1164" s="269" t="s">
        <v>250</v>
      </c>
      <c r="J1164" s="269"/>
      <c r="K1164" s="269"/>
      <c r="L1164" s="269"/>
      <c r="M1164" s="269"/>
      <c r="N1164" s="269"/>
      <c r="O1164" s="467">
        <f>先端支持力</f>
        <v>774.1</v>
      </c>
      <c r="P1164" s="467"/>
      <c r="Q1164" s="467"/>
      <c r="R1164" s="467">
        <f>H967</f>
        <v>7254.2</v>
      </c>
      <c r="S1164" s="467"/>
      <c r="T1164" s="467"/>
      <c r="U1164" s="467">
        <f>O1164+R1164</f>
        <v>8028.3</v>
      </c>
      <c r="V1164" s="467"/>
      <c r="W1164" s="467"/>
      <c r="X1164" s="439">
        <f>O1164/U1164</f>
        <v>9.6421409264726032E-2</v>
      </c>
      <c r="Y1164" s="439"/>
      <c r="Z1164" s="439"/>
      <c r="AA1164" s="468">
        <v>0.45700000000000002</v>
      </c>
      <c r="AB1164" s="468"/>
      <c r="AC1164" s="468"/>
      <c r="AD1164" s="467">
        <f>AA1164*U1164</f>
        <v>3668.9331000000002</v>
      </c>
      <c r="AE1164" s="467"/>
      <c r="AF1164" s="469"/>
      <c r="BX1164" s="106"/>
    </row>
    <row r="1165" spans="2:76" s="40" customFormat="1" ht="15.75" customHeight="1" x14ac:dyDescent="0.15">
      <c r="B1165" s="106"/>
      <c r="F1165" s="286"/>
      <c r="G1165" s="244"/>
      <c r="H1165" s="244"/>
      <c r="I1165" s="244" t="s">
        <v>251</v>
      </c>
      <c r="J1165" s="244"/>
      <c r="K1165" s="244"/>
      <c r="L1165" s="244"/>
      <c r="M1165" s="244"/>
      <c r="N1165" s="244"/>
      <c r="O1165" s="429"/>
      <c r="P1165" s="429"/>
      <c r="Q1165" s="429"/>
      <c r="R1165" s="429">
        <f>H991</f>
        <v>7295.2</v>
      </c>
      <c r="S1165" s="429"/>
      <c r="T1165" s="429"/>
      <c r="U1165" s="429">
        <f>O1164+R1165</f>
        <v>8069.3</v>
      </c>
      <c r="V1165" s="429"/>
      <c r="W1165" s="429"/>
      <c r="X1165" s="274">
        <f>O1164/U1165</f>
        <v>9.5931493438092527E-2</v>
      </c>
      <c r="Y1165" s="274"/>
      <c r="Z1165" s="274"/>
      <c r="AA1165" s="463">
        <v>0.58299999999999996</v>
      </c>
      <c r="AB1165" s="463"/>
      <c r="AC1165" s="463"/>
      <c r="AD1165" s="429">
        <f>AA1165*U1165</f>
        <v>4704.4018999999998</v>
      </c>
      <c r="AE1165" s="429"/>
      <c r="AF1165" s="430"/>
      <c r="BX1165" s="106"/>
    </row>
    <row r="1166" spans="2:76" s="40" customFormat="1" ht="15.75" customHeight="1" x14ac:dyDescent="0.15">
      <c r="B1166" s="106"/>
      <c r="F1166" s="286" t="s">
        <v>253</v>
      </c>
      <c r="G1166" s="244"/>
      <c r="H1166" s="244"/>
      <c r="I1166" s="244" t="s">
        <v>327</v>
      </c>
      <c r="J1166" s="244"/>
      <c r="K1166" s="244"/>
      <c r="L1166" s="244"/>
      <c r="M1166" s="244"/>
      <c r="N1166" s="244"/>
      <c r="O1166" s="429"/>
      <c r="P1166" s="429"/>
      <c r="Q1166" s="429"/>
      <c r="R1166" s="429"/>
      <c r="S1166" s="429"/>
      <c r="T1166" s="429"/>
      <c r="U1166" s="429"/>
      <c r="V1166" s="429"/>
      <c r="W1166" s="429"/>
      <c r="X1166" s="274"/>
      <c r="Y1166" s="274"/>
      <c r="Z1166" s="274"/>
      <c r="AA1166" s="463">
        <v>0.79100000000000004</v>
      </c>
      <c r="AB1166" s="463"/>
      <c r="AC1166" s="463"/>
      <c r="AD1166" s="429">
        <f>AA1166*U1165</f>
        <v>6382.8163000000004</v>
      </c>
      <c r="AE1166" s="429"/>
      <c r="AF1166" s="430"/>
      <c r="BX1166" s="106"/>
    </row>
    <row r="1167" spans="2:76" s="40" customFormat="1" ht="28.5" customHeight="1" x14ac:dyDescent="0.15">
      <c r="B1167" s="106"/>
      <c r="F1167" s="286" t="s">
        <v>254</v>
      </c>
      <c r="G1167" s="244"/>
      <c r="H1167" s="244"/>
      <c r="I1167" s="279" t="s">
        <v>255</v>
      </c>
      <c r="J1167" s="244"/>
      <c r="K1167" s="244"/>
      <c r="L1167" s="244"/>
      <c r="M1167" s="244"/>
      <c r="N1167" s="244"/>
      <c r="O1167" s="429"/>
      <c r="P1167" s="429"/>
      <c r="Q1167" s="429"/>
      <c r="R1167" s="429">
        <f>H1015</f>
        <v>6904.3</v>
      </c>
      <c r="S1167" s="429"/>
      <c r="T1167" s="429"/>
      <c r="U1167" s="429">
        <f>O1164+R1167</f>
        <v>7678.4000000000005</v>
      </c>
      <c r="V1167" s="429"/>
      <c r="W1167" s="429"/>
      <c r="X1167" s="274">
        <f>O1164/U1167</f>
        <v>0.10081527401541987</v>
      </c>
      <c r="Y1167" s="274"/>
      <c r="Z1167" s="274"/>
      <c r="AA1167" s="463">
        <v>0.86199999999999999</v>
      </c>
      <c r="AB1167" s="463"/>
      <c r="AC1167" s="463"/>
      <c r="AD1167" s="429">
        <f>AA1167*U1167</f>
        <v>6618.7808000000005</v>
      </c>
      <c r="AE1167" s="429"/>
      <c r="AF1167" s="430"/>
      <c r="BX1167" s="106"/>
    </row>
    <row r="1168" spans="2:76" s="40" customFormat="1" ht="28.5" customHeight="1" x14ac:dyDescent="0.15">
      <c r="B1168" s="106"/>
      <c r="F1168" s="286"/>
      <c r="G1168" s="244"/>
      <c r="H1168" s="244"/>
      <c r="I1168" s="279" t="s">
        <v>256</v>
      </c>
      <c r="J1168" s="244"/>
      <c r="K1168" s="244"/>
      <c r="L1168" s="244"/>
      <c r="M1168" s="244"/>
      <c r="N1168" s="244"/>
      <c r="O1168" s="429"/>
      <c r="P1168" s="429"/>
      <c r="Q1168" s="429"/>
      <c r="R1168" s="429"/>
      <c r="S1168" s="429"/>
      <c r="T1168" s="429"/>
      <c r="U1168" s="429"/>
      <c r="V1168" s="429"/>
      <c r="W1168" s="429"/>
      <c r="X1168" s="274"/>
      <c r="Y1168" s="274"/>
      <c r="Z1168" s="274"/>
      <c r="AA1168" s="463">
        <v>1.1659999999999999</v>
      </c>
      <c r="AB1168" s="463"/>
      <c r="AC1168" s="463"/>
      <c r="AD1168" s="429">
        <f>AA1168*U1167</f>
        <v>8953.0144</v>
      </c>
      <c r="AE1168" s="429"/>
      <c r="AF1168" s="430"/>
      <c r="BX1168" s="106"/>
    </row>
    <row r="1169" spans="1:76" s="40" customFormat="1" ht="28.5" customHeight="1" x14ac:dyDescent="0.15">
      <c r="A1169" s="117" t="str">
        <f>IF(液状化L1の有無="","","×")</f>
        <v/>
      </c>
      <c r="B1169" s="99"/>
      <c r="F1169" s="330" t="s">
        <v>453</v>
      </c>
      <c r="G1169" s="244"/>
      <c r="H1169" s="244"/>
      <c r="I1169" s="279" t="s">
        <v>255</v>
      </c>
      <c r="J1169" s="244"/>
      <c r="K1169" s="244"/>
      <c r="L1169" s="244"/>
      <c r="M1169" s="244"/>
      <c r="N1169" s="244"/>
      <c r="O1169" s="429"/>
      <c r="P1169" s="429"/>
      <c r="Q1169" s="429"/>
      <c r="R1169" s="459">
        <f>H1039</f>
        <v>5919.5</v>
      </c>
      <c r="S1169" s="459"/>
      <c r="T1169" s="459"/>
      <c r="U1169" s="459">
        <f>O1164+R1169</f>
        <v>6693.6</v>
      </c>
      <c r="V1169" s="459"/>
      <c r="W1169" s="459"/>
      <c r="X1169" s="461">
        <f>O1164/U1169</f>
        <v>0.11564778295685431</v>
      </c>
      <c r="Y1169" s="461"/>
      <c r="Z1169" s="461"/>
      <c r="AA1169" s="463">
        <v>0.86099999999999999</v>
      </c>
      <c r="AB1169" s="463"/>
      <c r="AC1169" s="463"/>
      <c r="AD1169" s="429">
        <f>AA1169*U1169</f>
        <v>5763.1896000000006</v>
      </c>
      <c r="AE1169" s="429"/>
      <c r="AF1169" s="430"/>
      <c r="BX1169" s="106"/>
    </row>
    <row r="1170" spans="1:76" s="40" customFormat="1" ht="28.5" customHeight="1" x14ac:dyDescent="0.15">
      <c r="A1170" s="115" t="str">
        <f>IF(液状化L2の有無="","","×")</f>
        <v/>
      </c>
      <c r="B1170" s="99"/>
      <c r="F1170" s="287"/>
      <c r="G1170" s="255"/>
      <c r="H1170" s="255"/>
      <c r="I1170" s="259" t="s">
        <v>256</v>
      </c>
      <c r="J1170" s="255"/>
      <c r="K1170" s="255"/>
      <c r="L1170" s="255"/>
      <c r="M1170" s="255"/>
      <c r="N1170" s="255"/>
      <c r="O1170" s="444"/>
      <c r="P1170" s="444"/>
      <c r="Q1170" s="444"/>
      <c r="R1170" s="464">
        <f>H1063</f>
        <v>4548.1000000000004</v>
      </c>
      <c r="S1170" s="464"/>
      <c r="T1170" s="464"/>
      <c r="U1170" s="464">
        <f>O1164+R1170</f>
        <v>5322.2000000000007</v>
      </c>
      <c r="V1170" s="464"/>
      <c r="W1170" s="464"/>
      <c r="X1170" s="465">
        <f>O1164/U1170</f>
        <v>0.14544737138777195</v>
      </c>
      <c r="Y1170" s="465"/>
      <c r="Z1170" s="465"/>
      <c r="AA1170" s="466">
        <v>1.173</v>
      </c>
      <c r="AB1170" s="466"/>
      <c r="AC1170" s="466"/>
      <c r="AD1170" s="444">
        <f>AA1170*U1170</f>
        <v>6242.9406000000008</v>
      </c>
      <c r="AE1170" s="444"/>
      <c r="AF1170" s="460"/>
      <c r="BX1170" s="106"/>
    </row>
    <row r="1171" spans="1:76" s="40" customFormat="1" ht="15.75" customHeight="1" x14ac:dyDescent="0.15">
      <c r="B1171" s="99"/>
      <c r="F1171" s="66"/>
      <c r="G1171" s="66"/>
      <c r="H1171" s="66"/>
      <c r="I1171" s="66"/>
      <c r="J1171" s="66"/>
      <c r="K1171" s="66"/>
      <c r="L1171" s="66"/>
      <c r="M1171" s="66"/>
      <c r="N1171" s="66"/>
      <c r="O1171" s="66"/>
      <c r="P1171" s="66"/>
      <c r="Q1171" s="66"/>
      <c r="R1171" s="66"/>
      <c r="S1171" s="66"/>
      <c r="T1171" s="66"/>
      <c r="U1171" s="66"/>
      <c r="V1171" s="66"/>
      <c r="W1171" s="66"/>
      <c r="X1171" s="66"/>
      <c r="Y1171" s="66"/>
      <c r="Z1171" s="66"/>
      <c r="AA1171" s="66"/>
      <c r="AB1171" s="66"/>
      <c r="AC1171" s="66"/>
      <c r="AD1171" s="66"/>
      <c r="AE1171" s="66"/>
      <c r="AF1171" s="66"/>
      <c r="BX1171" s="106"/>
    </row>
    <row r="1172" spans="1:76" s="106" customFormat="1" ht="15.75" customHeight="1" x14ac:dyDescent="0.15"/>
    <row r="1173" spans="1:76" s="40" customFormat="1" ht="15.75" customHeight="1" x14ac:dyDescent="0.15">
      <c r="B1173" s="106"/>
      <c r="F1173" s="28" t="s">
        <v>329</v>
      </c>
      <c r="G1173" s="34"/>
      <c r="H1173" s="34"/>
      <c r="I1173" s="34"/>
      <c r="J1173" s="34"/>
      <c r="K1173" s="34"/>
      <c r="L1173" s="28"/>
      <c r="M1173" s="28"/>
      <c r="N1173" s="28"/>
      <c r="O1173" s="28"/>
      <c r="P1173" s="28"/>
      <c r="Q1173" s="28"/>
      <c r="R1173" s="28"/>
      <c r="S1173" s="28"/>
      <c r="T1173" s="28"/>
      <c r="U1173" s="28"/>
      <c r="V1173" s="28"/>
      <c r="W1173" s="28"/>
      <c r="X1173" s="28"/>
      <c r="Y1173" s="28"/>
      <c r="Z1173" s="28"/>
      <c r="AA1173" s="28"/>
      <c r="AB1173" s="34"/>
      <c r="AC1173" s="34"/>
      <c r="AD1173" s="34"/>
      <c r="AE1173" s="34"/>
      <c r="AF1173" s="34"/>
      <c r="BX1173" s="106"/>
    </row>
    <row r="1174" spans="1:76" s="40" customFormat="1" ht="15.75" customHeight="1" x14ac:dyDescent="0.15">
      <c r="B1174" s="106"/>
      <c r="F1174" s="284" t="s">
        <v>242</v>
      </c>
      <c r="G1174" s="269"/>
      <c r="H1174" s="269"/>
      <c r="I1174" s="269" t="s">
        <v>243</v>
      </c>
      <c r="J1174" s="269"/>
      <c r="K1174" s="269"/>
      <c r="L1174" s="269"/>
      <c r="M1174" s="269"/>
      <c r="N1174" s="269"/>
      <c r="O1174" s="257" t="s">
        <v>244</v>
      </c>
      <c r="P1174" s="269"/>
      <c r="Q1174" s="269"/>
      <c r="R1174" s="257" t="s">
        <v>248</v>
      </c>
      <c r="S1174" s="269"/>
      <c r="T1174" s="269"/>
      <c r="U1174" s="257" t="s">
        <v>249</v>
      </c>
      <c r="V1174" s="269"/>
      <c r="W1174" s="269"/>
      <c r="X1174" s="257" t="s">
        <v>247</v>
      </c>
      <c r="Y1174" s="269"/>
      <c r="Z1174" s="269"/>
      <c r="AA1174" s="257" t="s">
        <v>245</v>
      </c>
      <c r="AB1174" s="269"/>
      <c r="AC1174" s="269"/>
      <c r="AD1174" s="257" t="s">
        <v>246</v>
      </c>
      <c r="AE1174" s="269"/>
      <c r="AF1174" s="285"/>
      <c r="BX1174" s="106"/>
    </row>
    <row r="1175" spans="1:76" s="40" customFormat="1" ht="15.75" customHeight="1" x14ac:dyDescent="0.15">
      <c r="B1175" s="106"/>
      <c r="F1175" s="287"/>
      <c r="G1175" s="255"/>
      <c r="H1175" s="255"/>
      <c r="I1175" s="255"/>
      <c r="J1175" s="255"/>
      <c r="K1175" s="255"/>
      <c r="L1175" s="255"/>
      <c r="M1175" s="255"/>
      <c r="N1175" s="255"/>
      <c r="O1175" s="255"/>
      <c r="P1175" s="255"/>
      <c r="Q1175" s="255"/>
      <c r="R1175" s="255"/>
      <c r="S1175" s="255"/>
      <c r="T1175" s="255"/>
      <c r="U1175" s="255"/>
      <c r="V1175" s="255"/>
      <c r="W1175" s="255"/>
      <c r="X1175" s="255"/>
      <c r="Y1175" s="255"/>
      <c r="Z1175" s="255"/>
      <c r="AA1175" s="255"/>
      <c r="AB1175" s="255"/>
      <c r="AC1175" s="255"/>
      <c r="AD1175" s="255"/>
      <c r="AE1175" s="255"/>
      <c r="AF1175" s="278"/>
      <c r="BX1175" s="106"/>
    </row>
    <row r="1176" spans="1:76" s="40" customFormat="1" ht="15.75" customHeight="1" x14ac:dyDescent="0.15">
      <c r="B1176" s="106"/>
      <c r="F1176" s="284" t="s">
        <v>252</v>
      </c>
      <c r="G1176" s="269"/>
      <c r="H1176" s="269"/>
      <c r="I1176" s="269" t="s">
        <v>250</v>
      </c>
      <c r="J1176" s="269"/>
      <c r="K1176" s="269"/>
      <c r="L1176" s="269"/>
      <c r="M1176" s="269"/>
      <c r="N1176" s="269"/>
      <c r="O1176" s="467">
        <f>先端支持力</f>
        <v>774.1</v>
      </c>
      <c r="P1176" s="467"/>
      <c r="Q1176" s="467"/>
      <c r="R1176" s="467">
        <f>H967</f>
        <v>7254.2</v>
      </c>
      <c r="S1176" s="467"/>
      <c r="T1176" s="467"/>
      <c r="U1176" s="467">
        <f>O1176+R1176</f>
        <v>8028.3</v>
      </c>
      <c r="V1176" s="467"/>
      <c r="W1176" s="467"/>
      <c r="X1176" s="439">
        <f>O1176/U1176</f>
        <v>9.6421409264726032E-2</v>
      </c>
      <c r="Y1176" s="439"/>
      <c r="Z1176" s="439"/>
      <c r="AA1176" s="468">
        <v>0.45700000000000002</v>
      </c>
      <c r="AB1176" s="468"/>
      <c r="AC1176" s="468"/>
      <c r="AD1176" s="467">
        <f>AA1176*U1176</f>
        <v>3668.9331000000002</v>
      </c>
      <c r="AE1176" s="467"/>
      <c r="AF1176" s="469"/>
      <c r="BX1176" s="106"/>
    </row>
    <row r="1177" spans="1:76" s="40" customFormat="1" ht="15.75" customHeight="1" x14ac:dyDescent="0.15">
      <c r="B1177" s="106"/>
      <c r="F1177" s="286"/>
      <c r="G1177" s="244"/>
      <c r="H1177" s="244"/>
      <c r="I1177" s="244" t="s">
        <v>251</v>
      </c>
      <c r="J1177" s="244"/>
      <c r="K1177" s="244"/>
      <c r="L1177" s="244"/>
      <c r="M1177" s="244"/>
      <c r="N1177" s="244"/>
      <c r="O1177" s="429"/>
      <c r="P1177" s="429"/>
      <c r="Q1177" s="429"/>
      <c r="R1177" s="429">
        <f>H991</f>
        <v>7295.2</v>
      </c>
      <c r="S1177" s="429"/>
      <c r="T1177" s="429"/>
      <c r="U1177" s="429">
        <f>O1176+R1177</f>
        <v>8069.3</v>
      </c>
      <c r="V1177" s="429"/>
      <c r="W1177" s="429"/>
      <c r="X1177" s="274">
        <f>O1176/U1177</f>
        <v>9.5931493438092527E-2</v>
      </c>
      <c r="Y1177" s="274"/>
      <c r="Z1177" s="274"/>
      <c r="AA1177" s="463">
        <v>0.58299999999999996</v>
      </c>
      <c r="AB1177" s="463"/>
      <c r="AC1177" s="463"/>
      <c r="AD1177" s="429">
        <f>AA1177*U1177</f>
        <v>4704.4018999999998</v>
      </c>
      <c r="AE1177" s="429"/>
      <c r="AF1177" s="430"/>
      <c r="BX1177" s="106"/>
    </row>
    <row r="1178" spans="1:76" s="40" customFormat="1" ht="15.75" customHeight="1" x14ac:dyDescent="0.15">
      <c r="B1178" s="106"/>
      <c r="F1178" s="286" t="s">
        <v>253</v>
      </c>
      <c r="G1178" s="244"/>
      <c r="H1178" s="244"/>
      <c r="I1178" s="244" t="s">
        <v>327</v>
      </c>
      <c r="J1178" s="244"/>
      <c r="K1178" s="244"/>
      <c r="L1178" s="244"/>
      <c r="M1178" s="244"/>
      <c r="N1178" s="244"/>
      <c r="O1178" s="429"/>
      <c r="P1178" s="429"/>
      <c r="Q1178" s="429"/>
      <c r="R1178" s="429"/>
      <c r="S1178" s="429"/>
      <c r="T1178" s="429"/>
      <c r="U1178" s="429"/>
      <c r="V1178" s="429"/>
      <c r="W1178" s="429"/>
      <c r="X1178" s="274"/>
      <c r="Y1178" s="274"/>
      <c r="Z1178" s="274"/>
      <c r="AA1178" s="463">
        <v>0.79100000000000004</v>
      </c>
      <c r="AB1178" s="463"/>
      <c r="AC1178" s="463"/>
      <c r="AD1178" s="429">
        <f>AA1178*U1177</f>
        <v>6382.8163000000004</v>
      </c>
      <c r="AE1178" s="429"/>
      <c r="AF1178" s="430"/>
      <c r="BX1178" s="106"/>
    </row>
    <row r="1179" spans="1:76" s="40" customFormat="1" ht="28.5" customHeight="1" x14ac:dyDescent="0.15">
      <c r="B1179" s="106"/>
      <c r="F1179" s="286" t="s">
        <v>254</v>
      </c>
      <c r="G1179" s="244"/>
      <c r="H1179" s="244"/>
      <c r="I1179" s="279" t="s">
        <v>255</v>
      </c>
      <c r="J1179" s="244"/>
      <c r="K1179" s="244"/>
      <c r="L1179" s="244"/>
      <c r="M1179" s="244"/>
      <c r="N1179" s="244"/>
      <c r="O1179" s="429"/>
      <c r="P1179" s="429"/>
      <c r="Q1179" s="429"/>
      <c r="R1179" s="429">
        <f>H1087</f>
        <v>6904.3</v>
      </c>
      <c r="S1179" s="429"/>
      <c r="T1179" s="429"/>
      <c r="U1179" s="429">
        <f>O1176+R1179</f>
        <v>7678.4000000000005</v>
      </c>
      <c r="V1179" s="429"/>
      <c r="W1179" s="429"/>
      <c r="X1179" s="274">
        <f>O1176/U1179</f>
        <v>0.10081527401541987</v>
      </c>
      <c r="Y1179" s="274"/>
      <c r="Z1179" s="274"/>
      <c r="AA1179" s="463">
        <v>0.86199999999999999</v>
      </c>
      <c r="AB1179" s="463"/>
      <c r="AC1179" s="463"/>
      <c r="AD1179" s="429">
        <f>AA1179*U1179</f>
        <v>6618.7808000000005</v>
      </c>
      <c r="AE1179" s="429"/>
      <c r="AF1179" s="430"/>
      <c r="BX1179" s="106"/>
    </row>
    <row r="1180" spans="1:76" s="40" customFormat="1" ht="28.5" customHeight="1" x14ac:dyDescent="0.15">
      <c r="B1180" s="106"/>
      <c r="F1180" s="286"/>
      <c r="G1180" s="244"/>
      <c r="H1180" s="244"/>
      <c r="I1180" s="279" t="s">
        <v>256</v>
      </c>
      <c r="J1180" s="244"/>
      <c r="K1180" s="244"/>
      <c r="L1180" s="244"/>
      <c r="M1180" s="244"/>
      <c r="N1180" s="244"/>
      <c r="O1180" s="429"/>
      <c r="P1180" s="429"/>
      <c r="Q1180" s="429"/>
      <c r="R1180" s="429"/>
      <c r="S1180" s="429"/>
      <c r="T1180" s="429"/>
      <c r="U1180" s="429"/>
      <c r="V1180" s="429"/>
      <c r="W1180" s="429"/>
      <c r="X1180" s="274"/>
      <c r="Y1180" s="274"/>
      <c r="Z1180" s="274"/>
      <c r="AA1180" s="463">
        <v>1.1659999999999999</v>
      </c>
      <c r="AB1180" s="463"/>
      <c r="AC1180" s="463"/>
      <c r="AD1180" s="429">
        <f>AA1180*U1179</f>
        <v>8953.0144</v>
      </c>
      <c r="AE1180" s="429"/>
      <c r="AF1180" s="430"/>
      <c r="BX1180" s="106"/>
    </row>
    <row r="1181" spans="1:76" s="40" customFormat="1" ht="28.5" customHeight="1" x14ac:dyDescent="0.15">
      <c r="A1181" s="117" t="str">
        <f>IF(液状化L1の有無="","","×")</f>
        <v/>
      </c>
      <c r="B1181" s="99"/>
      <c r="F1181" s="330" t="s">
        <v>453</v>
      </c>
      <c r="G1181" s="244"/>
      <c r="H1181" s="244"/>
      <c r="I1181" s="279" t="s">
        <v>255</v>
      </c>
      <c r="J1181" s="244"/>
      <c r="K1181" s="244"/>
      <c r="L1181" s="244"/>
      <c r="M1181" s="244"/>
      <c r="N1181" s="244"/>
      <c r="O1181" s="429"/>
      <c r="P1181" s="429"/>
      <c r="Q1181" s="429"/>
      <c r="R1181" s="459">
        <f>H1111</f>
        <v>5919.5</v>
      </c>
      <c r="S1181" s="459"/>
      <c r="T1181" s="459"/>
      <c r="U1181" s="459">
        <f>O1176+R1181</f>
        <v>6693.6</v>
      </c>
      <c r="V1181" s="459"/>
      <c r="W1181" s="459"/>
      <c r="X1181" s="461">
        <f>O1176/U1181</f>
        <v>0.11564778295685431</v>
      </c>
      <c r="Y1181" s="461"/>
      <c r="Z1181" s="461"/>
      <c r="AA1181" s="463">
        <v>0.86099999999999999</v>
      </c>
      <c r="AB1181" s="463"/>
      <c r="AC1181" s="463"/>
      <c r="AD1181" s="429">
        <f>AA1181*U1181</f>
        <v>5763.1896000000006</v>
      </c>
      <c r="AE1181" s="429"/>
      <c r="AF1181" s="430"/>
      <c r="BX1181" s="106"/>
    </row>
    <row r="1182" spans="1:76" s="40" customFormat="1" ht="28.5" customHeight="1" x14ac:dyDescent="0.15">
      <c r="A1182" s="115" t="str">
        <f>IF(液状化L2の有無="","","×")</f>
        <v/>
      </c>
      <c r="B1182" s="99"/>
      <c r="F1182" s="287"/>
      <c r="G1182" s="255"/>
      <c r="H1182" s="255"/>
      <c r="I1182" s="259" t="s">
        <v>256</v>
      </c>
      <c r="J1182" s="255"/>
      <c r="K1182" s="255"/>
      <c r="L1182" s="255"/>
      <c r="M1182" s="255"/>
      <c r="N1182" s="255"/>
      <c r="O1182" s="444"/>
      <c r="P1182" s="444"/>
      <c r="Q1182" s="444"/>
      <c r="R1182" s="464">
        <f>H1135</f>
        <v>4548.1000000000004</v>
      </c>
      <c r="S1182" s="464"/>
      <c r="T1182" s="464"/>
      <c r="U1182" s="464">
        <f>O1176+R1182</f>
        <v>5322.2000000000007</v>
      </c>
      <c r="V1182" s="464"/>
      <c r="W1182" s="464"/>
      <c r="X1182" s="465">
        <f>O1176/U1182</f>
        <v>0.14544737138777195</v>
      </c>
      <c r="Y1182" s="465"/>
      <c r="Z1182" s="465"/>
      <c r="AA1182" s="466">
        <v>1.173</v>
      </c>
      <c r="AB1182" s="466"/>
      <c r="AC1182" s="466"/>
      <c r="AD1182" s="444">
        <f>AA1182*U1182</f>
        <v>6242.9406000000008</v>
      </c>
      <c r="AE1182" s="444"/>
      <c r="AF1182" s="460"/>
      <c r="BX1182" s="106"/>
    </row>
    <row r="1183" spans="1:76" s="40" customFormat="1" ht="15.75" customHeight="1" x14ac:dyDescent="0.15">
      <c r="B1183" s="106"/>
      <c r="F1183" s="66"/>
      <c r="G1183" s="66"/>
      <c r="H1183" s="66"/>
      <c r="I1183" s="66"/>
      <c r="J1183" s="66"/>
      <c r="K1183" s="66"/>
      <c r="L1183" s="66"/>
      <c r="M1183" s="66"/>
      <c r="N1183" s="66"/>
      <c r="O1183" s="66"/>
      <c r="P1183" s="66"/>
      <c r="Q1183" s="66"/>
      <c r="R1183" s="66"/>
      <c r="S1183" s="66"/>
      <c r="T1183" s="66"/>
      <c r="U1183" s="66"/>
      <c r="V1183" s="66"/>
      <c r="W1183" s="66"/>
      <c r="X1183" s="66"/>
      <c r="Y1183" s="66"/>
      <c r="Z1183" s="66"/>
      <c r="AA1183" s="66"/>
      <c r="AB1183" s="66"/>
      <c r="AC1183" s="66"/>
      <c r="AD1183" s="66"/>
      <c r="AE1183" s="66"/>
      <c r="AF1183" s="66"/>
      <c r="BX1183" s="106"/>
    </row>
    <row r="1184" spans="1:76" s="106" customFormat="1" ht="15.75" customHeight="1" x14ac:dyDescent="0.15">
      <c r="B1184" s="99" t="s">
        <v>571</v>
      </c>
    </row>
    <row r="1185" spans="1:76" s="106" customFormat="1" ht="15.75" customHeight="1" x14ac:dyDescent="0.15">
      <c r="B1185" s="99"/>
    </row>
    <row r="1186" spans="1:76" s="40" customFormat="1" ht="15.75" customHeight="1" x14ac:dyDescent="0.15">
      <c r="B1186" s="106"/>
      <c r="F1186" s="23" t="s">
        <v>257</v>
      </c>
      <c r="BX1186" s="106"/>
    </row>
    <row r="1187" spans="1:76" s="40" customFormat="1" ht="15.75" customHeight="1" x14ac:dyDescent="0.15">
      <c r="B1187" s="106"/>
      <c r="BX1187" s="106"/>
    </row>
    <row r="1188" spans="1:76" s="40" customFormat="1" ht="15.75" customHeight="1" x14ac:dyDescent="0.15">
      <c r="B1188" s="106"/>
      <c r="F1188" s="299" t="s">
        <v>230</v>
      </c>
      <c r="G1188" s="299"/>
      <c r="H1188" s="22" t="s">
        <v>25</v>
      </c>
      <c r="I1188" s="299" t="s">
        <v>258</v>
      </c>
      <c r="J1188" s="299"/>
      <c r="K1188" s="40" t="s">
        <v>6</v>
      </c>
      <c r="L1188" s="299" t="s">
        <v>259</v>
      </c>
      <c r="M1188" s="299"/>
      <c r="BX1188" s="106"/>
    </row>
    <row r="1189" spans="1:76" s="40" customFormat="1" ht="15.75" customHeight="1" x14ac:dyDescent="0.15">
      <c r="B1189" s="106"/>
      <c r="BX1189" s="106"/>
    </row>
    <row r="1190" spans="1:76" s="40" customFormat="1" ht="15.75" customHeight="1" x14ac:dyDescent="0.15">
      <c r="B1190" s="106"/>
      <c r="G1190" s="23" t="s">
        <v>3</v>
      </c>
      <c r="H1190" s="23"/>
      <c r="I1190" s="23"/>
      <c r="J1190" s="299" t="s">
        <v>191</v>
      </c>
      <c r="K1190" s="299"/>
      <c r="L1190" s="22" t="s">
        <v>2</v>
      </c>
      <c r="M1190" s="23" t="s">
        <v>201</v>
      </c>
      <c r="BX1190" s="106"/>
    </row>
    <row r="1191" spans="1:76" s="40" customFormat="1" ht="15.75" customHeight="1" x14ac:dyDescent="0.15">
      <c r="B1191" s="106"/>
      <c r="G1191" s="23"/>
      <c r="H1191" s="23"/>
      <c r="I1191" s="23"/>
      <c r="J1191" s="299" t="s">
        <v>193</v>
      </c>
      <c r="K1191" s="299"/>
      <c r="L1191" s="22" t="s">
        <v>2</v>
      </c>
      <c r="M1191" s="23" t="s">
        <v>235</v>
      </c>
      <c r="BX1191" s="106"/>
    </row>
    <row r="1192" spans="1:76" s="40" customFormat="1" ht="15.75" customHeight="1" x14ac:dyDescent="0.15">
      <c r="B1192" s="106"/>
      <c r="J1192" s="299" t="s">
        <v>260</v>
      </c>
      <c r="K1192" s="299"/>
      <c r="L1192" s="22" t="s">
        <v>2</v>
      </c>
      <c r="M1192" s="23" t="s">
        <v>262</v>
      </c>
      <c r="BX1192" s="106"/>
    </row>
    <row r="1193" spans="1:76" s="40" customFormat="1" ht="15.75" customHeight="1" x14ac:dyDescent="0.15">
      <c r="B1193" s="106"/>
      <c r="J1193" s="299" t="s">
        <v>261</v>
      </c>
      <c r="K1193" s="299"/>
      <c r="L1193" s="22" t="s">
        <v>2</v>
      </c>
      <c r="M1193" s="23" t="s">
        <v>263</v>
      </c>
      <c r="BX1193" s="106"/>
    </row>
    <row r="1194" spans="1:76" s="40" customFormat="1" ht="15.75" customHeight="1" x14ac:dyDescent="0.15">
      <c r="B1194" s="106"/>
      <c r="J1194" s="23"/>
      <c r="K1194" s="23"/>
      <c r="L1194" s="22"/>
      <c r="BX1194" s="106"/>
    </row>
    <row r="1195" spans="1:76" s="40" customFormat="1" ht="15.75" customHeight="1" x14ac:dyDescent="0.15">
      <c r="B1195" s="106"/>
      <c r="F1195" s="299" t="s">
        <v>230</v>
      </c>
      <c r="G1195" s="299"/>
      <c r="H1195" s="22" t="s">
        <v>25</v>
      </c>
      <c r="I1195" s="299">
        <f>AF16</f>
        <v>1.4</v>
      </c>
      <c r="J1195" s="299"/>
      <c r="K1195" s="40" t="s">
        <v>1</v>
      </c>
      <c r="L1195" s="384">
        <f>O1164</f>
        <v>774.1</v>
      </c>
      <c r="M1195" s="384"/>
      <c r="N1195" s="384"/>
      <c r="O1195" s="40" t="s">
        <v>6</v>
      </c>
      <c r="P1195" s="299">
        <f>AF27</f>
        <v>1.4</v>
      </c>
      <c r="Q1195" s="299"/>
      <c r="R1195" s="40" t="s">
        <v>1</v>
      </c>
      <c r="S1195" s="384">
        <f>R1167</f>
        <v>6904.3</v>
      </c>
      <c r="T1195" s="384"/>
      <c r="U1195" s="384"/>
      <c r="V1195" s="22" t="s">
        <v>25</v>
      </c>
      <c r="W1195" s="384">
        <f>I1195*L1195+P1195*S1195</f>
        <v>10749.76</v>
      </c>
      <c r="X1195" s="384"/>
      <c r="Y1195" s="384"/>
      <c r="Z1195" s="40" t="s">
        <v>264</v>
      </c>
      <c r="AB1195" s="40" t="s">
        <v>330</v>
      </c>
      <c r="BX1195" s="106"/>
    </row>
    <row r="1196" spans="1:76" s="40" customFormat="1" ht="15.75" customHeight="1" x14ac:dyDescent="0.15">
      <c r="B1196" s="106"/>
      <c r="F1196" s="299" t="s">
        <v>230</v>
      </c>
      <c r="G1196" s="299"/>
      <c r="H1196" s="22" t="s">
        <v>25</v>
      </c>
      <c r="I1196" s="299">
        <f>I1195</f>
        <v>1.4</v>
      </c>
      <c r="J1196" s="299"/>
      <c r="K1196" s="40" t="s">
        <v>1</v>
      </c>
      <c r="L1196" s="384">
        <f>O1176</f>
        <v>774.1</v>
      </c>
      <c r="M1196" s="384"/>
      <c r="N1196" s="384"/>
      <c r="O1196" s="40" t="s">
        <v>6</v>
      </c>
      <c r="P1196" s="299">
        <f>P1195</f>
        <v>1.4</v>
      </c>
      <c r="Q1196" s="299"/>
      <c r="R1196" s="40" t="s">
        <v>1</v>
      </c>
      <c r="S1196" s="384">
        <f>R1179</f>
        <v>6904.3</v>
      </c>
      <c r="T1196" s="384"/>
      <c r="U1196" s="384"/>
      <c r="V1196" s="22" t="s">
        <v>25</v>
      </c>
      <c r="W1196" s="384">
        <f>I1196*L1196+P1196*S1196</f>
        <v>10749.76</v>
      </c>
      <c r="X1196" s="384"/>
      <c r="Y1196" s="384"/>
      <c r="Z1196" s="40" t="s">
        <v>264</v>
      </c>
      <c r="AB1196" s="40" t="s">
        <v>331</v>
      </c>
      <c r="BX1196" s="106"/>
    </row>
    <row r="1197" spans="1:76" s="40" customFormat="1" ht="15.75" customHeight="1" x14ac:dyDescent="0.15">
      <c r="A1197" s="115" t="str">
        <f>IF(液状化L2の有無="","","×")</f>
        <v/>
      </c>
      <c r="B1197" s="106"/>
      <c r="F1197" s="22"/>
      <c r="G1197" s="22"/>
      <c r="H1197" s="22"/>
      <c r="I1197" s="22"/>
      <c r="J1197" s="22"/>
      <c r="L1197" s="31"/>
      <c r="M1197" s="31"/>
      <c r="N1197" s="31"/>
      <c r="P1197" s="22"/>
      <c r="Q1197" s="22"/>
      <c r="S1197" s="31"/>
      <c r="T1197" s="31"/>
      <c r="U1197" s="31"/>
      <c r="V1197" s="22"/>
      <c r="W1197" s="31"/>
      <c r="X1197" s="31"/>
      <c r="Y1197" s="31"/>
      <c r="BX1197" s="106"/>
    </row>
    <row r="1198" spans="1:76" s="40" customFormat="1" ht="15.75" customHeight="1" x14ac:dyDescent="0.15">
      <c r="A1198" s="115" t="str">
        <f>IF(液状化L2の有無="","","×")</f>
        <v/>
      </c>
      <c r="B1198" s="99"/>
      <c r="F1198" s="40" t="s">
        <v>454</v>
      </c>
      <c r="J1198" s="23"/>
      <c r="K1198" s="23"/>
      <c r="L1198" s="22"/>
      <c r="BX1198" s="106"/>
    </row>
    <row r="1199" spans="1:76" s="40" customFormat="1" ht="15.75" customHeight="1" x14ac:dyDescent="0.15">
      <c r="A1199" s="115" t="str">
        <f>IF(液状化L2の有無="","","×")</f>
        <v/>
      </c>
      <c r="B1199" s="99"/>
      <c r="F1199" s="299" t="s">
        <v>230</v>
      </c>
      <c r="G1199" s="299"/>
      <c r="H1199" s="22" t="s">
        <v>25</v>
      </c>
      <c r="I1199" s="299">
        <f>I1196</f>
        <v>1.4</v>
      </c>
      <c r="J1199" s="299"/>
      <c r="K1199" s="40" t="s">
        <v>1</v>
      </c>
      <c r="L1199" s="384">
        <f>L1195</f>
        <v>774.1</v>
      </c>
      <c r="M1199" s="384"/>
      <c r="N1199" s="384"/>
      <c r="O1199" s="40" t="s">
        <v>6</v>
      </c>
      <c r="P1199" s="299">
        <f>P1196</f>
        <v>1.4</v>
      </c>
      <c r="Q1199" s="299"/>
      <c r="R1199" s="40" t="s">
        <v>1</v>
      </c>
      <c r="S1199" s="384">
        <f>R1170</f>
        <v>4548.1000000000004</v>
      </c>
      <c r="T1199" s="384"/>
      <c r="U1199" s="384"/>
      <c r="V1199" s="22" t="s">
        <v>25</v>
      </c>
      <c r="W1199" s="384">
        <f>I1199*L1199+P1199*S1199</f>
        <v>7451.08</v>
      </c>
      <c r="X1199" s="384"/>
      <c r="Y1199" s="384"/>
      <c r="Z1199" s="40" t="s">
        <v>264</v>
      </c>
      <c r="AB1199" s="40" t="s">
        <v>330</v>
      </c>
      <c r="BX1199" s="106"/>
    </row>
    <row r="1200" spans="1:76" s="40" customFormat="1" ht="15.75" customHeight="1" x14ac:dyDescent="0.15">
      <c r="A1200" s="115" t="str">
        <f>IF(液状化L2の有無="","","×")</f>
        <v/>
      </c>
      <c r="B1200" s="99"/>
      <c r="F1200" s="299" t="s">
        <v>230</v>
      </c>
      <c r="G1200" s="299"/>
      <c r="H1200" s="22" t="s">
        <v>25</v>
      </c>
      <c r="I1200" s="299">
        <f>I1199</f>
        <v>1.4</v>
      </c>
      <c r="J1200" s="299"/>
      <c r="K1200" s="40" t="s">
        <v>1</v>
      </c>
      <c r="L1200" s="384">
        <f>L1196</f>
        <v>774.1</v>
      </c>
      <c r="M1200" s="384"/>
      <c r="N1200" s="384"/>
      <c r="O1200" s="40" t="s">
        <v>6</v>
      </c>
      <c r="P1200" s="299">
        <f>P1199</f>
        <v>1.4</v>
      </c>
      <c r="Q1200" s="299"/>
      <c r="R1200" s="40" t="s">
        <v>1</v>
      </c>
      <c r="S1200" s="384">
        <f>R1182</f>
        <v>4548.1000000000004</v>
      </c>
      <c r="T1200" s="384"/>
      <c r="U1200" s="384"/>
      <c r="V1200" s="22" t="s">
        <v>25</v>
      </c>
      <c r="W1200" s="384">
        <f>I1200*L1200+P1200*S1200</f>
        <v>7451.08</v>
      </c>
      <c r="X1200" s="384"/>
      <c r="Y1200" s="384"/>
      <c r="Z1200" s="40" t="s">
        <v>264</v>
      </c>
      <c r="AB1200" s="40" t="s">
        <v>331</v>
      </c>
      <c r="BX1200" s="106"/>
    </row>
    <row r="1201" spans="1:76" s="40" customFormat="1" ht="15.75" customHeight="1" x14ac:dyDescent="0.15">
      <c r="B1201" s="99" t="s">
        <v>571</v>
      </c>
      <c r="BX1201" s="106"/>
    </row>
    <row r="1202" spans="1:76" s="40" customFormat="1" ht="15.75" customHeight="1" x14ac:dyDescent="0.15">
      <c r="B1202" s="106"/>
      <c r="BX1202" s="106"/>
    </row>
    <row r="1203" spans="1:76" s="40" customFormat="1" ht="15.75" customHeight="1" x14ac:dyDescent="0.15">
      <c r="B1203" s="106"/>
      <c r="F1203" s="23" t="s">
        <v>265</v>
      </c>
      <c r="BX1203" s="106"/>
    </row>
    <row r="1204" spans="1:76" s="40" customFormat="1" ht="15.75" customHeight="1" x14ac:dyDescent="0.15">
      <c r="B1204" s="106"/>
      <c r="G1204" s="40" t="s">
        <v>601</v>
      </c>
      <c r="BX1204" s="106"/>
    </row>
    <row r="1205" spans="1:76" s="40" customFormat="1" ht="15.75" customHeight="1" x14ac:dyDescent="0.15">
      <c r="B1205" s="106"/>
      <c r="G1205" s="40" t="s">
        <v>602</v>
      </c>
      <c r="BX1205" s="106"/>
    </row>
    <row r="1206" spans="1:76" s="40" customFormat="1" ht="15.75" customHeight="1" x14ac:dyDescent="0.15">
      <c r="B1206" s="106"/>
      <c r="BX1206" s="106"/>
    </row>
    <row r="1207" spans="1:76" s="40" customFormat="1" ht="15.75" customHeight="1" x14ac:dyDescent="0.15">
      <c r="B1207" s="106"/>
      <c r="F1207" s="299" t="s">
        <v>266</v>
      </c>
      <c r="G1207" s="299"/>
      <c r="H1207" s="22" t="s">
        <v>25</v>
      </c>
      <c r="I1207" s="299" t="s">
        <v>267</v>
      </c>
      <c r="J1207" s="299"/>
      <c r="K1207" s="40" t="s">
        <v>6</v>
      </c>
      <c r="L1207" s="299" t="s">
        <v>268</v>
      </c>
      <c r="M1207" s="299"/>
      <c r="BX1207" s="106"/>
    </row>
    <row r="1208" spans="1:76" s="40" customFormat="1" ht="15.75" customHeight="1" x14ac:dyDescent="0.15">
      <c r="B1208" s="106"/>
      <c r="BX1208" s="106"/>
    </row>
    <row r="1209" spans="1:76" s="40" customFormat="1" ht="15.75" customHeight="1" x14ac:dyDescent="0.15">
      <c r="B1209" s="106"/>
      <c r="G1209" s="23" t="s">
        <v>3</v>
      </c>
      <c r="H1209" s="23"/>
      <c r="I1209" s="23"/>
      <c r="J1209" s="299" t="s">
        <v>266</v>
      </c>
      <c r="K1209" s="299"/>
      <c r="L1209" s="22" t="s">
        <v>2</v>
      </c>
      <c r="M1209" s="23" t="s">
        <v>269</v>
      </c>
      <c r="BX1209" s="106"/>
    </row>
    <row r="1210" spans="1:76" s="40" customFormat="1" ht="15.75" customHeight="1" x14ac:dyDescent="0.15">
      <c r="B1210" s="106"/>
      <c r="G1210" s="23"/>
      <c r="H1210" s="23"/>
      <c r="I1210" s="23"/>
      <c r="J1210" s="299" t="s">
        <v>193</v>
      </c>
      <c r="K1210" s="299"/>
      <c r="L1210" s="22" t="s">
        <v>2</v>
      </c>
      <c r="M1210" s="23" t="s">
        <v>235</v>
      </c>
      <c r="BX1210" s="106"/>
    </row>
    <row r="1211" spans="1:76" s="40" customFormat="1" ht="15.75" customHeight="1" x14ac:dyDescent="0.15">
      <c r="B1211" s="106"/>
      <c r="J1211" s="299" t="s">
        <v>231</v>
      </c>
      <c r="K1211" s="299"/>
      <c r="L1211" s="22" t="s">
        <v>2</v>
      </c>
      <c r="M1211" s="23" t="s">
        <v>270</v>
      </c>
      <c r="BX1211" s="106"/>
    </row>
    <row r="1212" spans="1:76" s="40" customFormat="1" ht="15.75" customHeight="1" x14ac:dyDescent="0.15">
      <c r="B1212" s="106"/>
      <c r="J1212" s="299" t="s">
        <v>268</v>
      </c>
      <c r="K1212" s="299"/>
      <c r="L1212" s="22" t="s">
        <v>2</v>
      </c>
      <c r="M1212" s="23" t="s">
        <v>271</v>
      </c>
      <c r="BX1212" s="106"/>
    </row>
    <row r="1213" spans="1:76" s="40" customFormat="1" ht="15.75" customHeight="1" x14ac:dyDescent="0.15">
      <c r="A1213" s="109" t="str">
        <f>IF(AD1213=0,"×","")</f>
        <v>×</v>
      </c>
      <c r="B1213" s="99"/>
      <c r="K1213" s="299" t="s">
        <v>268</v>
      </c>
      <c r="L1213" s="299"/>
      <c r="M1213" s="22" t="s">
        <v>25</v>
      </c>
      <c r="N1213" s="299">
        <f>'入力 (1)'!J28</f>
        <v>24.631399999999999</v>
      </c>
      <c r="O1213" s="299"/>
      <c r="P1213" s="23" t="s">
        <v>459</v>
      </c>
      <c r="S1213" s="22" t="s">
        <v>1</v>
      </c>
      <c r="T1213" s="458">
        <v>0.25</v>
      </c>
      <c r="U1213" s="458"/>
      <c r="V1213" s="22" t="s">
        <v>1</v>
      </c>
      <c r="W1213" s="22" t="s">
        <v>115</v>
      </c>
      <c r="X1213" s="22" t="s">
        <v>1</v>
      </c>
      <c r="Y1213" s="310">
        <f>杭先端径</f>
        <v>1.5</v>
      </c>
      <c r="Z1213" s="310"/>
      <c r="AA1213" s="310"/>
      <c r="AB1213" s="64" t="s">
        <v>209</v>
      </c>
      <c r="AC1213" s="22" t="s">
        <v>1</v>
      </c>
      <c r="AD1213" s="310">
        <f>MAX(0,-'入力 (1)'!G31)</f>
        <v>0</v>
      </c>
      <c r="AE1213" s="310"/>
      <c r="AF1213" s="310"/>
      <c r="BX1213" s="106"/>
    </row>
    <row r="1214" spans="1:76" s="40" customFormat="1" ht="15.75" customHeight="1" x14ac:dyDescent="0.15">
      <c r="B1214" s="106"/>
      <c r="M1214" s="22" t="str">
        <f>IF(AD1213=0,"＝","+")</f>
        <v>＝</v>
      </c>
      <c r="N1214" s="299">
        <f>N1213-10</f>
        <v>14.631399999999999</v>
      </c>
      <c r="O1214" s="299"/>
      <c r="P1214" s="23" t="s">
        <v>459</v>
      </c>
      <c r="S1214" s="22" t="s">
        <v>1</v>
      </c>
      <c r="T1214" s="458">
        <v>0.25</v>
      </c>
      <c r="U1214" s="458"/>
      <c r="V1214" s="22" t="s">
        <v>1</v>
      </c>
      <c r="W1214" s="22" t="s">
        <v>115</v>
      </c>
      <c r="X1214" s="22" t="s">
        <v>1</v>
      </c>
      <c r="Y1214" s="310">
        <f>Y1213</f>
        <v>1.5</v>
      </c>
      <c r="Z1214" s="310"/>
      <c r="AA1214" s="310"/>
      <c r="AB1214" s="64" t="s">
        <v>209</v>
      </c>
      <c r="AC1214" s="22" t="s">
        <v>1</v>
      </c>
      <c r="AD1214" s="310">
        <f>'入力 (1)'!G25-AD1213</f>
        <v>35</v>
      </c>
      <c r="AE1214" s="310"/>
      <c r="AF1214" s="310"/>
      <c r="BX1214" s="106"/>
    </row>
    <row r="1215" spans="1:76" s="40" customFormat="1" ht="15.75" customHeight="1" x14ac:dyDescent="0.15">
      <c r="B1215" s="106"/>
      <c r="M1215" s="22" t="s">
        <v>25</v>
      </c>
      <c r="N1215" s="384">
        <f>ROUND(N1213*T1213*PI()*Y1213^AB1213*AD1213+N1214*T1214*PI()*Y1214^AB1214*AD1214,1)</f>
        <v>905</v>
      </c>
      <c r="O1215" s="384"/>
      <c r="P1215" s="384"/>
      <c r="Q1215" s="23" t="s">
        <v>444</v>
      </c>
      <c r="BX1215" s="106"/>
    </row>
    <row r="1216" spans="1:76" s="40" customFormat="1" ht="15.75" customHeight="1" x14ac:dyDescent="0.15">
      <c r="B1216" s="106"/>
      <c r="H1216" s="22"/>
      <c r="BX1216" s="106"/>
    </row>
    <row r="1217" spans="1:76" s="40" customFormat="1" ht="15.75" customHeight="1" x14ac:dyDescent="0.15">
      <c r="B1217" s="106"/>
      <c r="G1217" s="40" t="s">
        <v>458</v>
      </c>
      <c r="BX1217" s="106"/>
    </row>
    <row r="1218" spans="1:76" s="40" customFormat="1" ht="15.75" customHeight="1" x14ac:dyDescent="0.15">
      <c r="B1218" s="106"/>
      <c r="G1218" s="40" t="s">
        <v>457</v>
      </c>
      <c r="BX1218" s="106"/>
    </row>
    <row r="1219" spans="1:76" s="106" customFormat="1" ht="15.75" customHeight="1" x14ac:dyDescent="0.15">
      <c r="B1219" s="99" t="s">
        <v>571</v>
      </c>
    </row>
    <row r="1220" spans="1:76" s="40" customFormat="1" ht="15.75" customHeight="1" x14ac:dyDescent="0.15">
      <c r="B1220" s="106"/>
      <c r="BX1220" s="106"/>
    </row>
    <row r="1221" spans="1:76" s="40" customFormat="1" ht="15.75" customHeight="1" x14ac:dyDescent="0.15">
      <c r="B1221" s="106"/>
      <c r="I1221" s="28" t="s">
        <v>610</v>
      </c>
      <c r="J1221" s="34"/>
      <c r="K1221" s="34"/>
      <c r="L1221" s="28"/>
      <c r="M1221" s="28"/>
      <c r="N1221" s="28"/>
      <c r="O1221" s="28"/>
      <c r="P1221" s="28"/>
      <c r="Q1221" s="28"/>
      <c r="R1221" s="28"/>
      <c r="S1221" s="28"/>
      <c r="T1221" s="28"/>
      <c r="U1221" s="28"/>
      <c r="V1221" s="28"/>
      <c r="W1221" s="28"/>
      <c r="X1221" s="28"/>
      <c r="Y1221" s="28"/>
      <c r="Z1221" s="28"/>
      <c r="AA1221" s="28"/>
      <c r="AB1221" s="34"/>
      <c r="AC1221" s="34"/>
      <c r="BX1221" s="106"/>
    </row>
    <row r="1222" spans="1:76" s="40" customFormat="1" ht="15.75" customHeight="1" x14ac:dyDescent="0.15">
      <c r="B1222" s="106"/>
      <c r="I1222" s="284" t="s">
        <v>242</v>
      </c>
      <c r="J1222" s="269"/>
      <c r="K1222" s="269"/>
      <c r="L1222" s="269" t="s">
        <v>243</v>
      </c>
      <c r="M1222" s="269"/>
      <c r="N1222" s="269"/>
      <c r="O1222" s="269"/>
      <c r="P1222" s="269"/>
      <c r="Q1222" s="269"/>
      <c r="R1222" s="257" t="s">
        <v>248</v>
      </c>
      <c r="S1222" s="269"/>
      <c r="T1222" s="269"/>
      <c r="U1222" s="257" t="s">
        <v>245</v>
      </c>
      <c r="V1222" s="269"/>
      <c r="W1222" s="269"/>
      <c r="X1222" s="257" t="s">
        <v>272</v>
      </c>
      <c r="Y1222" s="269"/>
      <c r="Z1222" s="269"/>
      <c r="AA1222" s="257" t="s">
        <v>246</v>
      </c>
      <c r="AB1222" s="269"/>
      <c r="AC1222" s="285"/>
      <c r="BX1222" s="106"/>
    </row>
    <row r="1223" spans="1:76" s="40" customFormat="1" ht="15.75" customHeight="1" x14ac:dyDescent="0.15">
      <c r="B1223" s="106"/>
      <c r="I1223" s="287"/>
      <c r="J1223" s="255"/>
      <c r="K1223" s="255"/>
      <c r="L1223" s="255"/>
      <c r="M1223" s="255"/>
      <c r="N1223" s="255"/>
      <c r="O1223" s="255"/>
      <c r="P1223" s="255"/>
      <c r="Q1223" s="255"/>
      <c r="R1223" s="255"/>
      <c r="S1223" s="255"/>
      <c r="T1223" s="255"/>
      <c r="U1223" s="255"/>
      <c r="V1223" s="255"/>
      <c r="W1223" s="255"/>
      <c r="X1223" s="255"/>
      <c r="Y1223" s="255"/>
      <c r="Z1223" s="255"/>
      <c r="AA1223" s="255"/>
      <c r="AB1223" s="255"/>
      <c r="AC1223" s="278"/>
      <c r="BX1223" s="106"/>
    </row>
    <row r="1224" spans="1:76" s="40" customFormat="1" ht="15.75" customHeight="1" x14ac:dyDescent="0.15">
      <c r="B1224" s="106"/>
      <c r="I1224" s="281" t="s">
        <v>252</v>
      </c>
      <c r="J1224" s="282"/>
      <c r="K1224" s="282"/>
      <c r="L1224" s="282" t="s">
        <v>250</v>
      </c>
      <c r="M1224" s="282"/>
      <c r="N1224" s="282"/>
      <c r="O1224" s="282"/>
      <c r="P1224" s="282"/>
      <c r="Q1224" s="282"/>
      <c r="R1224" s="459">
        <f>W967</f>
        <v>7375.8</v>
      </c>
      <c r="S1224" s="459"/>
      <c r="T1224" s="459"/>
      <c r="U1224" s="461" t="s">
        <v>178</v>
      </c>
      <c r="V1224" s="461"/>
      <c r="W1224" s="461"/>
      <c r="X1224" s="459">
        <f>N1215</f>
        <v>905</v>
      </c>
      <c r="Y1224" s="459"/>
      <c r="Z1224" s="459"/>
      <c r="AA1224" s="459">
        <f>X1224</f>
        <v>905</v>
      </c>
      <c r="AB1224" s="459"/>
      <c r="AC1224" s="462"/>
      <c r="BX1224" s="106"/>
    </row>
    <row r="1225" spans="1:76" s="40" customFormat="1" ht="15.75" customHeight="1" x14ac:dyDescent="0.15">
      <c r="B1225" s="106"/>
      <c r="I1225" s="286"/>
      <c r="J1225" s="244"/>
      <c r="K1225" s="244"/>
      <c r="L1225" s="244" t="s">
        <v>251</v>
      </c>
      <c r="M1225" s="244"/>
      <c r="N1225" s="244"/>
      <c r="O1225" s="244"/>
      <c r="P1225" s="244"/>
      <c r="Q1225" s="244"/>
      <c r="R1225" s="429">
        <f>W991</f>
        <v>7416.8</v>
      </c>
      <c r="S1225" s="429"/>
      <c r="T1225" s="429"/>
      <c r="U1225" s="463">
        <v>0.58699999999999997</v>
      </c>
      <c r="V1225" s="463"/>
      <c r="W1225" s="463"/>
      <c r="X1225" s="429"/>
      <c r="Y1225" s="429"/>
      <c r="Z1225" s="429"/>
      <c r="AA1225" s="429">
        <f>R1225*U1225+$X$1224</f>
        <v>5258.6615999999995</v>
      </c>
      <c r="AB1225" s="429"/>
      <c r="AC1225" s="430"/>
      <c r="BX1225" s="106"/>
    </row>
    <row r="1226" spans="1:76" s="40" customFormat="1" ht="15.75" customHeight="1" x14ac:dyDescent="0.15">
      <c r="B1226" s="106"/>
      <c r="I1226" s="286" t="s">
        <v>253</v>
      </c>
      <c r="J1226" s="244"/>
      <c r="K1226" s="244"/>
      <c r="L1226" s="244" t="s">
        <v>327</v>
      </c>
      <c r="M1226" s="244"/>
      <c r="N1226" s="244"/>
      <c r="O1226" s="244"/>
      <c r="P1226" s="244"/>
      <c r="Q1226" s="244"/>
      <c r="R1226" s="429"/>
      <c r="S1226" s="429"/>
      <c r="T1226" s="429"/>
      <c r="U1226" s="463">
        <v>0.78600000000000003</v>
      </c>
      <c r="V1226" s="463"/>
      <c r="W1226" s="463"/>
      <c r="X1226" s="429"/>
      <c r="Y1226" s="429"/>
      <c r="Z1226" s="429"/>
      <c r="AA1226" s="429">
        <f>R1225*U1226+$X$1224</f>
        <v>6734.6048000000001</v>
      </c>
      <c r="AB1226" s="429"/>
      <c r="AC1226" s="430"/>
      <c r="BX1226" s="106"/>
    </row>
    <row r="1227" spans="1:76" s="40" customFormat="1" ht="28.5" customHeight="1" x14ac:dyDescent="0.15">
      <c r="B1227" s="106"/>
      <c r="I1227" s="286" t="s">
        <v>254</v>
      </c>
      <c r="J1227" s="244"/>
      <c r="K1227" s="244"/>
      <c r="L1227" s="279" t="s">
        <v>255</v>
      </c>
      <c r="M1227" s="244"/>
      <c r="N1227" s="244"/>
      <c r="O1227" s="244"/>
      <c r="P1227" s="244"/>
      <c r="Q1227" s="244"/>
      <c r="R1227" s="429">
        <f>W1015</f>
        <v>7025.9</v>
      </c>
      <c r="S1227" s="429"/>
      <c r="T1227" s="429"/>
      <c r="U1227" s="463">
        <v>0.86499999999999999</v>
      </c>
      <c r="V1227" s="463"/>
      <c r="W1227" s="463"/>
      <c r="X1227" s="429"/>
      <c r="Y1227" s="429"/>
      <c r="Z1227" s="429"/>
      <c r="AA1227" s="429">
        <f>R1227*U1227+X1224</f>
        <v>6982.4034999999994</v>
      </c>
      <c r="AB1227" s="429"/>
      <c r="AC1227" s="430"/>
      <c r="BX1227" s="106"/>
    </row>
    <row r="1228" spans="1:76" s="40" customFormat="1" ht="28.5" customHeight="1" x14ac:dyDescent="0.15">
      <c r="B1228" s="106"/>
      <c r="I1228" s="286"/>
      <c r="J1228" s="244"/>
      <c r="K1228" s="244"/>
      <c r="L1228" s="279" t="s">
        <v>256</v>
      </c>
      <c r="M1228" s="244"/>
      <c r="N1228" s="244"/>
      <c r="O1228" s="244"/>
      <c r="P1228" s="244"/>
      <c r="Q1228" s="244"/>
      <c r="R1228" s="429"/>
      <c r="S1228" s="429"/>
      <c r="T1228" s="429"/>
      <c r="U1228" s="463">
        <v>1.1439999999999999</v>
      </c>
      <c r="V1228" s="463"/>
      <c r="W1228" s="463"/>
      <c r="X1228" s="429"/>
      <c r="Y1228" s="429"/>
      <c r="Z1228" s="429"/>
      <c r="AA1228" s="429">
        <f>R1227*U1228+X1224</f>
        <v>8942.6296000000002</v>
      </c>
      <c r="AB1228" s="429"/>
      <c r="AC1228" s="430"/>
      <c r="BX1228" s="106"/>
    </row>
    <row r="1229" spans="1:76" s="40" customFormat="1" ht="28.5" customHeight="1" x14ac:dyDescent="0.15">
      <c r="A1229" s="117" t="str">
        <f>IF(液状化L1の有無="","","×")</f>
        <v/>
      </c>
      <c r="B1229" s="99"/>
      <c r="I1229" s="330" t="s">
        <v>453</v>
      </c>
      <c r="J1229" s="244"/>
      <c r="K1229" s="244"/>
      <c r="L1229" s="279" t="s">
        <v>255</v>
      </c>
      <c r="M1229" s="244"/>
      <c r="N1229" s="244"/>
      <c r="O1229" s="244"/>
      <c r="P1229" s="244"/>
      <c r="Q1229" s="244"/>
      <c r="R1229" s="429">
        <f>W1039</f>
        <v>6041.1</v>
      </c>
      <c r="S1229" s="429"/>
      <c r="T1229" s="429"/>
      <c r="U1229" s="274">
        <v>0.86499999999999999</v>
      </c>
      <c r="V1229" s="274"/>
      <c r="W1229" s="274"/>
      <c r="X1229" s="429"/>
      <c r="Y1229" s="429"/>
      <c r="Z1229" s="429"/>
      <c r="AA1229" s="429">
        <f>R1229*U1229+X1224</f>
        <v>6130.5515000000005</v>
      </c>
      <c r="AB1229" s="429"/>
      <c r="AC1229" s="430"/>
      <c r="BX1229" s="106"/>
    </row>
    <row r="1230" spans="1:76" s="40" customFormat="1" ht="28.5" customHeight="1" x14ac:dyDescent="0.15">
      <c r="A1230" s="115" t="str">
        <f>IF(液状化L2の有無="","","×")</f>
        <v/>
      </c>
      <c r="B1230" s="99"/>
      <c r="I1230" s="287"/>
      <c r="J1230" s="255"/>
      <c r="K1230" s="255"/>
      <c r="L1230" s="259" t="s">
        <v>256</v>
      </c>
      <c r="M1230" s="255"/>
      <c r="N1230" s="255"/>
      <c r="O1230" s="255"/>
      <c r="P1230" s="255"/>
      <c r="Q1230" s="255"/>
      <c r="R1230" s="444">
        <f>W1063</f>
        <v>4669.7</v>
      </c>
      <c r="S1230" s="444"/>
      <c r="T1230" s="444"/>
      <c r="U1230" s="275">
        <v>1.1439999999999999</v>
      </c>
      <c r="V1230" s="275"/>
      <c r="W1230" s="275"/>
      <c r="X1230" s="444"/>
      <c r="Y1230" s="444"/>
      <c r="Z1230" s="444"/>
      <c r="AA1230" s="444">
        <f>R1230*U1230+X1224</f>
        <v>6247.1367999999993</v>
      </c>
      <c r="AB1230" s="444"/>
      <c r="AC1230" s="460"/>
      <c r="BX1230" s="106"/>
    </row>
    <row r="1231" spans="1:76" s="40" customFormat="1" ht="15.75" customHeight="1" x14ac:dyDescent="0.15">
      <c r="B1231" s="99" t="s">
        <v>571</v>
      </c>
      <c r="I1231" s="66"/>
      <c r="J1231" s="66"/>
      <c r="K1231" s="66"/>
      <c r="L1231" s="66"/>
      <c r="M1231" s="66"/>
      <c r="N1231" s="66"/>
      <c r="O1231" s="66"/>
      <c r="P1231" s="66"/>
      <c r="Q1231" s="66"/>
      <c r="R1231" s="66"/>
      <c r="S1231" s="66"/>
      <c r="T1231" s="66"/>
      <c r="U1231" s="66"/>
      <c r="V1231" s="66"/>
      <c r="W1231" s="66"/>
      <c r="X1231" s="66"/>
      <c r="Y1231" s="66"/>
      <c r="Z1231" s="66"/>
      <c r="AA1231" s="66"/>
      <c r="AB1231" s="66"/>
      <c r="AC1231" s="66"/>
      <c r="BX1231" s="106"/>
    </row>
    <row r="1232" spans="1:76" s="106" customFormat="1" ht="15.75" customHeight="1" x14ac:dyDescent="0.15"/>
    <row r="1233" spans="1:76" s="40" customFormat="1" ht="15.75" customHeight="1" x14ac:dyDescent="0.15">
      <c r="B1233" s="106"/>
      <c r="I1233" s="28" t="s">
        <v>611</v>
      </c>
      <c r="J1233" s="34"/>
      <c r="K1233" s="34"/>
      <c r="L1233" s="28"/>
      <c r="M1233" s="28"/>
      <c r="N1233" s="28"/>
      <c r="O1233" s="28"/>
      <c r="P1233" s="28"/>
      <c r="Q1233" s="28"/>
      <c r="R1233" s="28"/>
      <c r="S1233" s="28"/>
      <c r="T1233" s="28"/>
      <c r="U1233" s="28"/>
      <c r="V1233" s="28"/>
      <c r="W1233" s="28"/>
      <c r="X1233" s="28"/>
      <c r="Y1233" s="28"/>
      <c r="Z1233" s="28"/>
      <c r="AA1233" s="28"/>
      <c r="AB1233" s="34"/>
      <c r="AC1233" s="34"/>
      <c r="BX1233" s="106"/>
    </row>
    <row r="1234" spans="1:76" s="40" customFormat="1" ht="15.75" customHeight="1" x14ac:dyDescent="0.15">
      <c r="B1234" s="106"/>
      <c r="I1234" s="284" t="s">
        <v>242</v>
      </c>
      <c r="J1234" s="269"/>
      <c r="K1234" s="269"/>
      <c r="L1234" s="269" t="s">
        <v>243</v>
      </c>
      <c r="M1234" s="269"/>
      <c r="N1234" s="269"/>
      <c r="O1234" s="269"/>
      <c r="P1234" s="269"/>
      <c r="Q1234" s="269"/>
      <c r="R1234" s="257" t="s">
        <v>248</v>
      </c>
      <c r="S1234" s="269"/>
      <c r="T1234" s="269"/>
      <c r="U1234" s="257" t="s">
        <v>245</v>
      </c>
      <c r="V1234" s="269"/>
      <c r="W1234" s="269"/>
      <c r="X1234" s="257" t="s">
        <v>272</v>
      </c>
      <c r="Y1234" s="269"/>
      <c r="Z1234" s="269"/>
      <c r="AA1234" s="257" t="s">
        <v>246</v>
      </c>
      <c r="AB1234" s="269"/>
      <c r="AC1234" s="285"/>
      <c r="BX1234" s="106"/>
    </row>
    <row r="1235" spans="1:76" s="40" customFormat="1" ht="15.75" customHeight="1" x14ac:dyDescent="0.15">
      <c r="B1235" s="106"/>
      <c r="I1235" s="287"/>
      <c r="J1235" s="255"/>
      <c r="K1235" s="255"/>
      <c r="L1235" s="255"/>
      <c r="M1235" s="255"/>
      <c r="N1235" s="255"/>
      <c r="O1235" s="255"/>
      <c r="P1235" s="255"/>
      <c r="Q1235" s="255"/>
      <c r="R1235" s="255"/>
      <c r="S1235" s="255"/>
      <c r="T1235" s="255"/>
      <c r="U1235" s="255"/>
      <c r="V1235" s="255"/>
      <c r="W1235" s="255"/>
      <c r="X1235" s="255"/>
      <c r="Y1235" s="255"/>
      <c r="Z1235" s="255"/>
      <c r="AA1235" s="255"/>
      <c r="AB1235" s="255"/>
      <c r="AC1235" s="278"/>
      <c r="BX1235" s="106"/>
    </row>
    <row r="1236" spans="1:76" s="40" customFormat="1" ht="15.75" customHeight="1" x14ac:dyDescent="0.15">
      <c r="B1236" s="106"/>
      <c r="I1236" s="281" t="s">
        <v>252</v>
      </c>
      <c r="J1236" s="282"/>
      <c r="K1236" s="282"/>
      <c r="L1236" s="282" t="s">
        <v>250</v>
      </c>
      <c r="M1236" s="282"/>
      <c r="N1236" s="282"/>
      <c r="O1236" s="282"/>
      <c r="P1236" s="282"/>
      <c r="Q1236" s="282"/>
      <c r="R1236" s="459">
        <f>W967</f>
        <v>7375.8</v>
      </c>
      <c r="S1236" s="459"/>
      <c r="T1236" s="459"/>
      <c r="U1236" s="461" t="s">
        <v>178</v>
      </c>
      <c r="V1236" s="461"/>
      <c r="W1236" s="461"/>
      <c r="X1236" s="459">
        <f>N1215</f>
        <v>905</v>
      </c>
      <c r="Y1236" s="459"/>
      <c r="Z1236" s="459"/>
      <c r="AA1236" s="459">
        <f>X1236</f>
        <v>905</v>
      </c>
      <c r="AB1236" s="459"/>
      <c r="AC1236" s="462"/>
      <c r="BX1236" s="106"/>
    </row>
    <row r="1237" spans="1:76" s="40" customFormat="1" ht="15.75" customHeight="1" x14ac:dyDescent="0.15">
      <c r="B1237" s="106"/>
      <c r="I1237" s="286"/>
      <c r="J1237" s="244"/>
      <c r="K1237" s="244"/>
      <c r="L1237" s="244" t="s">
        <v>251</v>
      </c>
      <c r="M1237" s="244"/>
      <c r="N1237" s="244"/>
      <c r="O1237" s="244"/>
      <c r="P1237" s="244"/>
      <c r="Q1237" s="244"/>
      <c r="R1237" s="429">
        <f>W991</f>
        <v>7416.8</v>
      </c>
      <c r="S1237" s="429"/>
      <c r="T1237" s="429"/>
      <c r="U1237" s="463">
        <v>0.58699999999999997</v>
      </c>
      <c r="V1237" s="463"/>
      <c r="W1237" s="463"/>
      <c r="X1237" s="429"/>
      <c r="Y1237" s="429"/>
      <c r="Z1237" s="429"/>
      <c r="AA1237" s="429">
        <f>R1237*U1237+$X$1236</f>
        <v>5258.6615999999995</v>
      </c>
      <c r="AB1237" s="429"/>
      <c r="AC1237" s="430"/>
      <c r="BX1237" s="106"/>
    </row>
    <row r="1238" spans="1:76" s="40" customFormat="1" ht="15.75" customHeight="1" x14ac:dyDescent="0.15">
      <c r="B1238" s="106"/>
      <c r="I1238" s="286" t="s">
        <v>253</v>
      </c>
      <c r="J1238" s="244"/>
      <c r="K1238" s="244"/>
      <c r="L1238" s="244" t="s">
        <v>327</v>
      </c>
      <c r="M1238" s="244"/>
      <c r="N1238" s="244"/>
      <c r="O1238" s="244"/>
      <c r="P1238" s="244"/>
      <c r="Q1238" s="244"/>
      <c r="R1238" s="429"/>
      <c r="S1238" s="429"/>
      <c r="T1238" s="429"/>
      <c r="U1238" s="463">
        <v>0.78600000000000003</v>
      </c>
      <c r="V1238" s="463"/>
      <c r="W1238" s="463"/>
      <c r="X1238" s="429"/>
      <c r="Y1238" s="429"/>
      <c r="Z1238" s="429"/>
      <c r="AA1238" s="429">
        <f>R1237*U1238+$X$1236</f>
        <v>6734.6048000000001</v>
      </c>
      <c r="AB1238" s="429"/>
      <c r="AC1238" s="430"/>
      <c r="BX1238" s="106"/>
    </row>
    <row r="1239" spans="1:76" s="40" customFormat="1" ht="28.5" customHeight="1" x14ac:dyDescent="0.15">
      <c r="B1239" s="106"/>
      <c r="I1239" s="286" t="s">
        <v>254</v>
      </c>
      <c r="J1239" s="244"/>
      <c r="K1239" s="244"/>
      <c r="L1239" s="279" t="s">
        <v>255</v>
      </c>
      <c r="M1239" s="244"/>
      <c r="N1239" s="244"/>
      <c r="O1239" s="244"/>
      <c r="P1239" s="244"/>
      <c r="Q1239" s="244"/>
      <c r="R1239" s="429">
        <f>W1087</f>
        <v>7025.9</v>
      </c>
      <c r="S1239" s="429"/>
      <c r="T1239" s="429"/>
      <c r="U1239" s="463">
        <v>0.86499999999999999</v>
      </c>
      <c r="V1239" s="463"/>
      <c r="W1239" s="463"/>
      <c r="X1239" s="429"/>
      <c r="Y1239" s="429"/>
      <c r="Z1239" s="429"/>
      <c r="AA1239" s="429">
        <f>R1239*U1239+X1236</f>
        <v>6982.4034999999994</v>
      </c>
      <c r="AB1239" s="429"/>
      <c r="AC1239" s="430"/>
      <c r="BX1239" s="106"/>
    </row>
    <row r="1240" spans="1:76" s="40" customFormat="1" ht="28.5" customHeight="1" x14ac:dyDescent="0.15">
      <c r="B1240" s="106"/>
      <c r="I1240" s="286"/>
      <c r="J1240" s="244"/>
      <c r="K1240" s="244"/>
      <c r="L1240" s="279" t="s">
        <v>256</v>
      </c>
      <c r="M1240" s="244"/>
      <c r="N1240" s="244"/>
      <c r="O1240" s="244"/>
      <c r="P1240" s="244"/>
      <c r="Q1240" s="244"/>
      <c r="R1240" s="429"/>
      <c r="S1240" s="429"/>
      <c r="T1240" s="429"/>
      <c r="U1240" s="463">
        <v>1.1439999999999999</v>
      </c>
      <c r="V1240" s="463"/>
      <c r="W1240" s="463"/>
      <c r="X1240" s="429"/>
      <c r="Y1240" s="429"/>
      <c r="Z1240" s="429"/>
      <c r="AA1240" s="429">
        <f>R1239*U1240+X1236</f>
        <v>8942.6296000000002</v>
      </c>
      <c r="AB1240" s="429"/>
      <c r="AC1240" s="430"/>
      <c r="BX1240" s="106"/>
    </row>
    <row r="1241" spans="1:76" s="40" customFormat="1" ht="28.5" customHeight="1" x14ac:dyDescent="0.15">
      <c r="A1241" s="117" t="str">
        <f>IF(液状化L1の有無="","","×")</f>
        <v/>
      </c>
      <c r="B1241" s="99"/>
      <c r="I1241" s="330" t="s">
        <v>453</v>
      </c>
      <c r="J1241" s="244"/>
      <c r="K1241" s="244"/>
      <c r="L1241" s="279" t="s">
        <v>255</v>
      </c>
      <c r="M1241" s="244"/>
      <c r="N1241" s="244"/>
      <c r="O1241" s="244"/>
      <c r="P1241" s="244"/>
      <c r="Q1241" s="244"/>
      <c r="R1241" s="429">
        <f>W1111</f>
        <v>6041.1</v>
      </c>
      <c r="S1241" s="429"/>
      <c r="T1241" s="429"/>
      <c r="U1241" s="274">
        <v>0.86499999999999999</v>
      </c>
      <c r="V1241" s="274"/>
      <c r="W1241" s="274"/>
      <c r="X1241" s="429"/>
      <c r="Y1241" s="429"/>
      <c r="Z1241" s="429"/>
      <c r="AA1241" s="429">
        <f>R1241*U1241+X1236</f>
        <v>6130.5515000000005</v>
      </c>
      <c r="AB1241" s="429"/>
      <c r="AC1241" s="430"/>
      <c r="BX1241" s="106"/>
    </row>
    <row r="1242" spans="1:76" s="40" customFormat="1" ht="28.5" customHeight="1" x14ac:dyDescent="0.15">
      <c r="A1242" s="115" t="str">
        <f>IF(液状化L2の有無="","","×")</f>
        <v/>
      </c>
      <c r="B1242" s="99"/>
      <c r="I1242" s="287"/>
      <c r="J1242" s="255"/>
      <c r="K1242" s="255"/>
      <c r="L1242" s="259" t="s">
        <v>256</v>
      </c>
      <c r="M1242" s="255"/>
      <c r="N1242" s="255"/>
      <c r="O1242" s="255"/>
      <c r="P1242" s="255"/>
      <c r="Q1242" s="255"/>
      <c r="R1242" s="444">
        <f>W1135</f>
        <v>4669.7</v>
      </c>
      <c r="S1242" s="444"/>
      <c r="T1242" s="444"/>
      <c r="U1242" s="275">
        <v>1.1439999999999999</v>
      </c>
      <c r="V1242" s="275"/>
      <c r="W1242" s="275"/>
      <c r="X1242" s="444"/>
      <c r="Y1242" s="444"/>
      <c r="Z1242" s="444"/>
      <c r="AA1242" s="444">
        <f>R1242*U1242+X1236</f>
        <v>6247.1367999999993</v>
      </c>
      <c r="AB1242" s="444"/>
      <c r="AC1242" s="460"/>
      <c r="BX1242" s="106"/>
    </row>
    <row r="1243" spans="1:76" s="40" customFormat="1" ht="15.75" customHeight="1" x14ac:dyDescent="0.15">
      <c r="B1243" s="106"/>
      <c r="I1243" s="66"/>
      <c r="J1243" s="66"/>
      <c r="K1243" s="66"/>
      <c r="L1243" s="66"/>
      <c r="M1243" s="66"/>
      <c r="N1243" s="66"/>
      <c r="O1243" s="66"/>
      <c r="P1243" s="66"/>
      <c r="Q1243" s="66"/>
      <c r="R1243" s="66"/>
      <c r="S1243" s="66"/>
      <c r="T1243" s="66"/>
      <c r="U1243" s="66"/>
      <c r="V1243" s="66"/>
      <c r="W1243" s="66"/>
      <c r="X1243" s="66"/>
      <c r="Y1243" s="66"/>
      <c r="Z1243" s="66"/>
      <c r="AA1243" s="66"/>
      <c r="AB1243" s="66"/>
      <c r="AC1243" s="66"/>
      <c r="BX1243" s="106"/>
    </row>
    <row r="1244" spans="1:76" s="40" customFormat="1" ht="15.75" customHeight="1" x14ac:dyDescent="0.15">
      <c r="B1244" s="106"/>
      <c r="F1244" s="23" t="s">
        <v>345</v>
      </c>
      <c r="BX1244" s="106"/>
    </row>
    <row r="1245" spans="1:76" s="40" customFormat="1" ht="15.75" customHeight="1" x14ac:dyDescent="0.15">
      <c r="B1245" s="106"/>
      <c r="F1245" s="40" t="s">
        <v>346</v>
      </c>
      <c r="BX1245" s="106"/>
    </row>
    <row r="1246" spans="1:76" s="40" customFormat="1" ht="15.75" customHeight="1" x14ac:dyDescent="0.15">
      <c r="B1246" s="99" t="s">
        <v>571</v>
      </c>
      <c r="BX1246" s="106"/>
    </row>
    <row r="1247" spans="1:76" s="40" customFormat="1" ht="15.75" customHeight="1" x14ac:dyDescent="0.15">
      <c r="B1247" s="106"/>
      <c r="BX1247" s="106"/>
    </row>
    <row r="1248" spans="1:76" s="40" customFormat="1" ht="15.75" customHeight="1" x14ac:dyDescent="0.15">
      <c r="B1248" s="106"/>
      <c r="E1248" s="25" t="s">
        <v>273</v>
      </c>
      <c r="BX1248" s="106"/>
    </row>
    <row r="1249" spans="2:76" s="40" customFormat="1" ht="15.75" customHeight="1" x14ac:dyDescent="0.15">
      <c r="B1249" s="106"/>
      <c r="BX1249" s="106"/>
    </row>
    <row r="1250" spans="2:76" s="40" customFormat="1" ht="15.75" customHeight="1" x14ac:dyDescent="0.15">
      <c r="B1250" s="106"/>
      <c r="F1250" s="40" t="s">
        <v>347</v>
      </c>
      <c r="BX1250" s="106"/>
    </row>
    <row r="1251" spans="2:76" s="40" customFormat="1" ht="15.75" customHeight="1" x14ac:dyDescent="0.15">
      <c r="B1251" s="106"/>
      <c r="BX1251" s="106"/>
    </row>
    <row r="1252" spans="2:76" s="40" customFormat="1" ht="15.75" customHeight="1" x14ac:dyDescent="0.15">
      <c r="B1252" s="106"/>
      <c r="F1252" s="299" t="s">
        <v>278</v>
      </c>
      <c r="G1252" s="299"/>
      <c r="H1252" s="22" t="s">
        <v>25</v>
      </c>
      <c r="I1252" s="299" t="s">
        <v>274</v>
      </c>
      <c r="J1252" s="299"/>
      <c r="K1252" s="40" t="s">
        <v>275</v>
      </c>
      <c r="L1252" s="299" t="s">
        <v>276</v>
      </c>
      <c r="M1252" s="299"/>
      <c r="N1252" s="40" t="s">
        <v>275</v>
      </c>
      <c r="O1252" s="299" t="s">
        <v>277</v>
      </c>
      <c r="P1252" s="299"/>
      <c r="Q1252" s="40" t="s">
        <v>279</v>
      </c>
      <c r="R1252" s="299" t="s">
        <v>277</v>
      </c>
      <c r="S1252" s="299"/>
      <c r="BX1252" s="106"/>
    </row>
    <row r="1253" spans="2:76" s="40" customFormat="1" ht="15.75" customHeight="1" x14ac:dyDescent="0.15">
      <c r="B1253" s="106"/>
      <c r="BX1253" s="106"/>
    </row>
    <row r="1254" spans="2:76" s="40" customFormat="1" ht="15.75" customHeight="1" x14ac:dyDescent="0.15">
      <c r="B1254" s="106"/>
      <c r="G1254" s="23" t="s">
        <v>3</v>
      </c>
      <c r="H1254" s="23"/>
      <c r="I1254" s="23"/>
      <c r="J1254" s="299" t="s">
        <v>278</v>
      </c>
      <c r="K1254" s="299"/>
      <c r="L1254" s="22" t="s">
        <v>2</v>
      </c>
      <c r="M1254" s="23" t="s">
        <v>280</v>
      </c>
      <c r="BX1254" s="106"/>
    </row>
    <row r="1255" spans="2:76" s="40" customFormat="1" ht="15.75" customHeight="1" x14ac:dyDescent="0.15">
      <c r="B1255" s="106"/>
      <c r="G1255" s="23"/>
      <c r="H1255" s="23"/>
      <c r="I1255" s="23"/>
      <c r="J1255" s="299" t="s">
        <v>274</v>
      </c>
      <c r="K1255" s="299"/>
      <c r="L1255" s="22" t="s">
        <v>2</v>
      </c>
      <c r="M1255" s="23" t="s">
        <v>281</v>
      </c>
      <c r="BX1255" s="106"/>
    </row>
    <row r="1256" spans="2:76" s="40" customFormat="1" ht="15.75" customHeight="1" x14ac:dyDescent="0.15">
      <c r="B1256" s="106"/>
      <c r="K1256" s="587" t="s">
        <v>226</v>
      </c>
      <c r="L1256" s="587"/>
      <c r="M1256" s="587"/>
      <c r="N1256" s="22" t="s">
        <v>2</v>
      </c>
      <c r="O1256" s="40" t="s">
        <v>282</v>
      </c>
      <c r="BX1256" s="106"/>
    </row>
    <row r="1257" spans="2:76" s="40" customFormat="1" ht="15.75" customHeight="1" x14ac:dyDescent="0.15">
      <c r="B1257" s="106"/>
      <c r="K1257" s="38"/>
      <c r="L1257" s="38"/>
      <c r="M1257" s="22"/>
      <c r="BW1257" s="106"/>
    </row>
    <row r="1258" spans="2:76" s="40" customFormat="1" ht="15.75" customHeight="1" x14ac:dyDescent="0.15">
      <c r="B1258" s="106"/>
      <c r="K1258" s="28" t="s">
        <v>463</v>
      </c>
      <c r="L1258" s="34"/>
      <c r="M1258" s="34"/>
      <c r="N1258" s="34"/>
      <c r="O1258" s="34"/>
      <c r="P1258" s="34"/>
      <c r="Q1258" s="34"/>
      <c r="R1258" s="34"/>
      <c r="S1258" s="34"/>
      <c r="T1258" s="67"/>
      <c r="U1258" s="68"/>
      <c r="V1258" s="68"/>
      <c r="W1258" s="68"/>
      <c r="X1258" s="67"/>
      <c r="Y1258" s="67"/>
      <c r="Z1258" s="67"/>
      <c r="AA1258" s="67"/>
      <c r="AB1258" s="67"/>
      <c r="AC1258" s="67"/>
      <c r="AD1258" s="67"/>
      <c r="AE1258" s="67"/>
      <c r="AF1258" s="67"/>
      <c r="AG1258" s="69"/>
      <c r="AH1258" s="69"/>
      <c r="AI1258" s="69"/>
      <c r="AJ1258" s="31"/>
      <c r="AK1258" s="31"/>
      <c r="AL1258" s="31"/>
      <c r="AR1258" s="32"/>
      <c r="AS1258" s="32"/>
      <c r="AT1258" s="32"/>
      <c r="BW1258" s="106"/>
    </row>
    <row r="1259" spans="2:76" s="40" customFormat="1" ht="15.75" customHeight="1" x14ac:dyDescent="0.15">
      <c r="B1259" s="106"/>
      <c r="K1259" s="354" t="s">
        <v>464</v>
      </c>
      <c r="L1259" s="269"/>
      <c r="M1259" s="269"/>
      <c r="N1259" s="269"/>
      <c r="O1259" s="269"/>
      <c r="P1259" s="269"/>
      <c r="Q1259" s="257" t="s">
        <v>467</v>
      </c>
      <c r="R1259" s="257"/>
      <c r="S1259" s="257"/>
      <c r="T1259" s="257"/>
      <c r="U1259" s="257"/>
      <c r="V1259" s="257"/>
      <c r="W1259" s="257"/>
      <c r="X1259" s="446" t="s">
        <v>470</v>
      </c>
      <c r="Y1259" s="446"/>
      <c r="Z1259" s="446"/>
      <c r="AA1259" s="446"/>
      <c r="AB1259" s="446"/>
      <c r="AC1259" s="446"/>
      <c r="AD1259" s="446"/>
      <c r="AE1259" s="446"/>
      <c r="AF1259" s="446"/>
      <c r="AG1259" s="446"/>
      <c r="AH1259" s="446"/>
      <c r="AI1259" s="447"/>
      <c r="AJ1259" s="31"/>
      <c r="AK1259" s="31"/>
      <c r="AL1259" s="31"/>
      <c r="AR1259" s="32"/>
      <c r="AS1259" s="32"/>
      <c r="AT1259" s="32"/>
      <c r="BW1259" s="106"/>
    </row>
    <row r="1260" spans="2:76" s="40" customFormat="1" ht="15.75" customHeight="1" x14ac:dyDescent="0.15">
      <c r="B1260" s="106"/>
      <c r="K1260" s="322"/>
      <c r="L1260" s="244"/>
      <c r="M1260" s="244"/>
      <c r="N1260" s="244"/>
      <c r="O1260" s="244"/>
      <c r="P1260" s="244"/>
      <c r="Q1260" s="279"/>
      <c r="R1260" s="279"/>
      <c r="S1260" s="279"/>
      <c r="T1260" s="279"/>
      <c r="U1260" s="279"/>
      <c r="V1260" s="279"/>
      <c r="W1260" s="279"/>
      <c r="X1260" s="297" t="s">
        <v>471</v>
      </c>
      <c r="Y1260" s="297"/>
      <c r="Z1260" s="297"/>
      <c r="AA1260" s="297"/>
      <c r="AB1260" s="297" t="s">
        <v>472</v>
      </c>
      <c r="AC1260" s="297"/>
      <c r="AD1260" s="297"/>
      <c r="AE1260" s="297"/>
      <c r="AF1260" s="297" t="s">
        <v>474</v>
      </c>
      <c r="AG1260" s="297"/>
      <c r="AH1260" s="297"/>
      <c r="AI1260" s="445"/>
      <c r="AJ1260" s="31"/>
      <c r="AK1260" s="31"/>
      <c r="AL1260" s="31"/>
      <c r="AR1260" s="32"/>
      <c r="AS1260" s="32"/>
      <c r="AT1260" s="32"/>
      <c r="BW1260" s="106"/>
    </row>
    <row r="1261" spans="2:76" s="40" customFormat="1" ht="15.75" customHeight="1" x14ac:dyDescent="0.15">
      <c r="B1261" s="106"/>
      <c r="K1261" s="324" t="s">
        <v>465</v>
      </c>
      <c r="L1261" s="279"/>
      <c r="M1261" s="279"/>
      <c r="N1261" s="279"/>
      <c r="O1261" s="279"/>
      <c r="P1261" s="279"/>
      <c r="Q1261" s="70"/>
      <c r="R1261" s="452" t="s">
        <v>476</v>
      </c>
      <c r="S1261" s="452"/>
      <c r="T1261" s="71" t="s">
        <v>469</v>
      </c>
      <c r="U1261" s="450">
        <v>3</v>
      </c>
      <c r="V1261" s="450"/>
      <c r="W1261" s="72"/>
      <c r="X1261" s="429">
        <v>1</v>
      </c>
      <c r="Y1261" s="429"/>
      <c r="Z1261" s="429"/>
      <c r="AA1261" s="429"/>
      <c r="AB1261" s="429">
        <v>0.5</v>
      </c>
      <c r="AC1261" s="429"/>
      <c r="AD1261" s="429"/>
      <c r="AE1261" s="429"/>
      <c r="AF1261" s="429">
        <v>0.4</v>
      </c>
      <c r="AG1261" s="429"/>
      <c r="AH1261" s="429"/>
      <c r="AI1261" s="448"/>
      <c r="AJ1261" s="31"/>
      <c r="AK1261" s="31"/>
      <c r="AL1261" s="31"/>
      <c r="AR1261" s="32"/>
      <c r="AS1261" s="32"/>
      <c r="AT1261" s="32"/>
      <c r="BW1261" s="106"/>
    </row>
    <row r="1262" spans="2:76" s="40" customFormat="1" ht="15.75" customHeight="1" x14ac:dyDescent="0.15">
      <c r="B1262" s="106"/>
      <c r="K1262" s="324"/>
      <c r="L1262" s="279"/>
      <c r="M1262" s="279"/>
      <c r="N1262" s="279"/>
      <c r="O1262" s="279"/>
      <c r="P1262" s="279"/>
      <c r="Q1262" s="430">
        <v>3</v>
      </c>
      <c r="R1262" s="450"/>
      <c r="S1262" s="73" t="s">
        <v>468</v>
      </c>
      <c r="T1262" s="74" t="s">
        <v>476</v>
      </c>
      <c r="U1262" s="71" t="s">
        <v>469</v>
      </c>
      <c r="V1262" s="450">
        <v>5</v>
      </c>
      <c r="W1262" s="451"/>
      <c r="X1262" s="429">
        <v>1</v>
      </c>
      <c r="Y1262" s="429"/>
      <c r="Z1262" s="429"/>
      <c r="AA1262" s="429"/>
      <c r="AB1262" s="429">
        <v>0.8</v>
      </c>
      <c r="AC1262" s="429"/>
      <c r="AD1262" s="429"/>
      <c r="AE1262" s="429"/>
      <c r="AF1262" s="429">
        <v>0.7</v>
      </c>
      <c r="AG1262" s="429"/>
      <c r="AH1262" s="429"/>
      <c r="AI1262" s="448"/>
      <c r="AJ1262" s="31"/>
      <c r="AK1262" s="31"/>
      <c r="AL1262" s="31"/>
      <c r="AR1262" s="32"/>
      <c r="AS1262" s="32"/>
      <c r="AT1262" s="32"/>
      <c r="BW1262" s="106"/>
    </row>
    <row r="1263" spans="2:76" s="40" customFormat="1" ht="15.75" customHeight="1" x14ac:dyDescent="0.15">
      <c r="B1263" s="106"/>
      <c r="K1263" s="324"/>
      <c r="L1263" s="279"/>
      <c r="M1263" s="279"/>
      <c r="N1263" s="279"/>
      <c r="O1263" s="279"/>
      <c r="P1263" s="279"/>
      <c r="Q1263" s="75"/>
      <c r="R1263" s="450">
        <v>5</v>
      </c>
      <c r="S1263" s="450"/>
      <c r="T1263" s="73" t="s">
        <v>468</v>
      </c>
      <c r="U1263" s="452" t="s">
        <v>476</v>
      </c>
      <c r="V1263" s="452"/>
      <c r="W1263" s="76"/>
      <c r="X1263" s="429">
        <v>1</v>
      </c>
      <c r="Y1263" s="429"/>
      <c r="Z1263" s="429"/>
      <c r="AA1263" s="429"/>
      <c r="AB1263" s="429">
        <v>1</v>
      </c>
      <c r="AC1263" s="429"/>
      <c r="AD1263" s="429"/>
      <c r="AE1263" s="429"/>
      <c r="AF1263" s="429">
        <v>1</v>
      </c>
      <c r="AG1263" s="429"/>
      <c r="AH1263" s="429"/>
      <c r="AI1263" s="448"/>
      <c r="AJ1263" s="31"/>
      <c r="AK1263" s="31"/>
      <c r="AL1263" s="31"/>
      <c r="AR1263" s="32"/>
      <c r="AS1263" s="32"/>
      <c r="AT1263" s="32"/>
      <c r="BW1263" s="106"/>
    </row>
    <row r="1264" spans="2:76" s="40" customFormat="1" ht="15.75" customHeight="1" x14ac:dyDescent="0.15">
      <c r="B1264" s="106"/>
      <c r="K1264" s="324" t="s">
        <v>466</v>
      </c>
      <c r="L1264" s="279"/>
      <c r="M1264" s="279"/>
      <c r="N1264" s="279"/>
      <c r="O1264" s="279"/>
      <c r="P1264" s="279"/>
      <c r="Q1264" s="75"/>
      <c r="R1264" s="452" t="s">
        <v>476</v>
      </c>
      <c r="S1264" s="452"/>
      <c r="T1264" s="71" t="s">
        <v>469</v>
      </c>
      <c r="U1264" s="450">
        <v>5</v>
      </c>
      <c r="V1264" s="450"/>
      <c r="W1264" s="72"/>
      <c r="X1264" s="429">
        <v>1</v>
      </c>
      <c r="Y1264" s="429"/>
      <c r="Z1264" s="429"/>
      <c r="AA1264" s="429"/>
      <c r="AB1264" s="429">
        <v>0.8</v>
      </c>
      <c r="AC1264" s="429"/>
      <c r="AD1264" s="429"/>
      <c r="AE1264" s="429"/>
      <c r="AF1264" s="429">
        <v>0.7</v>
      </c>
      <c r="AG1264" s="429"/>
      <c r="AH1264" s="429"/>
      <c r="AI1264" s="448"/>
      <c r="AJ1264" s="31"/>
      <c r="AK1264" s="31"/>
      <c r="AL1264" s="31"/>
      <c r="AR1264" s="32"/>
      <c r="AS1264" s="32"/>
      <c r="AT1264" s="32"/>
      <c r="BW1264" s="106"/>
    </row>
    <row r="1265" spans="2:76" s="40" customFormat="1" ht="15.75" customHeight="1" x14ac:dyDescent="0.15">
      <c r="B1265" s="106"/>
      <c r="K1265" s="325"/>
      <c r="L1265" s="259"/>
      <c r="M1265" s="259"/>
      <c r="N1265" s="259"/>
      <c r="O1265" s="259"/>
      <c r="P1265" s="259"/>
      <c r="Q1265" s="77"/>
      <c r="R1265" s="453">
        <v>5</v>
      </c>
      <c r="S1265" s="453"/>
      <c r="T1265" s="78" t="s">
        <v>468</v>
      </c>
      <c r="U1265" s="454" t="s">
        <v>476</v>
      </c>
      <c r="V1265" s="454"/>
      <c r="W1265" s="79"/>
      <c r="X1265" s="444">
        <v>1</v>
      </c>
      <c r="Y1265" s="444"/>
      <c r="Z1265" s="444"/>
      <c r="AA1265" s="444"/>
      <c r="AB1265" s="444">
        <v>1</v>
      </c>
      <c r="AC1265" s="444"/>
      <c r="AD1265" s="444"/>
      <c r="AE1265" s="444"/>
      <c r="AF1265" s="444">
        <v>1</v>
      </c>
      <c r="AG1265" s="444"/>
      <c r="AH1265" s="444"/>
      <c r="AI1265" s="449"/>
      <c r="AJ1265" s="31"/>
      <c r="AK1265" s="31"/>
      <c r="AL1265" s="31"/>
      <c r="AR1265" s="32"/>
      <c r="AS1265" s="32"/>
      <c r="AT1265" s="32"/>
      <c r="BW1265" s="106"/>
    </row>
    <row r="1266" spans="2:76" s="40" customFormat="1" ht="15.75" customHeight="1" x14ac:dyDescent="0.15">
      <c r="B1266" s="106"/>
      <c r="M1266" s="40" t="s">
        <v>475</v>
      </c>
      <c r="P1266" s="22"/>
      <c r="Q1266" s="32" t="s">
        <v>476</v>
      </c>
      <c r="R1266" s="22" t="s">
        <v>477</v>
      </c>
      <c r="S1266" s="40" t="s">
        <v>478</v>
      </c>
      <c r="T1266" s="22"/>
      <c r="U1266" s="32"/>
      <c r="V1266" s="22" t="s">
        <v>477</v>
      </c>
      <c r="W1266" s="308">
        <f>'入力 (1)'!線路_Lm</f>
        <v>3.75</v>
      </c>
      <c r="X1266" s="308"/>
      <c r="Y1266" s="308"/>
      <c r="Z1266" s="32" t="s">
        <v>479</v>
      </c>
      <c r="AA1266" s="308">
        <f>杭先端径</f>
        <v>1.5</v>
      </c>
      <c r="AB1266" s="308"/>
      <c r="AC1266" s="308"/>
      <c r="AD1266" s="22" t="s">
        <v>477</v>
      </c>
      <c r="AE1266" s="308">
        <f>W1266/AA1266</f>
        <v>2.5</v>
      </c>
      <c r="AF1266" s="308"/>
      <c r="AG1266" s="308"/>
      <c r="AH1266" s="63"/>
      <c r="AI1266" s="63"/>
      <c r="AJ1266" s="22">
        <f>IF(AE1266&lt;U1261,1,IF(AE1266&lt;V1262,2,3))</f>
        <v>1</v>
      </c>
      <c r="AK1266" s="22">
        <f>IF(AE1266&lt;U1264,1,2)</f>
        <v>1</v>
      </c>
      <c r="AM1266" s="31"/>
      <c r="AS1266" s="32"/>
      <c r="AT1266" s="32"/>
      <c r="AU1266" s="32"/>
      <c r="BX1266" s="106"/>
    </row>
    <row r="1267" spans="2:76" s="40" customFormat="1" ht="15.75" customHeight="1" x14ac:dyDescent="0.15">
      <c r="B1267" s="106"/>
      <c r="M1267" s="40" t="s">
        <v>385</v>
      </c>
      <c r="P1267" s="22"/>
      <c r="Q1267" s="32" t="s">
        <v>476</v>
      </c>
      <c r="R1267" s="22" t="s">
        <v>477</v>
      </c>
      <c r="S1267" s="40" t="s">
        <v>478</v>
      </c>
      <c r="T1267" s="22"/>
      <c r="U1267" s="32"/>
      <c r="V1267" s="22" t="s">
        <v>477</v>
      </c>
      <c r="W1267" s="308">
        <f>'入力 (1)'!直角_Lm</f>
        <v>3.75</v>
      </c>
      <c r="X1267" s="308"/>
      <c r="Y1267" s="308"/>
      <c r="Z1267" s="32" t="s">
        <v>479</v>
      </c>
      <c r="AA1267" s="308">
        <f>杭先端径</f>
        <v>1.5</v>
      </c>
      <c r="AB1267" s="308"/>
      <c r="AC1267" s="308"/>
      <c r="AD1267" s="22" t="s">
        <v>477</v>
      </c>
      <c r="AE1267" s="308">
        <f>W1267/AA1267</f>
        <v>2.5</v>
      </c>
      <c r="AF1267" s="308"/>
      <c r="AG1267" s="308"/>
      <c r="AH1267" s="63"/>
      <c r="AI1267" s="63"/>
      <c r="AJ1267" s="22">
        <f>IF(AE1267&lt;U1261,1,IF(AE1267&lt;V1262,2,3))</f>
        <v>1</v>
      </c>
      <c r="AK1267" s="22">
        <f>IF(AE1267&lt;U1264,1,2)</f>
        <v>1</v>
      </c>
      <c r="AM1267" s="31"/>
      <c r="AS1267" s="32"/>
      <c r="AT1267" s="32"/>
      <c r="AU1267" s="32"/>
      <c r="BX1267" s="106"/>
    </row>
    <row r="1268" spans="2:76" s="40" customFormat="1" ht="15.75" customHeight="1" x14ac:dyDescent="0.15">
      <c r="B1268" s="106"/>
      <c r="P1268" s="22"/>
      <c r="Q1268" s="32"/>
      <c r="R1268" s="22"/>
      <c r="T1268" s="22"/>
      <c r="U1268" s="32"/>
      <c r="V1268" s="22"/>
      <c r="W1268" s="32"/>
      <c r="X1268" s="32"/>
      <c r="Y1268" s="32"/>
      <c r="Z1268" s="32"/>
      <c r="AA1268" s="32"/>
      <c r="AB1268" s="32"/>
      <c r="AC1268" s="32"/>
      <c r="AD1268" s="22"/>
      <c r="AE1268" s="32"/>
      <c r="AF1268" s="32"/>
      <c r="AG1268" s="32"/>
      <c r="AH1268" s="63"/>
      <c r="AI1268" s="63"/>
      <c r="AJ1268" s="63"/>
      <c r="AK1268" s="31"/>
      <c r="AL1268" s="31"/>
      <c r="AM1268" s="31"/>
      <c r="AS1268" s="32"/>
      <c r="AT1268" s="32"/>
      <c r="AU1268" s="32"/>
      <c r="BX1268" s="106"/>
    </row>
    <row r="1269" spans="2:76" s="40" customFormat="1" ht="15.75" customHeight="1" x14ac:dyDescent="0.15">
      <c r="B1269" s="106"/>
      <c r="K1269" s="587" t="s">
        <v>225</v>
      </c>
      <c r="L1269" s="587"/>
      <c r="M1269" s="587"/>
      <c r="N1269" s="22" t="s">
        <v>2</v>
      </c>
      <c r="O1269" s="40" t="s">
        <v>283</v>
      </c>
      <c r="BX1269" s="106"/>
    </row>
    <row r="1270" spans="2:76" s="40" customFormat="1" ht="15.75" customHeight="1" x14ac:dyDescent="0.15">
      <c r="B1270" s="99" t="s">
        <v>571</v>
      </c>
      <c r="K1270" s="38"/>
      <c r="L1270" s="38"/>
      <c r="M1270" s="38"/>
      <c r="N1270" s="22"/>
      <c r="BX1270" s="106"/>
    </row>
    <row r="1271" spans="2:76" s="40" customFormat="1" ht="15.75" customHeight="1" x14ac:dyDescent="0.15">
      <c r="B1271" s="106"/>
      <c r="M1271" s="38"/>
      <c r="N1271" s="38"/>
      <c r="O1271" s="38"/>
      <c r="P1271" s="22"/>
      <c r="BX1271" s="106"/>
    </row>
    <row r="1272" spans="2:76" s="40" customFormat="1" ht="15.75" customHeight="1" x14ac:dyDescent="0.15">
      <c r="B1272" s="106"/>
      <c r="J1272" s="299" t="s">
        <v>276</v>
      </c>
      <c r="K1272" s="299"/>
      <c r="L1272" s="22" t="s">
        <v>2</v>
      </c>
      <c r="M1272" s="23" t="s">
        <v>284</v>
      </c>
      <c r="BX1272" s="106"/>
    </row>
    <row r="1273" spans="2:76" s="40" customFormat="1" ht="15.75" customHeight="1" x14ac:dyDescent="0.15">
      <c r="B1273" s="106"/>
      <c r="K1273" s="587" t="s">
        <v>226</v>
      </c>
      <c r="L1273" s="587"/>
      <c r="M1273" s="587"/>
      <c r="N1273" s="22" t="s">
        <v>2</v>
      </c>
      <c r="O1273" s="40" t="s">
        <v>285</v>
      </c>
      <c r="BX1273" s="106"/>
    </row>
    <row r="1274" spans="2:76" s="40" customFormat="1" ht="15.75" customHeight="1" x14ac:dyDescent="0.15">
      <c r="B1274" s="106"/>
      <c r="K1274" s="38"/>
      <c r="L1274" s="38"/>
      <c r="M1274" s="38"/>
      <c r="N1274" s="22"/>
      <c r="O1274" s="38" t="s">
        <v>482</v>
      </c>
      <c r="P1274" s="22" t="s">
        <v>477</v>
      </c>
      <c r="Q1274" s="40" t="s">
        <v>483</v>
      </c>
      <c r="R1274" s="22"/>
      <c r="BX1274" s="106"/>
    </row>
    <row r="1275" spans="2:76" s="40" customFormat="1" ht="15.75" customHeight="1" x14ac:dyDescent="0.15">
      <c r="B1275" s="106"/>
      <c r="K1275" s="38"/>
      <c r="L1275" s="38"/>
      <c r="M1275" s="38"/>
      <c r="N1275" s="22"/>
      <c r="O1275" s="38"/>
      <c r="P1275" s="22"/>
      <c r="R1275" s="22"/>
      <c r="BX1275" s="106"/>
    </row>
    <row r="1276" spans="2:76" s="40" customFormat="1" ht="15.75" customHeight="1" x14ac:dyDescent="0.15">
      <c r="B1276" s="106"/>
      <c r="M1276" s="40" t="s">
        <v>475</v>
      </c>
      <c r="P1276" s="22"/>
      <c r="Q1276" s="32" t="s">
        <v>476</v>
      </c>
      <c r="R1276" s="22" t="s">
        <v>477</v>
      </c>
      <c r="S1276" s="40" t="s">
        <v>478</v>
      </c>
      <c r="T1276" s="22"/>
      <c r="U1276" s="32"/>
      <c r="V1276" s="22" t="s">
        <v>477</v>
      </c>
      <c r="W1276" s="308">
        <f>'入力 (1)'!線路_Ln</f>
        <v>3.75</v>
      </c>
      <c r="X1276" s="308"/>
      <c r="Y1276" s="308"/>
      <c r="Z1276" s="32" t="s">
        <v>479</v>
      </c>
      <c r="AA1276" s="308">
        <f>杭先端径</f>
        <v>1.5</v>
      </c>
      <c r="AB1276" s="308"/>
      <c r="AC1276" s="308"/>
      <c r="AD1276" s="22" t="s">
        <v>477</v>
      </c>
      <c r="AE1276" s="308">
        <f>W1276/AA1276</f>
        <v>2.5</v>
      </c>
      <c r="AF1276" s="308"/>
      <c r="AG1276" s="308"/>
      <c r="AH1276" s="63"/>
      <c r="AI1276" s="63"/>
      <c r="AJ1276" s="63"/>
      <c r="AK1276" s="31"/>
      <c r="AL1276" s="31"/>
      <c r="AM1276" s="31"/>
      <c r="AS1276" s="32"/>
      <c r="AT1276" s="32"/>
      <c r="AU1276" s="32"/>
      <c r="BX1276" s="106"/>
    </row>
    <row r="1277" spans="2:76" s="40" customFormat="1" ht="15.75" customHeight="1" x14ac:dyDescent="0.15">
      <c r="B1277" s="106"/>
      <c r="P1277" s="22"/>
      <c r="Q1277" s="32" t="s">
        <v>480</v>
      </c>
      <c r="R1277" s="22" t="s">
        <v>477</v>
      </c>
      <c r="S1277" s="299">
        <f>'入力 (1)'!線路_n</f>
        <v>3</v>
      </c>
      <c r="T1277" s="299"/>
      <c r="U1277" s="32" t="s">
        <v>481</v>
      </c>
      <c r="V1277" s="22"/>
      <c r="W1277" s="32"/>
      <c r="X1277" s="32"/>
      <c r="Y1277" s="32"/>
      <c r="Z1277" s="32"/>
      <c r="AA1277" s="32"/>
      <c r="AB1277" s="32"/>
      <c r="AC1277" s="32"/>
      <c r="AD1277" s="22"/>
      <c r="AE1277" s="32"/>
      <c r="AF1277" s="32"/>
      <c r="AG1277" s="32"/>
      <c r="AH1277" s="63"/>
      <c r="AI1277" s="63"/>
      <c r="AJ1277" s="63"/>
      <c r="AK1277" s="31"/>
      <c r="AL1277" s="31"/>
      <c r="AM1277" s="31"/>
      <c r="AS1277" s="32"/>
      <c r="AT1277" s="32"/>
      <c r="AU1277" s="32"/>
      <c r="BX1277" s="106"/>
    </row>
    <row r="1278" spans="2:76" s="40" customFormat="1" ht="15.75" customHeight="1" x14ac:dyDescent="0.15">
      <c r="B1278" s="106"/>
      <c r="P1278" s="22"/>
      <c r="Q1278" s="38" t="s">
        <v>482</v>
      </c>
      <c r="R1278" s="22" t="s">
        <v>477</v>
      </c>
      <c r="S1278" s="40" t="s">
        <v>484</v>
      </c>
      <c r="T1278" s="308">
        <f>AE1276</f>
        <v>2.5</v>
      </c>
      <c r="U1278" s="308"/>
      <c r="V1278" s="308"/>
      <c r="W1278" s="32" t="s">
        <v>479</v>
      </c>
      <c r="X1278" s="22">
        <v>3</v>
      </c>
      <c r="Y1278" s="455" t="s">
        <v>485</v>
      </c>
      <c r="Z1278" s="455"/>
      <c r="AA1278" s="32" t="s">
        <v>486</v>
      </c>
      <c r="AB1278" s="299">
        <f>S1277</f>
        <v>3</v>
      </c>
      <c r="AC1278" s="299"/>
      <c r="AD1278" s="456">
        <v>-0.09</v>
      </c>
      <c r="AE1278" s="456"/>
      <c r="AF1278" s="32"/>
      <c r="AG1278" s="32"/>
      <c r="AH1278" s="63"/>
      <c r="AI1278" s="63"/>
      <c r="AJ1278" s="63"/>
      <c r="AK1278" s="31"/>
      <c r="AL1278" s="31"/>
      <c r="AM1278" s="31"/>
      <c r="AS1278" s="32"/>
      <c r="AT1278" s="32"/>
      <c r="AU1278" s="32"/>
      <c r="BX1278" s="106"/>
    </row>
    <row r="1279" spans="2:76" s="40" customFormat="1" ht="15.75" customHeight="1" x14ac:dyDescent="0.15">
      <c r="B1279" s="106"/>
      <c r="P1279" s="22"/>
      <c r="Q1279" s="38"/>
      <c r="R1279" s="22" t="s">
        <v>477</v>
      </c>
      <c r="S1279" s="310">
        <f>ROUND((T1278/X1278)^0.42*AB1278^AD1278,3)</f>
        <v>0.83899999999999997</v>
      </c>
      <c r="T1279" s="310"/>
      <c r="U1279" s="310"/>
      <c r="V1279" s="170" t="str">
        <f>IF(OR(S1279&gt;1,S1279&lt;=0),"→","")</f>
        <v/>
      </c>
      <c r="W1279" s="310" t="str">
        <f>IF(V1279="","",1)</f>
        <v/>
      </c>
      <c r="X1279" s="310"/>
      <c r="Y1279" s="310"/>
      <c r="AA1279" s="32"/>
      <c r="AB1279" s="22"/>
      <c r="AC1279" s="22"/>
      <c r="AD1279" s="39"/>
      <c r="AE1279" s="39"/>
      <c r="AF1279" s="32"/>
      <c r="AG1279" s="32"/>
      <c r="AH1279" s="63"/>
      <c r="AI1279" s="63"/>
      <c r="AJ1279" s="156">
        <f>IF(W1279="",S1279,W1279)</f>
        <v>0.83899999999999997</v>
      </c>
      <c r="AK1279" s="156"/>
      <c r="AL1279" s="156"/>
      <c r="AM1279" s="31"/>
      <c r="AS1279" s="32"/>
      <c r="AT1279" s="32"/>
      <c r="AU1279" s="32"/>
      <c r="BX1279" s="106"/>
    </row>
    <row r="1280" spans="2:76" s="40" customFormat="1" ht="15.75" customHeight="1" x14ac:dyDescent="0.15">
      <c r="B1280" s="106"/>
      <c r="M1280" s="40" t="s">
        <v>385</v>
      </c>
      <c r="P1280" s="22"/>
      <c r="Q1280" s="32" t="s">
        <v>476</v>
      </c>
      <c r="R1280" s="22" t="s">
        <v>477</v>
      </c>
      <c r="S1280" s="40" t="s">
        <v>478</v>
      </c>
      <c r="T1280" s="22"/>
      <c r="U1280" s="32"/>
      <c r="V1280" s="22" t="s">
        <v>477</v>
      </c>
      <c r="W1280" s="308">
        <f>'入力 (1)'!直角_Ln</f>
        <v>3.75</v>
      </c>
      <c r="X1280" s="308"/>
      <c r="Y1280" s="308"/>
      <c r="Z1280" s="32" t="s">
        <v>479</v>
      </c>
      <c r="AA1280" s="308">
        <f>杭先端径</f>
        <v>1.5</v>
      </c>
      <c r="AB1280" s="308"/>
      <c r="AC1280" s="308"/>
      <c r="AD1280" s="22" t="s">
        <v>477</v>
      </c>
      <c r="AE1280" s="308">
        <f>W1280/AA1280</f>
        <v>2.5</v>
      </c>
      <c r="AF1280" s="308"/>
      <c r="AG1280" s="308"/>
      <c r="AH1280" s="63"/>
      <c r="AI1280" s="63"/>
      <c r="AJ1280" s="100"/>
      <c r="AK1280" s="105"/>
      <c r="AL1280" s="105"/>
      <c r="AM1280" s="31"/>
      <c r="AS1280" s="32"/>
      <c r="AT1280" s="32"/>
      <c r="AU1280" s="32"/>
      <c r="BX1280" s="106"/>
    </row>
    <row r="1281" spans="2:76" s="40" customFormat="1" ht="15.75" customHeight="1" x14ac:dyDescent="0.15">
      <c r="B1281" s="106"/>
      <c r="P1281" s="38"/>
      <c r="Q1281" s="32" t="s">
        <v>480</v>
      </c>
      <c r="R1281" s="22" t="s">
        <v>477</v>
      </c>
      <c r="S1281" s="299">
        <f>'入力 (1)'!直角_n</f>
        <v>3</v>
      </c>
      <c r="T1281" s="299"/>
      <c r="U1281" s="32" t="s">
        <v>481</v>
      </c>
      <c r="AJ1281" s="106"/>
      <c r="AK1281" s="106"/>
      <c r="AL1281" s="106"/>
      <c r="BX1281" s="106"/>
    </row>
    <row r="1282" spans="2:76" s="40" customFormat="1" ht="15.75" customHeight="1" x14ac:dyDescent="0.15">
      <c r="B1282" s="106"/>
      <c r="P1282" s="38"/>
      <c r="Q1282" s="38" t="s">
        <v>482</v>
      </c>
      <c r="R1282" s="22" t="s">
        <v>477</v>
      </c>
      <c r="S1282" s="40" t="s">
        <v>484</v>
      </c>
      <c r="T1282" s="308">
        <f>AE1280</f>
        <v>2.5</v>
      </c>
      <c r="U1282" s="308"/>
      <c r="V1282" s="308"/>
      <c r="W1282" s="32" t="s">
        <v>479</v>
      </c>
      <c r="X1282" s="22">
        <v>3</v>
      </c>
      <c r="Y1282" s="455" t="s">
        <v>485</v>
      </c>
      <c r="Z1282" s="455"/>
      <c r="AA1282" s="32" t="s">
        <v>486</v>
      </c>
      <c r="AB1282" s="299">
        <f>S1281</f>
        <v>3</v>
      </c>
      <c r="AC1282" s="299"/>
      <c r="AD1282" s="456">
        <v>-0.09</v>
      </c>
      <c r="AE1282" s="456"/>
      <c r="AJ1282" s="106"/>
      <c r="AK1282" s="106"/>
      <c r="AL1282" s="106"/>
      <c r="BX1282" s="106"/>
    </row>
    <row r="1283" spans="2:76" s="40" customFormat="1" ht="15.75" customHeight="1" x14ac:dyDescent="0.15">
      <c r="B1283" s="106"/>
      <c r="P1283" s="38"/>
      <c r="Q1283" s="38"/>
      <c r="R1283" s="22" t="s">
        <v>477</v>
      </c>
      <c r="S1283" s="310">
        <f>ROUND((T1282/X1282)^0.42*AB1282^AD1282,3)</f>
        <v>0.83899999999999997</v>
      </c>
      <c r="T1283" s="310"/>
      <c r="U1283" s="310"/>
      <c r="V1283" s="32" t="str">
        <f>IF(OR(S1283&gt;1,S1283&lt;=0),"→","")</f>
        <v/>
      </c>
      <c r="W1283" s="310" t="str">
        <f>IF(V1283="","",1)</f>
        <v/>
      </c>
      <c r="X1283" s="310"/>
      <c r="Y1283" s="310"/>
      <c r="AA1283" s="32"/>
      <c r="AB1283" s="22"/>
      <c r="AC1283" s="22"/>
      <c r="AD1283" s="39"/>
      <c r="AE1283" s="39"/>
      <c r="AJ1283" s="156">
        <f>IF(W1283="",S1283,W1283)</f>
        <v>0.83899999999999997</v>
      </c>
      <c r="AK1283" s="156"/>
      <c r="AL1283" s="156"/>
      <c r="BX1283" s="106"/>
    </row>
    <row r="1284" spans="2:76" s="40" customFormat="1" ht="15.75" customHeight="1" x14ac:dyDescent="0.15">
      <c r="B1284" s="106"/>
      <c r="M1284" s="38"/>
      <c r="N1284" s="38"/>
      <c r="O1284" s="38"/>
      <c r="P1284" s="22"/>
      <c r="BX1284" s="106"/>
    </row>
    <row r="1285" spans="2:76" s="40" customFormat="1" ht="15.75" customHeight="1" x14ac:dyDescent="0.15">
      <c r="K1285" s="587" t="s">
        <v>225</v>
      </c>
      <c r="L1285" s="587"/>
      <c r="M1285" s="587"/>
      <c r="N1285" s="22" t="s">
        <v>2</v>
      </c>
      <c r="O1285" s="40" t="s">
        <v>286</v>
      </c>
      <c r="BX1285" s="106"/>
    </row>
    <row r="1286" spans="2:76" s="106" customFormat="1" ht="15.75" customHeight="1" x14ac:dyDescent="0.15">
      <c r="B1286" s="99" t="s">
        <v>571</v>
      </c>
      <c r="K1286" s="107"/>
      <c r="L1286" s="107"/>
      <c r="M1286" s="107"/>
      <c r="N1286" s="99"/>
    </row>
    <row r="1287" spans="2:76" s="40" customFormat="1" ht="15.75" customHeight="1" x14ac:dyDescent="0.15">
      <c r="B1287" s="106"/>
      <c r="M1287" s="38"/>
      <c r="N1287" s="38"/>
      <c r="O1287" s="38"/>
      <c r="P1287" s="22"/>
      <c r="BX1287" s="106"/>
    </row>
    <row r="1288" spans="2:76" s="40" customFormat="1" ht="15.75" customHeight="1" x14ac:dyDescent="0.15">
      <c r="B1288" s="106"/>
      <c r="J1288" s="299" t="s">
        <v>277</v>
      </c>
      <c r="K1288" s="299"/>
      <c r="L1288" s="22" t="s">
        <v>2</v>
      </c>
      <c r="M1288" s="40" t="s">
        <v>280</v>
      </c>
      <c r="BX1288" s="106"/>
    </row>
    <row r="1289" spans="2:76" s="40" customFormat="1" ht="15.75" customHeight="1" x14ac:dyDescent="0.15">
      <c r="B1289" s="106"/>
      <c r="M1289" s="23" t="s">
        <v>202</v>
      </c>
      <c r="N1289" s="23"/>
      <c r="O1289" s="23"/>
      <c r="P1289" s="23"/>
      <c r="Q1289" s="23"/>
      <c r="R1289" s="22" t="s">
        <v>2</v>
      </c>
      <c r="S1289" s="299" t="s">
        <v>277</v>
      </c>
      <c r="T1289" s="299"/>
      <c r="U1289" s="22" t="s">
        <v>25</v>
      </c>
      <c r="V1289" s="40" t="s">
        <v>288</v>
      </c>
      <c r="BW1289" s="106"/>
    </row>
    <row r="1290" spans="2:76" s="40" customFormat="1" ht="15.75" customHeight="1" x14ac:dyDescent="0.15">
      <c r="B1290" s="106"/>
      <c r="M1290" s="23" t="s">
        <v>218</v>
      </c>
      <c r="N1290" s="23"/>
      <c r="O1290" s="23"/>
      <c r="P1290" s="23"/>
      <c r="Q1290" s="23"/>
      <c r="R1290" s="22" t="s">
        <v>2</v>
      </c>
      <c r="S1290" s="299" t="s">
        <v>277</v>
      </c>
      <c r="T1290" s="299"/>
      <c r="U1290" s="22" t="s">
        <v>25</v>
      </c>
      <c r="V1290" s="40" t="s">
        <v>289</v>
      </c>
      <c r="AC1290" s="40" t="s">
        <v>279</v>
      </c>
      <c r="AD1290" s="40" t="s">
        <v>287</v>
      </c>
      <c r="BW1290" s="106"/>
    </row>
    <row r="1291" spans="2:76" s="40" customFormat="1" ht="15.75" customHeight="1" x14ac:dyDescent="0.15">
      <c r="B1291" s="106"/>
      <c r="K1291" s="38" t="s">
        <v>290</v>
      </c>
      <c r="L1291" s="22" t="s">
        <v>2</v>
      </c>
      <c r="M1291" s="40" t="s">
        <v>291</v>
      </c>
      <c r="BX1291" s="106"/>
    </row>
    <row r="1292" spans="2:76" s="40" customFormat="1" ht="15.75" customHeight="1" x14ac:dyDescent="0.15">
      <c r="B1292" s="106"/>
      <c r="K1292" s="38" t="s">
        <v>292</v>
      </c>
      <c r="L1292" s="22" t="s">
        <v>2</v>
      </c>
      <c r="M1292" s="40" t="s">
        <v>674</v>
      </c>
      <c r="BX1292" s="106"/>
    </row>
    <row r="1293" spans="2:76" s="194" customFormat="1" ht="15.75" customHeight="1" x14ac:dyDescent="0.15">
      <c r="K1293" s="186"/>
      <c r="L1293" s="179"/>
      <c r="M1293" s="186" t="s">
        <v>292</v>
      </c>
      <c r="N1293" s="179" t="s">
        <v>25</v>
      </c>
      <c r="O1293" s="194" t="str">
        <f>IF(特に短い杭="×","3.0","1+z/2D≦3.0")</f>
        <v>3.0</v>
      </c>
    </row>
    <row r="1294" spans="2:76" s="40" customFormat="1" ht="15.75" customHeight="1" x14ac:dyDescent="0.15">
      <c r="B1294" s="106"/>
      <c r="K1294" s="40" t="s">
        <v>293</v>
      </c>
      <c r="L1294" s="22" t="s">
        <v>2</v>
      </c>
      <c r="M1294" s="40" t="s">
        <v>294</v>
      </c>
      <c r="BX1294" s="106"/>
    </row>
    <row r="1295" spans="2:76" s="40" customFormat="1" ht="15.75" customHeight="1" x14ac:dyDescent="0.15">
      <c r="B1295" s="106"/>
      <c r="K1295" s="38" t="s">
        <v>295</v>
      </c>
      <c r="L1295" s="22" t="s">
        <v>2</v>
      </c>
      <c r="M1295" s="40" t="s">
        <v>296</v>
      </c>
      <c r="BX1295" s="106"/>
    </row>
    <row r="1296" spans="2:76" s="40" customFormat="1" ht="15.75" customHeight="1" x14ac:dyDescent="0.15">
      <c r="B1296" s="106"/>
      <c r="K1296" s="38" t="s">
        <v>4</v>
      </c>
      <c r="L1296" s="22" t="s">
        <v>2</v>
      </c>
      <c r="M1296" s="40" t="s">
        <v>297</v>
      </c>
      <c r="BX1296" s="106"/>
    </row>
    <row r="1297" spans="2:76" s="40" customFormat="1" ht="15.75" customHeight="1" x14ac:dyDescent="0.15">
      <c r="B1297" s="106"/>
      <c r="K1297" s="38" t="s">
        <v>221</v>
      </c>
      <c r="L1297" s="22" t="s">
        <v>2</v>
      </c>
      <c r="M1297" s="40" t="s">
        <v>298</v>
      </c>
      <c r="BX1297" s="106"/>
    </row>
    <row r="1298" spans="2:76" s="40" customFormat="1" ht="15.75" customHeight="1" x14ac:dyDescent="0.15">
      <c r="B1298" s="99" t="s">
        <v>571</v>
      </c>
      <c r="K1298" s="38"/>
      <c r="L1298" s="22"/>
      <c r="BX1298" s="106"/>
    </row>
    <row r="1299" spans="2:76" s="106" customFormat="1" ht="15.75" customHeight="1" x14ac:dyDescent="0.15">
      <c r="B1299" s="99"/>
      <c r="K1299" s="107"/>
      <c r="L1299" s="99"/>
    </row>
    <row r="1300" spans="2:76" s="40" customFormat="1" ht="15.75" customHeight="1" x14ac:dyDescent="0.15">
      <c r="B1300" s="106"/>
      <c r="F1300" s="40" t="s">
        <v>599</v>
      </c>
      <c r="BX1300" s="106"/>
    </row>
    <row r="1301" spans="2:76" s="40" customFormat="1" ht="15.75" customHeight="1" x14ac:dyDescent="0.15">
      <c r="B1301" s="106"/>
      <c r="F1301" s="40" t="s">
        <v>600</v>
      </c>
      <c r="BX1301" s="106"/>
    </row>
    <row r="1302" spans="2:76" s="40" customFormat="1" ht="15.75" customHeight="1" x14ac:dyDescent="0.15">
      <c r="B1302" s="106"/>
      <c r="BX1302" s="106"/>
    </row>
    <row r="1303" spans="2:76" ht="15.75" customHeight="1" x14ac:dyDescent="0.15">
      <c r="F1303" s="299" t="s">
        <v>299</v>
      </c>
      <c r="G1303" s="299"/>
      <c r="H1303" s="22" t="s">
        <v>25</v>
      </c>
      <c r="I1303" s="299" t="s">
        <v>300</v>
      </c>
      <c r="J1303" s="299"/>
      <c r="K1303" s="22" t="s">
        <v>1</v>
      </c>
      <c r="L1303" s="299" t="s">
        <v>62</v>
      </c>
      <c r="M1303" s="299"/>
      <c r="N1303" s="23" t="s">
        <v>1</v>
      </c>
      <c r="O1303" s="40" t="s">
        <v>215</v>
      </c>
      <c r="P1303" s="23"/>
      <c r="Q1303" s="23"/>
      <c r="R1303" s="23"/>
      <c r="S1303" s="23"/>
      <c r="T1303" s="23"/>
      <c r="U1303" s="23"/>
      <c r="V1303" s="23"/>
      <c r="W1303" s="23"/>
      <c r="X1303" s="23"/>
      <c r="Y1303" s="23"/>
      <c r="Z1303" s="23"/>
      <c r="AA1303" s="23"/>
      <c r="AB1303" s="23"/>
      <c r="AC1303" s="23"/>
      <c r="AD1303" s="23"/>
      <c r="AE1303" s="23"/>
      <c r="AF1303" s="23"/>
      <c r="AG1303" s="23"/>
      <c r="AH1303" s="23"/>
      <c r="AI1303" s="23"/>
    </row>
    <row r="1304" spans="2:76" ht="15.75" customHeight="1" x14ac:dyDescent="0.15">
      <c r="G1304" s="23"/>
      <c r="H1304" s="23"/>
      <c r="I1304" s="23"/>
      <c r="J1304" s="23"/>
      <c r="K1304" s="23"/>
      <c r="L1304" s="23"/>
      <c r="M1304" s="23"/>
      <c r="N1304" s="23"/>
      <c r="O1304" s="23"/>
      <c r="P1304" s="23"/>
      <c r="Q1304" s="23"/>
      <c r="R1304" s="23"/>
      <c r="S1304" s="23"/>
      <c r="T1304" s="23"/>
      <c r="U1304" s="23"/>
      <c r="V1304" s="23"/>
      <c r="W1304" s="23"/>
      <c r="X1304" s="23"/>
      <c r="Y1304" s="23"/>
      <c r="Z1304" s="23"/>
      <c r="AA1304" s="23"/>
      <c r="AB1304" s="23"/>
      <c r="AC1304" s="23"/>
      <c r="AD1304" s="23"/>
      <c r="AE1304" s="23"/>
      <c r="AF1304" s="23"/>
      <c r="AG1304" s="23"/>
      <c r="AH1304" s="23"/>
      <c r="AI1304" s="23"/>
    </row>
    <row r="1305" spans="2:76" ht="15.75" customHeight="1" x14ac:dyDescent="0.15">
      <c r="G1305" s="23" t="s">
        <v>3</v>
      </c>
      <c r="H1305" s="23"/>
      <c r="I1305" s="23"/>
      <c r="J1305" s="299" t="s">
        <v>300</v>
      </c>
      <c r="K1305" s="299"/>
      <c r="L1305" s="22" t="s">
        <v>2</v>
      </c>
      <c r="M1305" s="23" t="s">
        <v>301</v>
      </c>
      <c r="N1305" s="23"/>
      <c r="O1305" s="23"/>
      <c r="P1305" s="23"/>
      <c r="Q1305" s="23"/>
      <c r="R1305" s="23"/>
      <c r="S1305" s="23"/>
      <c r="T1305" s="23"/>
      <c r="U1305" s="23"/>
      <c r="V1305" s="23"/>
      <c r="W1305" s="23"/>
      <c r="X1305" s="23"/>
      <c r="Y1305" s="23"/>
      <c r="Z1305" s="23"/>
      <c r="AA1305" s="23"/>
      <c r="AB1305" s="23"/>
      <c r="AC1305" s="23"/>
      <c r="AD1305" s="23"/>
      <c r="AE1305" s="23"/>
      <c r="AF1305" s="23"/>
      <c r="AG1305" s="23"/>
      <c r="AH1305" s="23"/>
      <c r="AI1305" s="23"/>
    </row>
    <row r="1306" spans="2:76" s="40" customFormat="1" ht="15.75" customHeight="1" x14ac:dyDescent="0.15">
      <c r="B1306" s="106"/>
      <c r="J1306" s="299" t="s">
        <v>62</v>
      </c>
      <c r="K1306" s="299"/>
      <c r="L1306" s="22" t="s">
        <v>2</v>
      </c>
      <c r="M1306" s="40" t="s">
        <v>302</v>
      </c>
      <c r="BX1306" s="106"/>
    </row>
    <row r="1307" spans="2:76" s="40" customFormat="1" ht="15.75" customHeight="1" x14ac:dyDescent="0.15">
      <c r="B1307" s="106"/>
      <c r="J1307" s="299" t="s">
        <v>215</v>
      </c>
      <c r="K1307" s="299"/>
      <c r="L1307" s="22" t="s">
        <v>2</v>
      </c>
      <c r="M1307" s="40" t="s">
        <v>303</v>
      </c>
      <c r="BX1307" s="106"/>
    </row>
    <row r="1308" spans="2:76" s="40" customFormat="1" ht="15.75" customHeight="1" x14ac:dyDescent="0.15">
      <c r="B1308" s="99" t="s">
        <v>571</v>
      </c>
      <c r="BX1308" s="106"/>
    </row>
    <row r="1309" spans="2:76" s="40" customFormat="1" ht="15.75" customHeight="1" x14ac:dyDescent="0.15">
      <c r="B1309" s="106"/>
      <c r="BX1309" s="106"/>
    </row>
    <row r="1310" spans="2:76" s="40" customFormat="1" ht="15.75" customHeight="1" x14ac:dyDescent="0.15">
      <c r="B1310" s="106"/>
      <c r="E1310" s="28" t="s">
        <v>461</v>
      </c>
      <c r="F1310" s="28"/>
      <c r="G1310" s="34"/>
      <c r="H1310" s="34"/>
      <c r="I1310" s="34"/>
      <c r="J1310" s="28"/>
      <c r="K1310" s="28"/>
      <c r="L1310" s="28"/>
      <c r="M1310" s="28"/>
      <c r="N1310" s="28"/>
      <c r="O1310" s="28"/>
      <c r="P1310" s="28"/>
      <c r="Q1310" s="28"/>
      <c r="R1310" s="28"/>
      <c r="S1310" s="28"/>
      <c r="T1310" s="28"/>
      <c r="U1310" s="28"/>
      <c r="V1310" s="28"/>
      <c r="W1310" s="28"/>
      <c r="BX1310" s="106"/>
    </row>
    <row r="1311" spans="2:76" s="40" customFormat="1" ht="15.75" customHeight="1" x14ac:dyDescent="0.15">
      <c r="B1311" s="106"/>
      <c r="E1311" s="256" t="s">
        <v>8</v>
      </c>
      <c r="F1311" s="256"/>
      <c r="G1311" s="257"/>
      <c r="H1311" s="257" t="s">
        <v>332</v>
      </c>
      <c r="I1311" s="257"/>
      <c r="J1311" s="257"/>
      <c r="K1311" s="260" t="s">
        <v>181</v>
      </c>
      <c r="L1311" s="260"/>
      <c r="M1311" s="260"/>
      <c r="N1311" s="257" t="s">
        <v>305</v>
      </c>
      <c r="O1311" s="269"/>
      <c r="P1311" s="269"/>
      <c r="Q1311" s="260" t="s">
        <v>304</v>
      </c>
      <c r="R1311" s="260"/>
      <c r="S1311" s="260"/>
      <c r="T1311" s="257" t="s">
        <v>460</v>
      </c>
      <c r="U1311" s="257"/>
      <c r="V1311" s="269"/>
      <c r="W1311" s="285"/>
      <c r="BX1311" s="106"/>
    </row>
    <row r="1312" spans="2:76" s="40" customFormat="1" ht="15.75" customHeight="1" x14ac:dyDescent="0.15">
      <c r="B1312" s="106"/>
      <c r="E1312" s="258"/>
      <c r="F1312" s="258"/>
      <c r="G1312" s="259"/>
      <c r="H1312" s="259"/>
      <c r="I1312" s="259"/>
      <c r="J1312" s="259"/>
      <c r="K1312" s="353"/>
      <c r="L1312" s="353"/>
      <c r="M1312" s="353"/>
      <c r="N1312" s="255"/>
      <c r="O1312" s="255"/>
      <c r="P1312" s="255"/>
      <c r="Q1312" s="353"/>
      <c r="R1312" s="353"/>
      <c r="S1312" s="353"/>
      <c r="T1312" s="255"/>
      <c r="U1312" s="255"/>
      <c r="V1312" s="255"/>
      <c r="W1312" s="278"/>
      <c r="BX1312" s="106"/>
    </row>
    <row r="1313" spans="1:76" s="40" customFormat="1" ht="15.75" customHeight="1" x14ac:dyDescent="0.15">
      <c r="A1313" s="109" t="str">
        <f>IF(K1313="","×","")</f>
        <v/>
      </c>
      <c r="B1313" s="99"/>
      <c r="E1313" s="433">
        <v>1</v>
      </c>
      <c r="F1313" s="433"/>
      <c r="G1313" s="434"/>
      <c r="H1313" s="434" t="s">
        <v>452</v>
      </c>
      <c r="I1313" s="434"/>
      <c r="J1313" s="434"/>
      <c r="K1313" s="437">
        <v>2.6800000667572021</v>
      </c>
      <c r="L1313" s="437"/>
      <c r="M1313" s="437"/>
      <c r="N1313" s="437">
        <v>8.2399997711181641</v>
      </c>
      <c r="O1313" s="437"/>
      <c r="P1313" s="437"/>
      <c r="Q1313" s="267">
        <f>SUM(K$1313:K1313)</f>
        <v>2.6800000667572021</v>
      </c>
      <c r="R1313" s="267"/>
      <c r="S1313" s="266"/>
      <c r="T1313" s="267">
        <f>Q1313*N1313</f>
        <v>22.08319993667601</v>
      </c>
      <c r="U1313" s="267"/>
      <c r="V1313" s="267"/>
      <c r="W1313" s="442"/>
      <c r="BX1313" s="106"/>
    </row>
    <row r="1314" spans="1:76" s="40" customFormat="1" ht="15.75" customHeight="1" x14ac:dyDescent="0.15">
      <c r="A1314" s="109" t="str">
        <f t="shared" ref="A1314:A1328" si="152">IF(K1314="","×","")</f>
        <v/>
      </c>
      <c r="B1314" s="99"/>
      <c r="E1314" s="441">
        <v>2</v>
      </c>
      <c r="F1314" s="441"/>
      <c r="G1314" s="440"/>
      <c r="H1314" s="440" t="s">
        <v>397</v>
      </c>
      <c r="I1314" s="440"/>
      <c r="J1314" s="440"/>
      <c r="K1314" s="649">
        <v>1.4199999570846558</v>
      </c>
      <c r="L1314" s="649"/>
      <c r="M1314" s="649"/>
      <c r="N1314" s="431">
        <v>9</v>
      </c>
      <c r="O1314" s="431"/>
      <c r="P1314" s="431"/>
      <c r="Q1314" s="273">
        <f>SUM(K$1313:K1314)</f>
        <v>4.1000000238418579</v>
      </c>
      <c r="R1314" s="273"/>
      <c r="S1314" s="382"/>
      <c r="T1314" s="242">
        <f t="shared" ref="T1314:T1328" si="153">T1313+K1314*N1314</f>
        <v>34.863199550437912</v>
      </c>
      <c r="U1314" s="242"/>
      <c r="V1314" s="242"/>
      <c r="W1314" s="443"/>
      <c r="BX1314" s="106"/>
    </row>
    <row r="1315" spans="1:76" s="40" customFormat="1" ht="15.75" customHeight="1" x14ac:dyDescent="0.15">
      <c r="A1315" s="109" t="str">
        <f t="shared" si="152"/>
        <v>×</v>
      </c>
      <c r="B1315" s="99"/>
      <c r="E1315" s="441"/>
      <c r="F1315" s="441"/>
      <c r="G1315" s="440"/>
      <c r="H1315" s="440"/>
      <c r="I1315" s="440"/>
      <c r="J1315" s="440"/>
      <c r="K1315" s="649"/>
      <c r="L1315" s="649"/>
      <c r="M1315" s="649"/>
      <c r="N1315" s="431"/>
      <c r="O1315" s="431"/>
      <c r="P1315" s="431"/>
      <c r="Q1315" s="273">
        <f>SUM(K$1313:K1315)</f>
        <v>4.1000000238418579</v>
      </c>
      <c r="R1315" s="273"/>
      <c r="S1315" s="382"/>
      <c r="T1315" s="242">
        <f t="shared" si="153"/>
        <v>34.863199550437912</v>
      </c>
      <c r="U1315" s="242"/>
      <c r="V1315" s="242"/>
      <c r="W1315" s="443"/>
      <c r="BX1315" s="106"/>
    </row>
    <row r="1316" spans="1:76" s="40" customFormat="1" ht="15.75" customHeight="1" x14ac:dyDescent="0.15">
      <c r="A1316" s="109" t="str">
        <f t="shared" si="152"/>
        <v>×</v>
      </c>
      <c r="B1316" s="99"/>
      <c r="E1316" s="441"/>
      <c r="F1316" s="441"/>
      <c r="G1316" s="440"/>
      <c r="H1316" s="440"/>
      <c r="I1316" s="440"/>
      <c r="J1316" s="440"/>
      <c r="K1316" s="649"/>
      <c r="L1316" s="649"/>
      <c r="M1316" s="649"/>
      <c r="N1316" s="431"/>
      <c r="O1316" s="431"/>
      <c r="P1316" s="431"/>
      <c r="Q1316" s="273">
        <f>SUM(K$1313:K1316)</f>
        <v>4.1000000238418579</v>
      </c>
      <c r="R1316" s="273"/>
      <c r="S1316" s="382"/>
      <c r="T1316" s="242">
        <f t="shared" si="153"/>
        <v>34.863199550437912</v>
      </c>
      <c r="U1316" s="242"/>
      <c r="V1316" s="242"/>
      <c r="W1316" s="443"/>
      <c r="BX1316" s="106"/>
    </row>
    <row r="1317" spans="1:76" s="40" customFormat="1" ht="15.75" customHeight="1" x14ac:dyDescent="0.15">
      <c r="A1317" s="109" t="str">
        <f t="shared" si="152"/>
        <v>×</v>
      </c>
      <c r="B1317" s="99"/>
      <c r="E1317" s="441"/>
      <c r="F1317" s="441"/>
      <c r="G1317" s="440"/>
      <c r="H1317" s="440"/>
      <c r="I1317" s="440"/>
      <c r="J1317" s="440"/>
      <c r="K1317" s="649"/>
      <c r="L1317" s="649"/>
      <c r="M1317" s="649"/>
      <c r="N1317" s="431"/>
      <c r="O1317" s="431"/>
      <c r="P1317" s="431"/>
      <c r="Q1317" s="273">
        <f>SUM(K$1313:K1317)</f>
        <v>4.1000000238418579</v>
      </c>
      <c r="R1317" s="273"/>
      <c r="S1317" s="382"/>
      <c r="T1317" s="242">
        <f t="shared" si="153"/>
        <v>34.863199550437912</v>
      </c>
      <c r="U1317" s="242"/>
      <c r="V1317" s="242"/>
      <c r="W1317" s="443"/>
      <c r="BX1317" s="106"/>
    </row>
    <row r="1318" spans="1:76" s="40" customFormat="1" ht="15.75" customHeight="1" x14ac:dyDescent="0.15">
      <c r="A1318" s="109" t="str">
        <f t="shared" si="152"/>
        <v>×</v>
      </c>
      <c r="B1318" s="99"/>
      <c r="E1318" s="441"/>
      <c r="F1318" s="441"/>
      <c r="G1318" s="440"/>
      <c r="H1318" s="440"/>
      <c r="I1318" s="440"/>
      <c r="J1318" s="440"/>
      <c r="K1318" s="649"/>
      <c r="L1318" s="649"/>
      <c r="M1318" s="649"/>
      <c r="N1318" s="431"/>
      <c r="O1318" s="431"/>
      <c r="P1318" s="431"/>
      <c r="Q1318" s="273">
        <f>SUM(K$1313:K1318)</f>
        <v>4.1000000238418579</v>
      </c>
      <c r="R1318" s="273"/>
      <c r="S1318" s="382"/>
      <c r="T1318" s="242">
        <f t="shared" si="153"/>
        <v>34.863199550437912</v>
      </c>
      <c r="U1318" s="242"/>
      <c r="V1318" s="242"/>
      <c r="W1318" s="443"/>
      <c r="BX1318" s="106"/>
    </row>
    <row r="1319" spans="1:76" s="40" customFormat="1" ht="15.75" customHeight="1" x14ac:dyDescent="0.15">
      <c r="A1319" s="109" t="str">
        <f t="shared" si="152"/>
        <v>×</v>
      </c>
      <c r="B1319" s="99"/>
      <c r="E1319" s="441"/>
      <c r="F1319" s="441"/>
      <c r="G1319" s="440"/>
      <c r="H1319" s="440"/>
      <c r="I1319" s="440"/>
      <c r="J1319" s="440"/>
      <c r="K1319" s="649"/>
      <c r="L1319" s="649"/>
      <c r="M1319" s="649"/>
      <c r="N1319" s="431"/>
      <c r="O1319" s="431"/>
      <c r="P1319" s="431"/>
      <c r="Q1319" s="273">
        <f>SUM(K$1313:K1319)</f>
        <v>4.1000000238418579</v>
      </c>
      <c r="R1319" s="273"/>
      <c r="S1319" s="382"/>
      <c r="T1319" s="242">
        <f t="shared" si="153"/>
        <v>34.863199550437912</v>
      </c>
      <c r="U1319" s="242"/>
      <c r="V1319" s="242"/>
      <c r="W1319" s="443"/>
      <c r="BX1319" s="106"/>
    </row>
    <row r="1320" spans="1:76" s="40" customFormat="1" ht="15.75" customHeight="1" x14ac:dyDescent="0.15">
      <c r="A1320" s="109" t="str">
        <f t="shared" si="152"/>
        <v>×</v>
      </c>
      <c r="B1320" s="99"/>
      <c r="E1320" s="441"/>
      <c r="F1320" s="441"/>
      <c r="G1320" s="440"/>
      <c r="H1320" s="440"/>
      <c r="I1320" s="440"/>
      <c r="J1320" s="440"/>
      <c r="K1320" s="649"/>
      <c r="L1320" s="649"/>
      <c r="M1320" s="649"/>
      <c r="N1320" s="431"/>
      <c r="O1320" s="431"/>
      <c r="P1320" s="431"/>
      <c r="Q1320" s="273">
        <f>SUM(K$1313:K1320)</f>
        <v>4.1000000238418579</v>
      </c>
      <c r="R1320" s="273"/>
      <c r="S1320" s="382"/>
      <c r="T1320" s="242">
        <f t="shared" si="153"/>
        <v>34.863199550437912</v>
      </c>
      <c r="U1320" s="242"/>
      <c r="V1320" s="242"/>
      <c r="W1320" s="443"/>
      <c r="BX1320" s="106"/>
    </row>
    <row r="1321" spans="1:76" s="40" customFormat="1" ht="15.75" customHeight="1" x14ac:dyDescent="0.15">
      <c r="A1321" s="109" t="str">
        <f t="shared" si="152"/>
        <v>×</v>
      </c>
      <c r="B1321" s="99"/>
      <c r="E1321" s="441"/>
      <c r="F1321" s="441"/>
      <c r="G1321" s="440"/>
      <c r="H1321" s="440"/>
      <c r="I1321" s="440"/>
      <c r="J1321" s="440"/>
      <c r="K1321" s="649"/>
      <c r="L1321" s="649"/>
      <c r="M1321" s="649"/>
      <c r="N1321" s="431"/>
      <c r="O1321" s="431"/>
      <c r="P1321" s="431"/>
      <c r="Q1321" s="273">
        <f>SUM(K$1313:K1321)</f>
        <v>4.1000000238418579</v>
      </c>
      <c r="R1321" s="273"/>
      <c r="S1321" s="382"/>
      <c r="T1321" s="242">
        <f t="shared" si="153"/>
        <v>34.863199550437912</v>
      </c>
      <c r="U1321" s="242"/>
      <c r="V1321" s="242"/>
      <c r="W1321" s="443"/>
      <c r="BX1321" s="106"/>
    </row>
    <row r="1322" spans="1:76" s="40" customFormat="1" ht="15.75" customHeight="1" x14ac:dyDescent="0.15">
      <c r="A1322" s="109" t="str">
        <f t="shared" si="152"/>
        <v>×</v>
      </c>
      <c r="B1322" s="99"/>
      <c r="E1322" s="441"/>
      <c r="F1322" s="441"/>
      <c r="G1322" s="440"/>
      <c r="H1322" s="440"/>
      <c r="I1322" s="440"/>
      <c r="J1322" s="440"/>
      <c r="K1322" s="649"/>
      <c r="L1322" s="649"/>
      <c r="M1322" s="649"/>
      <c r="N1322" s="431"/>
      <c r="O1322" s="431"/>
      <c r="P1322" s="431"/>
      <c r="Q1322" s="273">
        <f>SUM(K$1313:K1322)</f>
        <v>4.1000000238418579</v>
      </c>
      <c r="R1322" s="273"/>
      <c r="S1322" s="382"/>
      <c r="T1322" s="242">
        <f t="shared" si="153"/>
        <v>34.863199550437912</v>
      </c>
      <c r="U1322" s="242"/>
      <c r="V1322" s="242"/>
      <c r="W1322" s="443"/>
      <c r="BX1322" s="106"/>
    </row>
    <row r="1323" spans="1:76" s="40" customFormat="1" ht="15.75" customHeight="1" x14ac:dyDescent="0.15">
      <c r="A1323" s="109" t="str">
        <f t="shared" si="152"/>
        <v>×</v>
      </c>
      <c r="B1323" s="99"/>
      <c r="E1323" s="441"/>
      <c r="F1323" s="441"/>
      <c r="G1323" s="440"/>
      <c r="H1323" s="440"/>
      <c r="I1323" s="440"/>
      <c r="J1323" s="440"/>
      <c r="K1323" s="649"/>
      <c r="L1323" s="649"/>
      <c r="M1323" s="649"/>
      <c r="N1323" s="431"/>
      <c r="O1323" s="431"/>
      <c r="P1323" s="431"/>
      <c r="Q1323" s="273">
        <f>SUM(K$1313:K1323)</f>
        <v>4.1000000238418579</v>
      </c>
      <c r="R1323" s="273"/>
      <c r="S1323" s="382"/>
      <c r="T1323" s="242">
        <f t="shared" si="153"/>
        <v>34.863199550437912</v>
      </c>
      <c r="U1323" s="242"/>
      <c r="V1323" s="242"/>
      <c r="W1323" s="443"/>
      <c r="BX1323" s="106"/>
    </row>
    <row r="1324" spans="1:76" s="40" customFormat="1" ht="15.75" customHeight="1" x14ac:dyDescent="0.15">
      <c r="A1324" s="109" t="str">
        <f t="shared" si="152"/>
        <v>×</v>
      </c>
      <c r="B1324" s="99"/>
      <c r="E1324" s="441"/>
      <c r="F1324" s="441"/>
      <c r="G1324" s="440"/>
      <c r="H1324" s="440"/>
      <c r="I1324" s="440"/>
      <c r="J1324" s="440"/>
      <c r="K1324" s="649"/>
      <c r="L1324" s="649"/>
      <c r="M1324" s="649"/>
      <c r="N1324" s="431"/>
      <c r="O1324" s="431"/>
      <c r="P1324" s="431"/>
      <c r="Q1324" s="273">
        <f>SUM(K$1313:K1324)</f>
        <v>4.1000000238418579</v>
      </c>
      <c r="R1324" s="273"/>
      <c r="S1324" s="382"/>
      <c r="T1324" s="242">
        <f t="shared" si="153"/>
        <v>34.863199550437912</v>
      </c>
      <c r="U1324" s="242"/>
      <c r="V1324" s="242"/>
      <c r="W1324" s="443"/>
      <c r="BX1324" s="106"/>
    </row>
    <row r="1325" spans="1:76" s="40" customFormat="1" ht="15.75" customHeight="1" x14ac:dyDescent="0.15">
      <c r="A1325" s="109" t="str">
        <f t="shared" si="152"/>
        <v>×</v>
      </c>
      <c r="B1325" s="99"/>
      <c r="E1325" s="441"/>
      <c r="F1325" s="441"/>
      <c r="G1325" s="440"/>
      <c r="H1325" s="440"/>
      <c r="I1325" s="440"/>
      <c r="J1325" s="440"/>
      <c r="K1325" s="649"/>
      <c r="L1325" s="649"/>
      <c r="M1325" s="649"/>
      <c r="N1325" s="431"/>
      <c r="O1325" s="431"/>
      <c r="P1325" s="431"/>
      <c r="Q1325" s="273">
        <f>SUM(K$1313:K1325)</f>
        <v>4.1000000238418579</v>
      </c>
      <c r="R1325" s="273"/>
      <c r="S1325" s="382"/>
      <c r="T1325" s="242">
        <f t="shared" si="153"/>
        <v>34.863199550437912</v>
      </c>
      <c r="U1325" s="242"/>
      <c r="V1325" s="242"/>
      <c r="W1325" s="443"/>
      <c r="BX1325" s="106"/>
    </row>
    <row r="1326" spans="1:76" s="40" customFormat="1" ht="15.75" customHeight="1" x14ac:dyDescent="0.15">
      <c r="A1326" s="109" t="str">
        <f t="shared" si="152"/>
        <v>×</v>
      </c>
      <c r="B1326" s="99"/>
      <c r="E1326" s="441"/>
      <c r="F1326" s="441"/>
      <c r="G1326" s="440"/>
      <c r="H1326" s="440"/>
      <c r="I1326" s="440"/>
      <c r="J1326" s="440"/>
      <c r="K1326" s="649"/>
      <c r="L1326" s="649"/>
      <c r="M1326" s="649"/>
      <c r="N1326" s="431"/>
      <c r="O1326" s="431"/>
      <c r="P1326" s="431"/>
      <c r="Q1326" s="273">
        <f>SUM(K$1313:K1326)</f>
        <v>4.1000000238418579</v>
      </c>
      <c r="R1326" s="273"/>
      <c r="S1326" s="382"/>
      <c r="T1326" s="242">
        <f t="shared" si="153"/>
        <v>34.863199550437912</v>
      </c>
      <c r="U1326" s="242"/>
      <c r="V1326" s="242"/>
      <c r="W1326" s="443"/>
      <c r="BX1326" s="106"/>
    </row>
    <row r="1327" spans="1:76" s="40" customFormat="1" ht="15.75" customHeight="1" x14ac:dyDescent="0.15">
      <c r="A1327" s="109" t="str">
        <f t="shared" si="152"/>
        <v>×</v>
      </c>
      <c r="B1327" s="99"/>
      <c r="E1327" s="441"/>
      <c r="F1327" s="441"/>
      <c r="G1327" s="440"/>
      <c r="H1327" s="440"/>
      <c r="I1327" s="440"/>
      <c r="J1327" s="440"/>
      <c r="K1327" s="649"/>
      <c r="L1327" s="649"/>
      <c r="M1327" s="649"/>
      <c r="N1327" s="431"/>
      <c r="O1327" s="431"/>
      <c r="P1327" s="431"/>
      <c r="Q1327" s="273">
        <f>SUM(K$1313:K1327)</f>
        <v>4.1000000238418579</v>
      </c>
      <c r="R1327" s="273"/>
      <c r="S1327" s="382"/>
      <c r="T1327" s="242">
        <f t="shared" si="153"/>
        <v>34.863199550437912</v>
      </c>
      <c r="U1327" s="242"/>
      <c r="V1327" s="242"/>
      <c r="W1327" s="443"/>
      <c r="BX1327" s="106"/>
    </row>
    <row r="1328" spans="1:76" s="40" customFormat="1" ht="15.75" customHeight="1" x14ac:dyDescent="0.15">
      <c r="A1328" s="109" t="str">
        <f t="shared" si="152"/>
        <v>×</v>
      </c>
      <c r="B1328" s="99"/>
      <c r="E1328" s="650"/>
      <c r="F1328" s="650"/>
      <c r="G1328" s="651"/>
      <c r="H1328" s="651"/>
      <c r="I1328" s="651"/>
      <c r="J1328" s="651"/>
      <c r="K1328" s="655"/>
      <c r="L1328" s="655"/>
      <c r="M1328" s="655"/>
      <c r="N1328" s="457"/>
      <c r="O1328" s="457"/>
      <c r="P1328" s="457"/>
      <c r="Q1328" s="532">
        <f>SUM(K$1313:K1328)</f>
        <v>4.1000000238418579</v>
      </c>
      <c r="R1328" s="532"/>
      <c r="S1328" s="531"/>
      <c r="T1328" s="253">
        <f t="shared" si="153"/>
        <v>34.863199550437912</v>
      </c>
      <c r="U1328" s="253"/>
      <c r="V1328" s="253"/>
      <c r="W1328" s="413"/>
      <c r="BX1328" s="106"/>
    </row>
    <row r="1329" spans="1:76" s="40" customFormat="1" ht="15.75" customHeight="1" x14ac:dyDescent="0.15">
      <c r="B1329" s="99" t="s">
        <v>571</v>
      </c>
      <c r="E1329" s="80"/>
      <c r="F1329" s="80"/>
      <c r="G1329" s="81"/>
      <c r="H1329" s="81"/>
      <c r="I1329" s="81"/>
      <c r="J1329" s="80"/>
      <c r="K1329" s="80"/>
      <c r="L1329" s="80"/>
      <c r="M1329" s="80"/>
      <c r="N1329" s="80"/>
      <c r="O1329" s="80"/>
      <c r="P1329" s="80"/>
      <c r="Q1329" s="80"/>
      <c r="R1329" s="80"/>
      <c r="S1329" s="80"/>
      <c r="T1329" s="80"/>
      <c r="U1329" s="80"/>
      <c r="V1329" s="80"/>
      <c r="W1329" s="81"/>
      <c r="BX1329" s="106"/>
    </row>
    <row r="1330" spans="1:76" s="40" customFormat="1" ht="15.75" customHeight="1" x14ac:dyDescent="0.15">
      <c r="B1330" s="106"/>
      <c r="D1330" s="25"/>
      <c r="E1330" s="25"/>
      <c r="F1330" s="25"/>
      <c r="G1330" s="25"/>
      <c r="H1330" s="25"/>
      <c r="I1330" s="25"/>
      <c r="J1330" s="25"/>
      <c r="K1330" s="25"/>
      <c r="L1330" s="25"/>
      <c r="M1330" s="25"/>
      <c r="N1330" s="25"/>
      <c r="O1330" s="25"/>
      <c r="P1330" s="25"/>
      <c r="Q1330" s="25"/>
      <c r="R1330" s="25"/>
      <c r="S1330" s="25"/>
      <c r="T1330" s="25"/>
      <c r="U1330" s="25"/>
      <c r="V1330" s="25"/>
      <c r="W1330" s="23"/>
      <c r="X1330" s="23"/>
      <c r="Y1330" s="23"/>
      <c r="Z1330" s="23"/>
      <c r="AA1330" s="23"/>
      <c r="AB1330" s="23"/>
      <c r="AC1330" s="23"/>
      <c r="AD1330" s="23"/>
      <c r="AE1330" s="23"/>
      <c r="AF1330" s="23"/>
      <c r="AG1330" s="23"/>
      <c r="AH1330" s="23"/>
      <c r="AI1330" s="23"/>
      <c r="BW1330" s="106"/>
    </row>
    <row r="1331" spans="1:76" s="40" customFormat="1" ht="15.75" customHeight="1" x14ac:dyDescent="0.15">
      <c r="B1331" s="106"/>
      <c r="D1331" s="28" t="s">
        <v>462</v>
      </c>
      <c r="E1331" s="28"/>
      <c r="F1331" s="34"/>
      <c r="G1331" s="34"/>
      <c r="H1331" s="34"/>
      <c r="I1331" s="28"/>
      <c r="J1331" s="28"/>
      <c r="K1331" s="28"/>
      <c r="L1331" s="28"/>
      <c r="M1331" s="28"/>
      <c r="N1331" s="28"/>
      <c r="O1331" s="28"/>
      <c r="P1331" s="28"/>
      <c r="Q1331" s="28"/>
      <c r="R1331" s="28"/>
      <c r="S1331" s="28"/>
      <c r="T1331" s="28"/>
      <c r="U1331" s="28"/>
      <c r="V1331" s="28"/>
      <c r="W1331" s="28"/>
      <c r="X1331" s="28"/>
      <c r="Y1331" s="28"/>
      <c r="Z1331" s="28"/>
      <c r="AA1331" s="28"/>
      <c r="AB1331" s="28"/>
      <c r="AC1331" s="28"/>
      <c r="AD1331" s="28"/>
      <c r="AE1331" s="34"/>
      <c r="AF1331" s="34"/>
      <c r="AG1331" s="34"/>
      <c r="AH1331" s="34"/>
      <c r="AI1331" s="34"/>
      <c r="AK1331" s="28"/>
      <c r="AL1331" s="28"/>
      <c r="AM1331" s="28"/>
      <c r="BW1331" s="106"/>
    </row>
    <row r="1332" spans="1:76" s="40" customFormat="1" ht="15.75" customHeight="1" x14ac:dyDescent="0.15">
      <c r="B1332" s="106"/>
      <c r="D1332" s="256" t="s">
        <v>8</v>
      </c>
      <c r="E1332" s="256"/>
      <c r="F1332" s="257"/>
      <c r="G1332" s="257" t="s">
        <v>332</v>
      </c>
      <c r="H1332" s="257"/>
      <c r="I1332" s="257"/>
      <c r="J1332" s="260" t="s">
        <v>181</v>
      </c>
      <c r="K1332" s="260"/>
      <c r="L1332" s="260"/>
      <c r="M1332" s="257" t="s">
        <v>307</v>
      </c>
      <c r="N1332" s="269"/>
      <c r="O1332" s="269"/>
      <c r="P1332" s="257" t="s">
        <v>306</v>
      </c>
      <c r="Q1332" s="269"/>
      <c r="R1332" s="269"/>
      <c r="S1332" s="257" t="s">
        <v>305</v>
      </c>
      <c r="T1332" s="269"/>
      <c r="U1332" s="269"/>
      <c r="V1332" s="260" t="s">
        <v>304</v>
      </c>
      <c r="W1332" s="260"/>
      <c r="X1332" s="260"/>
      <c r="Y1332" s="257" t="s">
        <v>460</v>
      </c>
      <c r="Z1332" s="257"/>
      <c r="AA1332" s="269"/>
      <c r="AB1332" s="269"/>
      <c r="AC1332" s="269" t="s">
        <v>295</v>
      </c>
      <c r="AD1332" s="269"/>
      <c r="AE1332" s="269"/>
      <c r="AF1332" s="257" t="s">
        <v>308</v>
      </c>
      <c r="AG1332" s="257"/>
      <c r="AH1332" s="269"/>
      <c r="AI1332" s="285"/>
      <c r="BW1332" s="106"/>
    </row>
    <row r="1333" spans="1:76" s="40" customFormat="1" ht="15.75" customHeight="1" x14ac:dyDescent="0.15">
      <c r="B1333" s="106"/>
      <c r="D1333" s="258"/>
      <c r="E1333" s="258"/>
      <c r="F1333" s="259"/>
      <c r="G1333" s="259"/>
      <c r="H1333" s="259"/>
      <c r="I1333" s="259"/>
      <c r="J1333" s="353"/>
      <c r="K1333" s="353"/>
      <c r="L1333" s="353"/>
      <c r="M1333" s="255"/>
      <c r="N1333" s="255"/>
      <c r="O1333" s="255"/>
      <c r="P1333" s="255"/>
      <c r="Q1333" s="255"/>
      <c r="R1333" s="255"/>
      <c r="S1333" s="255"/>
      <c r="T1333" s="255"/>
      <c r="U1333" s="255"/>
      <c r="V1333" s="353"/>
      <c r="W1333" s="353"/>
      <c r="X1333" s="353"/>
      <c r="Y1333" s="255"/>
      <c r="Z1333" s="255"/>
      <c r="AA1333" s="255"/>
      <c r="AB1333" s="255"/>
      <c r="AC1333" s="255"/>
      <c r="AD1333" s="255"/>
      <c r="AE1333" s="255"/>
      <c r="AF1333" s="255"/>
      <c r="AG1333" s="255"/>
      <c r="AH1333" s="255"/>
      <c r="AI1333" s="278"/>
      <c r="BW1333" s="106"/>
    </row>
    <row r="1334" spans="1:76" s="40" customFormat="1" ht="15.75" customHeight="1" x14ac:dyDescent="0.15">
      <c r="A1334" s="109" t="str">
        <f>IF(J1334="","×","")</f>
        <v/>
      </c>
      <c r="B1334" s="99"/>
      <c r="D1334" s="433">
        <v>2</v>
      </c>
      <c r="E1334" s="433"/>
      <c r="F1334" s="434"/>
      <c r="G1334" s="434" t="s">
        <v>397</v>
      </c>
      <c r="H1334" s="434"/>
      <c r="I1334" s="434"/>
      <c r="J1334" s="437">
        <v>0.33000001311302185</v>
      </c>
      <c r="K1334" s="437"/>
      <c r="L1334" s="437"/>
      <c r="M1334" s="438">
        <v>0</v>
      </c>
      <c r="N1334" s="438"/>
      <c r="O1334" s="438"/>
      <c r="P1334" s="437">
        <v>29</v>
      </c>
      <c r="Q1334" s="437"/>
      <c r="R1334" s="437"/>
      <c r="S1334" s="437">
        <v>9</v>
      </c>
      <c r="T1334" s="437"/>
      <c r="U1334" s="437"/>
      <c r="V1334" s="446">
        <f>Q1328</f>
        <v>4.1000000238418579</v>
      </c>
      <c r="W1334" s="446"/>
      <c r="X1334" s="269"/>
      <c r="Y1334" s="267">
        <f>T1328</f>
        <v>34.863199550437912</v>
      </c>
      <c r="Z1334" s="267"/>
      <c r="AA1334" s="267"/>
      <c r="AB1334" s="267"/>
      <c r="AC1334" s="439">
        <f>TAN(RADIANS(45+P1334/2))^2</f>
        <v>2.8820600667199865</v>
      </c>
      <c r="AD1334" s="439"/>
      <c r="AE1334" s="439"/>
      <c r="AF1334" s="467">
        <f>ROUND(IF(G1334="粘性土",MIN((1+V1334/(2*杭先端径))*(Y1334+2*M1334),9*M1334),IF(特に短い杭="×",3,MIN(1+V1334/(2*杭先端径),3))*Y1334*AC1334),1)</f>
        <v>301.39999999999998</v>
      </c>
      <c r="AG1334" s="467"/>
      <c r="AH1334" s="467"/>
      <c r="AI1334" s="469"/>
      <c r="BW1334" s="106"/>
    </row>
    <row r="1335" spans="1:76" s="40" customFormat="1" ht="15.75" customHeight="1" x14ac:dyDescent="0.15">
      <c r="A1335" s="109" t="str">
        <f>A1334</f>
        <v/>
      </c>
      <c r="B1335" s="99"/>
      <c r="D1335" s="435"/>
      <c r="E1335" s="435"/>
      <c r="F1335" s="436"/>
      <c r="G1335" s="436"/>
      <c r="H1335" s="436"/>
      <c r="I1335" s="436"/>
      <c r="J1335" s="431"/>
      <c r="K1335" s="431"/>
      <c r="L1335" s="431"/>
      <c r="M1335" s="432"/>
      <c r="N1335" s="432"/>
      <c r="O1335" s="432"/>
      <c r="P1335" s="431"/>
      <c r="Q1335" s="431"/>
      <c r="R1335" s="431"/>
      <c r="S1335" s="431">
        <v>9</v>
      </c>
      <c r="T1335" s="431"/>
      <c r="U1335" s="431"/>
      <c r="V1335" s="297">
        <f>J1334+V1334</f>
        <v>4.4300000369548798</v>
      </c>
      <c r="W1335" s="297"/>
      <c r="X1335" s="297"/>
      <c r="Y1335" s="242">
        <f>Y1334+J1334*S1335</f>
        <v>37.833199668455109</v>
      </c>
      <c r="Z1335" s="242"/>
      <c r="AA1335" s="242"/>
      <c r="AB1335" s="242"/>
      <c r="AC1335" s="274"/>
      <c r="AD1335" s="274"/>
      <c r="AE1335" s="274"/>
      <c r="AF1335" s="652">
        <f>ROUND(IF(G1334="粘性土",MIN((1+V1335/(2*杭先端径))*(Y1335+2*M1334),9*M1334),IF(特に短い杭="×",3,MIN(1+V1335/(2*杭先端径),3))*Y1335*AC1334),1)</f>
        <v>327.10000000000002</v>
      </c>
      <c r="AG1335" s="652"/>
      <c r="AH1335" s="652"/>
      <c r="AI1335" s="653"/>
      <c r="BW1335" s="106"/>
    </row>
    <row r="1336" spans="1:76" s="40" customFormat="1" ht="15.75" customHeight="1" x14ac:dyDescent="0.15">
      <c r="A1336" s="109" t="str">
        <f>IF(J1336="","×","")</f>
        <v/>
      </c>
      <c r="B1336" s="99"/>
      <c r="D1336" s="435">
        <v>3</v>
      </c>
      <c r="E1336" s="435"/>
      <c r="F1336" s="436"/>
      <c r="G1336" s="436" t="s">
        <v>452</v>
      </c>
      <c r="H1336" s="436"/>
      <c r="I1336" s="436"/>
      <c r="J1336" s="431">
        <v>1.5</v>
      </c>
      <c r="K1336" s="431"/>
      <c r="L1336" s="431"/>
      <c r="M1336" s="432">
        <v>14.399999618530273</v>
      </c>
      <c r="N1336" s="432"/>
      <c r="O1336" s="432"/>
      <c r="P1336" s="431">
        <v>0</v>
      </c>
      <c r="Q1336" s="431"/>
      <c r="R1336" s="431"/>
      <c r="S1336" s="431">
        <v>6</v>
      </c>
      <c r="T1336" s="431"/>
      <c r="U1336" s="431"/>
      <c r="V1336" s="297">
        <f>V1335</f>
        <v>4.4300000369548798</v>
      </c>
      <c r="W1336" s="297"/>
      <c r="X1336" s="244"/>
      <c r="Y1336" s="242">
        <f>Y1335</f>
        <v>37.833199668455109</v>
      </c>
      <c r="Z1336" s="242"/>
      <c r="AA1336" s="242"/>
      <c r="AB1336" s="242"/>
      <c r="AC1336" s="274">
        <f>TAN(RADIANS(45+P1336/2))^2</f>
        <v>0.99999999999999978</v>
      </c>
      <c r="AD1336" s="274"/>
      <c r="AE1336" s="274"/>
      <c r="AF1336" s="429">
        <f>ROUND(IF(G1336="粘性土",MIN((1+V1336/(2*杭先端径))*(Y1336+2*M1336),9*M1336),IF(特に短い杭="×",3,MIN(1+V1336/(2*杭先端径),3))*Y1336*AC1336),1)</f>
        <v>129.6</v>
      </c>
      <c r="AG1336" s="429"/>
      <c r="AH1336" s="429"/>
      <c r="AI1336" s="430"/>
      <c r="BW1336" s="106"/>
    </row>
    <row r="1337" spans="1:76" s="40" customFormat="1" ht="15.75" customHeight="1" x14ac:dyDescent="0.15">
      <c r="A1337" s="109" t="str">
        <f>A1336</f>
        <v/>
      </c>
      <c r="B1337" s="99"/>
      <c r="D1337" s="435"/>
      <c r="E1337" s="435"/>
      <c r="F1337" s="436"/>
      <c r="G1337" s="436"/>
      <c r="H1337" s="436"/>
      <c r="I1337" s="436"/>
      <c r="J1337" s="431"/>
      <c r="K1337" s="431"/>
      <c r="L1337" s="431"/>
      <c r="M1337" s="432"/>
      <c r="N1337" s="432"/>
      <c r="O1337" s="432"/>
      <c r="P1337" s="431"/>
      <c r="Q1337" s="431"/>
      <c r="R1337" s="431"/>
      <c r="S1337" s="431">
        <v>6</v>
      </c>
      <c r="T1337" s="431"/>
      <c r="U1337" s="431"/>
      <c r="V1337" s="297">
        <f>J1336+V1336</f>
        <v>5.9300000369548798</v>
      </c>
      <c r="W1337" s="297"/>
      <c r="X1337" s="297"/>
      <c r="Y1337" s="242">
        <f>Y1336+J1336*S1337</f>
        <v>46.833199668455109</v>
      </c>
      <c r="Z1337" s="242"/>
      <c r="AA1337" s="242"/>
      <c r="AB1337" s="242"/>
      <c r="AC1337" s="274"/>
      <c r="AD1337" s="274"/>
      <c r="AE1337" s="274"/>
      <c r="AF1337" s="429">
        <f>ROUND(IF(G1336="粘性土",MIN((1+V1337/(2*杭先端径))*(Y1337+2*M1336),9*M1336),IF(特に短い杭="×",3,MIN(1+V1337/(2*杭先端径),3))*Y1337*AC1336),1)</f>
        <v>129.6</v>
      </c>
      <c r="AG1337" s="429"/>
      <c r="AH1337" s="429"/>
      <c r="AI1337" s="430"/>
      <c r="BW1337" s="106"/>
    </row>
    <row r="1338" spans="1:76" s="40" customFormat="1" ht="15.75" customHeight="1" x14ac:dyDescent="0.15">
      <c r="A1338" s="109" t="str">
        <f>IF(J1338="","×","")</f>
        <v/>
      </c>
      <c r="B1338" s="99"/>
      <c r="D1338" s="435">
        <v>4</v>
      </c>
      <c r="E1338" s="435"/>
      <c r="F1338" s="436"/>
      <c r="G1338" s="436" t="s">
        <v>452</v>
      </c>
      <c r="H1338" s="436"/>
      <c r="I1338" s="436"/>
      <c r="J1338" s="431">
        <v>6.5500001907348633</v>
      </c>
      <c r="K1338" s="431"/>
      <c r="L1338" s="431"/>
      <c r="M1338" s="432">
        <v>32.400001525878906</v>
      </c>
      <c r="N1338" s="432"/>
      <c r="O1338" s="432"/>
      <c r="P1338" s="431">
        <v>0</v>
      </c>
      <c r="Q1338" s="431"/>
      <c r="R1338" s="431"/>
      <c r="S1338" s="431">
        <v>6</v>
      </c>
      <c r="T1338" s="431"/>
      <c r="U1338" s="431"/>
      <c r="V1338" s="297">
        <f>V1337</f>
        <v>5.9300000369548798</v>
      </c>
      <c r="W1338" s="297"/>
      <c r="X1338" s="244"/>
      <c r="Y1338" s="242">
        <f>Y1337</f>
        <v>46.833199668455109</v>
      </c>
      <c r="Z1338" s="242"/>
      <c r="AA1338" s="242"/>
      <c r="AB1338" s="242"/>
      <c r="AC1338" s="274">
        <f>TAN(RADIANS(45+P1338/2))^2</f>
        <v>0.99999999999999978</v>
      </c>
      <c r="AD1338" s="274"/>
      <c r="AE1338" s="274"/>
      <c r="AF1338" s="429">
        <f>ROUND(IF(G1338="粘性土",MIN((1+V1338/(2*杭先端径))*(Y1338+2*M1338),9*M1338),IF(特に短い杭="×",3,MIN(1+V1338/(2*杭先端径),3))*Y1338*AC1338),1)</f>
        <v>291.60000000000002</v>
      </c>
      <c r="AG1338" s="429"/>
      <c r="AH1338" s="429"/>
      <c r="AI1338" s="430"/>
      <c r="BW1338" s="106"/>
    </row>
    <row r="1339" spans="1:76" s="40" customFormat="1" ht="15.75" customHeight="1" x14ac:dyDescent="0.15">
      <c r="A1339" s="109" t="str">
        <f>A1338</f>
        <v/>
      </c>
      <c r="B1339" s="99"/>
      <c r="D1339" s="435"/>
      <c r="E1339" s="435"/>
      <c r="F1339" s="436"/>
      <c r="G1339" s="436"/>
      <c r="H1339" s="436"/>
      <c r="I1339" s="436"/>
      <c r="J1339" s="431"/>
      <c r="K1339" s="431"/>
      <c r="L1339" s="431"/>
      <c r="M1339" s="432"/>
      <c r="N1339" s="432"/>
      <c r="O1339" s="432"/>
      <c r="P1339" s="431"/>
      <c r="Q1339" s="431"/>
      <c r="R1339" s="431"/>
      <c r="S1339" s="431">
        <v>6</v>
      </c>
      <c r="T1339" s="431"/>
      <c r="U1339" s="431"/>
      <c r="V1339" s="297">
        <f>J1338+V1338</f>
        <v>12.480000227689743</v>
      </c>
      <c r="W1339" s="297"/>
      <c r="X1339" s="297"/>
      <c r="Y1339" s="242">
        <f>Y1338+J1338*S1339</f>
        <v>86.133200812864288</v>
      </c>
      <c r="Z1339" s="242"/>
      <c r="AA1339" s="242"/>
      <c r="AB1339" s="242"/>
      <c r="AC1339" s="274"/>
      <c r="AD1339" s="274"/>
      <c r="AE1339" s="274"/>
      <c r="AF1339" s="429">
        <f>ROUND(IF(G1338="粘性土",MIN((1+V1339/(2*杭先端径))*(Y1339+2*M1338),9*M1338),IF(特に短い杭="×",3,MIN(1+V1339/(2*杭先端径),3))*Y1339*AC1338),1)</f>
        <v>291.60000000000002</v>
      </c>
      <c r="AG1339" s="429"/>
      <c r="AH1339" s="429"/>
      <c r="AI1339" s="430"/>
      <c r="BW1339" s="106"/>
    </row>
    <row r="1340" spans="1:76" s="40" customFormat="1" ht="15.75" customHeight="1" x14ac:dyDescent="0.15">
      <c r="A1340" s="109" t="str">
        <f>IF(J1340="","×","")</f>
        <v/>
      </c>
      <c r="B1340" s="99"/>
      <c r="D1340" s="435">
        <v>5</v>
      </c>
      <c r="E1340" s="435"/>
      <c r="F1340" s="436"/>
      <c r="G1340" s="436" t="s">
        <v>452</v>
      </c>
      <c r="H1340" s="436"/>
      <c r="I1340" s="436"/>
      <c r="J1340" s="431">
        <v>3.4500000476837158</v>
      </c>
      <c r="K1340" s="431"/>
      <c r="L1340" s="431"/>
      <c r="M1340" s="432">
        <v>53.099998474121094</v>
      </c>
      <c r="N1340" s="432"/>
      <c r="O1340" s="432"/>
      <c r="P1340" s="431">
        <v>0</v>
      </c>
      <c r="Q1340" s="431"/>
      <c r="R1340" s="431"/>
      <c r="S1340" s="431">
        <v>6</v>
      </c>
      <c r="T1340" s="431"/>
      <c r="U1340" s="431"/>
      <c r="V1340" s="297">
        <f>V1339</f>
        <v>12.480000227689743</v>
      </c>
      <c r="W1340" s="297"/>
      <c r="X1340" s="244"/>
      <c r="Y1340" s="242">
        <f>Y1339</f>
        <v>86.133200812864288</v>
      </c>
      <c r="Z1340" s="242"/>
      <c r="AA1340" s="242"/>
      <c r="AB1340" s="242"/>
      <c r="AC1340" s="274">
        <f>TAN(RADIANS(45+P1340/2))^2</f>
        <v>0.99999999999999978</v>
      </c>
      <c r="AD1340" s="274"/>
      <c r="AE1340" s="274"/>
      <c r="AF1340" s="429">
        <f>ROUND(IF(G1340="粘性土",MIN((1+V1340/(2*杭先端径))*(Y1340+2*M1340),9*M1340),IF(特に短い杭="×",3,MIN(1+V1340/(2*杭先端径),3))*Y1340*AC1340),1)</f>
        <v>477.9</v>
      </c>
      <c r="AG1340" s="429"/>
      <c r="AH1340" s="429"/>
      <c r="AI1340" s="430"/>
      <c r="BW1340" s="106"/>
    </row>
    <row r="1341" spans="1:76" s="40" customFormat="1" ht="15.75" customHeight="1" x14ac:dyDescent="0.15">
      <c r="A1341" s="109" t="str">
        <f>A1340</f>
        <v/>
      </c>
      <c r="B1341" s="99"/>
      <c r="D1341" s="435"/>
      <c r="E1341" s="435"/>
      <c r="F1341" s="436"/>
      <c r="G1341" s="436"/>
      <c r="H1341" s="436"/>
      <c r="I1341" s="436"/>
      <c r="J1341" s="431"/>
      <c r="K1341" s="431"/>
      <c r="L1341" s="431"/>
      <c r="M1341" s="432"/>
      <c r="N1341" s="432"/>
      <c r="O1341" s="432"/>
      <c r="P1341" s="431"/>
      <c r="Q1341" s="431"/>
      <c r="R1341" s="431"/>
      <c r="S1341" s="431">
        <v>6</v>
      </c>
      <c r="T1341" s="431"/>
      <c r="U1341" s="431"/>
      <c r="V1341" s="297">
        <f>J1340+V1340</f>
        <v>15.930000275373459</v>
      </c>
      <c r="W1341" s="297"/>
      <c r="X1341" s="297"/>
      <c r="Y1341" s="242">
        <f>Y1340+J1340*S1341</f>
        <v>106.83320109896658</v>
      </c>
      <c r="Z1341" s="242"/>
      <c r="AA1341" s="242"/>
      <c r="AB1341" s="242"/>
      <c r="AC1341" s="274"/>
      <c r="AD1341" s="274"/>
      <c r="AE1341" s="274"/>
      <c r="AF1341" s="429">
        <f>ROUND(IF(G1340="粘性土",MIN((1+V1341/(2*杭先端径))*(Y1341+2*M1340),9*M1340),IF(特に短い杭="×",3,MIN(1+V1341/(2*杭先端径),3))*Y1341*AC1340),1)</f>
        <v>477.9</v>
      </c>
      <c r="AG1341" s="429"/>
      <c r="AH1341" s="429"/>
      <c r="AI1341" s="430"/>
      <c r="BW1341" s="106"/>
    </row>
    <row r="1342" spans="1:76" s="40" customFormat="1" ht="15.75" customHeight="1" x14ac:dyDescent="0.15">
      <c r="A1342" s="109" t="str">
        <f>IF(J1342="","×","")</f>
        <v/>
      </c>
      <c r="B1342" s="99"/>
      <c r="D1342" s="435">
        <v>6</v>
      </c>
      <c r="E1342" s="435"/>
      <c r="F1342" s="436"/>
      <c r="G1342" s="436" t="s">
        <v>452</v>
      </c>
      <c r="H1342" s="436"/>
      <c r="I1342" s="436"/>
      <c r="J1342" s="431">
        <v>2.3499999046325684</v>
      </c>
      <c r="K1342" s="431"/>
      <c r="L1342" s="431"/>
      <c r="M1342" s="432">
        <v>86.300003051757812</v>
      </c>
      <c r="N1342" s="432"/>
      <c r="O1342" s="432"/>
      <c r="P1342" s="431">
        <v>0</v>
      </c>
      <c r="Q1342" s="431"/>
      <c r="R1342" s="431"/>
      <c r="S1342" s="431">
        <v>6</v>
      </c>
      <c r="T1342" s="431"/>
      <c r="U1342" s="431"/>
      <c r="V1342" s="297">
        <f>V1341</f>
        <v>15.930000275373459</v>
      </c>
      <c r="W1342" s="297"/>
      <c r="X1342" s="244"/>
      <c r="Y1342" s="242">
        <f>Y1341</f>
        <v>106.83320109896658</v>
      </c>
      <c r="Z1342" s="242"/>
      <c r="AA1342" s="242"/>
      <c r="AB1342" s="242"/>
      <c r="AC1342" s="274">
        <f>TAN(RADIANS(45+P1342/2))^2</f>
        <v>0.99999999999999978</v>
      </c>
      <c r="AD1342" s="274"/>
      <c r="AE1342" s="274"/>
      <c r="AF1342" s="429">
        <f>ROUND(IF(G1342="粘性土",MIN((1+V1342/(2*杭先端径))*(Y1342+2*M1342),9*M1342),IF(特に短い杭="×",3,MIN(1+V1342/(2*杭先端径),3))*Y1342*AC1342),1)</f>
        <v>776.7</v>
      </c>
      <c r="AG1342" s="429"/>
      <c r="AH1342" s="429"/>
      <c r="AI1342" s="430"/>
      <c r="BW1342" s="106"/>
    </row>
    <row r="1343" spans="1:76" s="40" customFormat="1" ht="15.75" customHeight="1" x14ac:dyDescent="0.15">
      <c r="A1343" s="109" t="str">
        <f>A1342</f>
        <v/>
      </c>
      <c r="B1343" s="99"/>
      <c r="D1343" s="435"/>
      <c r="E1343" s="435"/>
      <c r="F1343" s="436"/>
      <c r="G1343" s="436"/>
      <c r="H1343" s="436"/>
      <c r="I1343" s="436"/>
      <c r="J1343" s="431"/>
      <c r="K1343" s="431"/>
      <c r="L1343" s="431"/>
      <c r="M1343" s="432"/>
      <c r="N1343" s="432"/>
      <c r="O1343" s="432"/>
      <c r="P1343" s="431"/>
      <c r="Q1343" s="431"/>
      <c r="R1343" s="431"/>
      <c r="S1343" s="431">
        <v>6</v>
      </c>
      <c r="T1343" s="431"/>
      <c r="U1343" s="431"/>
      <c r="V1343" s="297">
        <f>J1342+V1342</f>
        <v>18.280000180006027</v>
      </c>
      <c r="W1343" s="297"/>
      <c r="X1343" s="297"/>
      <c r="Y1343" s="242">
        <f>Y1342+J1342*S1343</f>
        <v>120.93320052676199</v>
      </c>
      <c r="Z1343" s="242"/>
      <c r="AA1343" s="242"/>
      <c r="AB1343" s="242"/>
      <c r="AC1343" s="274"/>
      <c r="AD1343" s="274"/>
      <c r="AE1343" s="274"/>
      <c r="AF1343" s="429">
        <f>ROUND(IF(G1342="粘性土",MIN((1+V1343/(2*杭先端径))*(Y1343+2*M1342),9*M1342),IF(特に短い杭="×",3,MIN(1+V1343/(2*杭先端径),3))*Y1343*AC1342),1)</f>
        <v>776.7</v>
      </c>
      <c r="AG1343" s="429"/>
      <c r="AH1343" s="429"/>
      <c r="AI1343" s="430"/>
      <c r="BW1343" s="106"/>
    </row>
    <row r="1344" spans="1:76" s="40" customFormat="1" ht="15.75" customHeight="1" x14ac:dyDescent="0.15">
      <c r="A1344" s="109" t="str">
        <f>IF(J1344="","×","")</f>
        <v/>
      </c>
      <c r="B1344" s="99"/>
      <c r="D1344" s="435">
        <v>7</v>
      </c>
      <c r="E1344" s="435"/>
      <c r="F1344" s="436"/>
      <c r="G1344" s="436" t="s">
        <v>397</v>
      </c>
      <c r="H1344" s="436"/>
      <c r="I1344" s="436"/>
      <c r="J1344" s="431">
        <v>8.6000003814697266</v>
      </c>
      <c r="K1344" s="431"/>
      <c r="L1344" s="431"/>
      <c r="M1344" s="432">
        <v>0</v>
      </c>
      <c r="N1344" s="432"/>
      <c r="O1344" s="432"/>
      <c r="P1344" s="431">
        <v>34</v>
      </c>
      <c r="Q1344" s="431"/>
      <c r="R1344" s="431"/>
      <c r="S1344" s="431">
        <v>9</v>
      </c>
      <c r="T1344" s="431"/>
      <c r="U1344" s="431"/>
      <c r="V1344" s="297">
        <f>V1343</f>
        <v>18.280000180006027</v>
      </c>
      <c r="W1344" s="297"/>
      <c r="X1344" s="244"/>
      <c r="Y1344" s="242">
        <f>Y1343</f>
        <v>120.93320052676199</v>
      </c>
      <c r="Z1344" s="242"/>
      <c r="AA1344" s="242"/>
      <c r="AB1344" s="242"/>
      <c r="AC1344" s="274">
        <f>TAN(RADIANS(45+P1344/2))^2</f>
        <v>3.5371320374541071</v>
      </c>
      <c r="AD1344" s="274"/>
      <c r="AE1344" s="274"/>
      <c r="AF1344" s="429">
        <f>ROUND(IF(G1344="粘性土",MIN((1+V1344/(2*杭先端径))*(Y1344+2*M1344),9*M1344),IF(特に短い杭="×",3,MIN(1+V1344/(2*杭先端径),3))*Y1344*AC1344),1)</f>
        <v>1283.3</v>
      </c>
      <c r="AG1344" s="429"/>
      <c r="AH1344" s="429"/>
      <c r="AI1344" s="430"/>
      <c r="BW1344" s="106"/>
    </row>
    <row r="1345" spans="1:75" s="40" customFormat="1" ht="15.75" customHeight="1" x14ac:dyDescent="0.15">
      <c r="A1345" s="109" t="str">
        <f>A1344</f>
        <v/>
      </c>
      <c r="B1345" s="99"/>
      <c r="D1345" s="435"/>
      <c r="E1345" s="435"/>
      <c r="F1345" s="436"/>
      <c r="G1345" s="436"/>
      <c r="H1345" s="436"/>
      <c r="I1345" s="436"/>
      <c r="J1345" s="431"/>
      <c r="K1345" s="431"/>
      <c r="L1345" s="431"/>
      <c r="M1345" s="432"/>
      <c r="N1345" s="432"/>
      <c r="O1345" s="432"/>
      <c r="P1345" s="431"/>
      <c r="Q1345" s="431"/>
      <c r="R1345" s="431"/>
      <c r="S1345" s="431">
        <v>9</v>
      </c>
      <c r="T1345" s="431"/>
      <c r="U1345" s="431"/>
      <c r="V1345" s="297">
        <f>J1344+V1344</f>
        <v>26.880000561475754</v>
      </c>
      <c r="W1345" s="297"/>
      <c r="X1345" s="297"/>
      <c r="Y1345" s="242">
        <f>Y1344+J1344*S1345</f>
        <v>198.33320395998953</v>
      </c>
      <c r="Z1345" s="242"/>
      <c r="AA1345" s="242"/>
      <c r="AB1345" s="242"/>
      <c r="AC1345" s="274"/>
      <c r="AD1345" s="274"/>
      <c r="AE1345" s="274"/>
      <c r="AF1345" s="429">
        <f>ROUND(IF(G1344="粘性土",MIN((1+V1345/(2*杭先端径))*(Y1345+2*M1344),9*M1344),IF(特に短い杭="×",3,MIN(1+V1345/(2*杭先端径),3))*Y1345*AC1344),1)</f>
        <v>2104.6</v>
      </c>
      <c r="AG1345" s="429"/>
      <c r="AH1345" s="429"/>
      <c r="AI1345" s="430"/>
      <c r="BW1345" s="106"/>
    </row>
    <row r="1346" spans="1:75" s="40" customFormat="1" ht="15.75" customHeight="1" x14ac:dyDescent="0.15">
      <c r="A1346" s="109" t="str">
        <f>IF(J1346="","×","")</f>
        <v/>
      </c>
      <c r="B1346" s="99"/>
      <c r="D1346" s="435">
        <v>8</v>
      </c>
      <c r="E1346" s="435"/>
      <c r="F1346" s="436"/>
      <c r="G1346" s="436" t="s">
        <v>452</v>
      </c>
      <c r="H1346" s="436"/>
      <c r="I1346" s="436"/>
      <c r="J1346" s="431">
        <v>2.2000000476837158</v>
      </c>
      <c r="K1346" s="431"/>
      <c r="L1346" s="431"/>
      <c r="M1346" s="432">
        <v>84.699996948242188</v>
      </c>
      <c r="N1346" s="432"/>
      <c r="O1346" s="432"/>
      <c r="P1346" s="431">
        <v>0</v>
      </c>
      <c r="Q1346" s="431"/>
      <c r="R1346" s="431"/>
      <c r="S1346" s="431">
        <v>7</v>
      </c>
      <c r="T1346" s="431"/>
      <c r="U1346" s="431"/>
      <c r="V1346" s="297">
        <f>V1345</f>
        <v>26.880000561475754</v>
      </c>
      <c r="W1346" s="297"/>
      <c r="X1346" s="244"/>
      <c r="Y1346" s="242">
        <f>Y1345</f>
        <v>198.33320395998953</v>
      </c>
      <c r="Z1346" s="242"/>
      <c r="AA1346" s="242"/>
      <c r="AB1346" s="242"/>
      <c r="AC1346" s="274">
        <f>TAN(RADIANS(45+P1346/2))^2</f>
        <v>0.99999999999999978</v>
      </c>
      <c r="AD1346" s="274"/>
      <c r="AE1346" s="274"/>
      <c r="AF1346" s="429">
        <f>ROUND(IF(G1346="粘性土",MIN((1+V1346/(2*杭先端径))*(Y1346+2*M1346),9*M1346),IF(特に短い杭="×",3,MIN(1+V1346/(2*杭先端径),3))*Y1346*AC1346),1)</f>
        <v>762.3</v>
      </c>
      <c r="AG1346" s="429"/>
      <c r="AH1346" s="429"/>
      <c r="AI1346" s="430"/>
      <c r="BW1346" s="106"/>
    </row>
    <row r="1347" spans="1:75" s="40" customFormat="1" ht="15.75" customHeight="1" x14ac:dyDescent="0.15">
      <c r="A1347" s="109" t="str">
        <f>A1346</f>
        <v/>
      </c>
      <c r="B1347" s="99"/>
      <c r="D1347" s="435"/>
      <c r="E1347" s="435"/>
      <c r="F1347" s="436"/>
      <c r="G1347" s="436"/>
      <c r="H1347" s="436"/>
      <c r="I1347" s="436"/>
      <c r="J1347" s="431"/>
      <c r="K1347" s="431"/>
      <c r="L1347" s="431"/>
      <c r="M1347" s="432"/>
      <c r="N1347" s="432"/>
      <c r="O1347" s="432"/>
      <c r="P1347" s="431"/>
      <c r="Q1347" s="431"/>
      <c r="R1347" s="431"/>
      <c r="S1347" s="431">
        <v>7</v>
      </c>
      <c r="T1347" s="431"/>
      <c r="U1347" s="431"/>
      <c r="V1347" s="297">
        <f>J1346+V1346</f>
        <v>29.08000060915947</v>
      </c>
      <c r="W1347" s="297"/>
      <c r="X1347" s="297"/>
      <c r="Y1347" s="242">
        <f>Y1346+J1346*S1347</f>
        <v>213.73320429377554</v>
      </c>
      <c r="Z1347" s="242"/>
      <c r="AA1347" s="242"/>
      <c r="AB1347" s="242"/>
      <c r="AC1347" s="274"/>
      <c r="AD1347" s="274"/>
      <c r="AE1347" s="274"/>
      <c r="AF1347" s="429">
        <f>ROUND(IF(G1346="粘性土",MIN((1+V1347/(2*杭先端径))*(Y1347+2*M1346),9*M1346),IF(特に短い杭="×",3,MIN(1+V1347/(2*杭先端径),3))*Y1347*AC1346),1)</f>
        <v>762.3</v>
      </c>
      <c r="AG1347" s="429"/>
      <c r="AH1347" s="429"/>
      <c r="AI1347" s="430"/>
      <c r="BW1347" s="106"/>
    </row>
    <row r="1348" spans="1:75" s="40" customFormat="1" ht="15.75" customHeight="1" x14ac:dyDescent="0.15">
      <c r="A1348" s="109" t="str">
        <f>IF(J1348="","×","")</f>
        <v/>
      </c>
      <c r="B1348" s="99"/>
      <c r="D1348" s="435">
        <v>9</v>
      </c>
      <c r="E1348" s="435"/>
      <c r="F1348" s="436"/>
      <c r="G1348" s="436" t="s">
        <v>397</v>
      </c>
      <c r="H1348" s="436"/>
      <c r="I1348" s="436"/>
      <c r="J1348" s="431">
        <v>1.5</v>
      </c>
      <c r="K1348" s="431"/>
      <c r="L1348" s="431"/>
      <c r="M1348" s="432">
        <v>0</v>
      </c>
      <c r="N1348" s="432"/>
      <c r="O1348" s="432"/>
      <c r="P1348" s="431">
        <v>31</v>
      </c>
      <c r="Q1348" s="431"/>
      <c r="R1348" s="431"/>
      <c r="S1348" s="431">
        <v>9</v>
      </c>
      <c r="T1348" s="431"/>
      <c r="U1348" s="431"/>
      <c r="V1348" s="297">
        <f>V1347</f>
        <v>29.08000060915947</v>
      </c>
      <c r="W1348" s="297"/>
      <c r="X1348" s="244"/>
      <c r="Y1348" s="242">
        <f>Y1347</f>
        <v>213.73320429377554</v>
      </c>
      <c r="Z1348" s="242"/>
      <c r="AA1348" s="242"/>
      <c r="AB1348" s="242"/>
      <c r="AC1348" s="274">
        <f>TAN(RADIANS(45+P1348/2))^2</f>
        <v>3.1240350974544246</v>
      </c>
      <c r="AD1348" s="274"/>
      <c r="AE1348" s="274"/>
      <c r="AF1348" s="429">
        <f>ROUND(IF(G1348="粘性土",MIN((1+V1348/(2*杭先端径))*(Y1348+2*M1348),9*M1348),IF(特に短い杭="×",3,MIN(1+V1348/(2*杭先端径),3))*Y1348*AC1348),1)</f>
        <v>2003.1</v>
      </c>
      <c r="AG1348" s="429"/>
      <c r="AH1348" s="429"/>
      <c r="AI1348" s="430"/>
      <c r="BW1348" s="106"/>
    </row>
    <row r="1349" spans="1:75" s="40" customFormat="1" ht="15.75" customHeight="1" x14ac:dyDescent="0.15">
      <c r="A1349" s="109" t="str">
        <f>A1348</f>
        <v/>
      </c>
      <c r="B1349" s="99"/>
      <c r="D1349" s="435"/>
      <c r="E1349" s="435"/>
      <c r="F1349" s="436"/>
      <c r="G1349" s="436"/>
      <c r="H1349" s="436"/>
      <c r="I1349" s="436"/>
      <c r="J1349" s="431"/>
      <c r="K1349" s="431"/>
      <c r="L1349" s="431"/>
      <c r="M1349" s="432"/>
      <c r="N1349" s="432"/>
      <c r="O1349" s="432"/>
      <c r="P1349" s="431"/>
      <c r="Q1349" s="431"/>
      <c r="R1349" s="431"/>
      <c r="S1349" s="431">
        <v>9</v>
      </c>
      <c r="T1349" s="431"/>
      <c r="U1349" s="431"/>
      <c r="V1349" s="297">
        <f>J1348+V1348</f>
        <v>30.58000060915947</v>
      </c>
      <c r="W1349" s="297"/>
      <c r="X1349" s="297"/>
      <c r="Y1349" s="242">
        <f>Y1348+J1348*S1349</f>
        <v>227.23320429377554</v>
      </c>
      <c r="Z1349" s="242"/>
      <c r="AA1349" s="242"/>
      <c r="AB1349" s="242"/>
      <c r="AC1349" s="274"/>
      <c r="AD1349" s="274"/>
      <c r="AE1349" s="274"/>
      <c r="AF1349" s="429">
        <f>ROUND(IF(G1348="粘性土",MIN((1+V1349/(2*杭先端径))*(Y1349+2*M1348),9*M1348),IF(特に短い杭="×",3,MIN(1+V1349/(2*杭先端径),3))*Y1349*AC1348),1)</f>
        <v>2129.6999999999998</v>
      </c>
      <c r="AG1349" s="429"/>
      <c r="AH1349" s="429"/>
      <c r="AI1349" s="430"/>
      <c r="BW1349" s="106"/>
    </row>
    <row r="1350" spans="1:75" s="40" customFormat="1" ht="15.75" customHeight="1" x14ac:dyDescent="0.15">
      <c r="A1350" s="109" t="str">
        <f>IF(J1350="","×","")</f>
        <v/>
      </c>
      <c r="B1350" s="99"/>
      <c r="D1350" s="435">
        <v>10</v>
      </c>
      <c r="E1350" s="435"/>
      <c r="F1350" s="436"/>
      <c r="G1350" s="436" t="s">
        <v>452</v>
      </c>
      <c r="H1350" s="436"/>
      <c r="I1350" s="436"/>
      <c r="J1350" s="431">
        <v>3.8499999046325684</v>
      </c>
      <c r="K1350" s="431"/>
      <c r="L1350" s="431"/>
      <c r="M1350" s="432">
        <v>85.900001525878906</v>
      </c>
      <c r="N1350" s="432"/>
      <c r="O1350" s="432"/>
      <c r="P1350" s="431">
        <v>0</v>
      </c>
      <c r="Q1350" s="431"/>
      <c r="R1350" s="431"/>
      <c r="S1350" s="431">
        <v>7</v>
      </c>
      <c r="T1350" s="431"/>
      <c r="U1350" s="431"/>
      <c r="V1350" s="297">
        <f>V1349</f>
        <v>30.58000060915947</v>
      </c>
      <c r="W1350" s="297"/>
      <c r="X1350" s="244"/>
      <c r="Y1350" s="242">
        <f>Y1349</f>
        <v>227.23320429377554</v>
      </c>
      <c r="Z1350" s="242"/>
      <c r="AA1350" s="242"/>
      <c r="AB1350" s="242"/>
      <c r="AC1350" s="274">
        <f>TAN(RADIANS(45+P1350/2))^2</f>
        <v>0.99999999999999978</v>
      </c>
      <c r="AD1350" s="274"/>
      <c r="AE1350" s="274"/>
      <c r="AF1350" s="429">
        <f>ROUND(IF(G1350="粘性土",MIN((1+V1350/(2*杭先端径))*(Y1350+2*M1350),9*M1350),IF(特に短い杭="×",3,MIN(1+V1350/(2*杭先端径),3))*Y1350*AC1350),1)</f>
        <v>773.1</v>
      </c>
      <c r="AG1350" s="429"/>
      <c r="AH1350" s="429"/>
      <c r="AI1350" s="430"/>
      <c r="BW1350" s="106"/>
    </row>
    <row r="1351" spans="1:75" s="40" customFormat="1" ht="15.75" customHeight="1" x14ac:dyDescent="0.15">
      <c r="A1351" s="109" t="str">
        <f>A1350</f>
        <v/>
      </c>
      <c r="B1351" s="99"/>
      <c r="D1351" s="435"/>
      <c r="E1351" s="435"/>
      <c r="F1351" s="436"/>
      <c r="G1351" s="436"/>
      <c r="H1351" s="436"/>
      <c r="I1351" s="436"/>
      <c r="J1351" s="431"/>
      <c r="K1351" s="431"/>
      <c r="L1351" s="431"/>
      <c r="M1351" s="432"/>
      <c r="N1351" s="432"/>
      <c r="O1351" s="432"/>
      <c r="P1351" s="431"/>
      <c r="Q1351" s="431"/>
      <c r="R1351" s="431"/>
      <c r="S1351" s="431">
        <v>7</v>
      </c>
      <c r="T1351" s="431"/>
      <c r="U1351" s="431"/>
      <c r="V1351" s="297">
        <f>J1350+V1350</f>
        <v>34.430000513792038</v>
      </c>
      <c r="W1351" s="297"/>
      <c r="X1351" s="297"/>
      <c r="Y1351" s="242">
        <f>Y1350+J1350*S1351</f>
        <v>254.18320362620352</v>
      </c>
      <c r="Z1351" s="242"/>
      <c r="AA1351" s="242"/>
      <c r="AB1351" s="242"/>
      <c r="AC1351" s="274"/>
      <c r="AD1351" s="274"/>
      <c r="AE1351" s="274"/>
      <c r="AF1351" s="429">
        <f>ROUND(IF(G1350="粘性土",MIN((1+V1351/(2*杭先端径))*(Y1351+2*M1350),9*M1350),IF(特に短い杭="×",3,MIN(1+V1351/(2*杭先端径),3))*Y1351*AC1350),1)</f>
        <v>773.1</v>
      </c>
      <c r="AG1351" s="429"/>
      <c r="AH1351" s="429"/>
      <c r="AI1351" s="430"/>
      <c r="BW1351" s="106"/>
    </row>
    <row r="1352" spans="1:75" s="40" customFormat="1" ht="15.75" customHeight="1" x14ac:dyDescent="0.15">
      <c r="A1352" s="109" t="str">
        <f>IF(J1352="","×","")</f>
        <v/>
      </c>
      <c r="B1352" s="99"/>
      <c r="D1352" s="435">
        <v>11</v>
      </c>
      <c r="E1352" s="435"/>
      <c r="F1352" s="436"/>
      <c r="G1352" s="436" t="s">
        <v>397</v>
      </c>
      <c r="H1352" s="436"/>
      <c r="I1352" s="436"/>
      <c r="J1352" s="431">
        <v>2.4000000953674316</v>
      </c>
      <c r="K1352" s="431"/>
      <c r="L1352" s="431"/>
      <c r="M1352" s="432">
        <v>0</v>
      </c>
      <c r="N1352" s="432"/>
      <c r="O1352" s="432"/>
      <c r="P1352" s="431">
        <v>32</v>
      </c>
      <c r="Q1352" s="431"/>
      <c r="R1352" s="431"/>
      <c r="S1352" s="431">
        <v>9</v>
      </c>
      <c r="T1352" s="431"/>
      <c r="U1352" s="431"/>
      <c r="V1352" s="297">
        <f>V1351</f>
        <v>34.430000513792038</v>
      </c>
      <c r="W1352" s="297"/>
      <c r="X1352" s="244"/>
      <c r="Y1352" s="242">
        <f>Y1351</f>
        <v>254.18320362620352</v>
      </c>
      <c r="Z1352" s="242"/>
      <c r="AA1352" s="242"/>
      <c r="AB1352" s="242"/>
      <c r="AC1352" s="274">
        <f>TAN(RADIANS(45+P1352/2))^2</f>
        <v>3.2545883032998622</v>
      </c>
      <c r="AD1352" s="274"/>
      <c r="AE1352" s="274"/>
      <c r="AF1352" s="429">
        <f>ROUND(IF(G1352="粘性土",MIN((1+V1352/(2*杭先端径))*(Y1352+2*M1352),9*M1352),IF(特に短い杭="×",3,MIN(1+V1352/(2*杭先端径),3))*Y1352*AC1352),1)</f>
        <v>2481.8000000000002</v>
      </c>
      <c r="AG1352" s="429"/>
      <c r="AH1352" s="429"/>
      <c r="AI1352" s="430"/>
      <c r="BW1352" s="106"/>
    </row>
    <row r="1353" spans="1:75" s="40" customFormat="1" ht="15.75" customHeight="1" x14ac:dyDescent="0.15">
      <c r="A1353" s="109" t="str">
        <f>A1352</f>
        <v/>
      </c>
      <c r="B1353" s="99"/>
      <c r="D1353" s="435"/>
      <c r="E1353" s="435"/>
      <c r="F1353" s="436"/>
      <c r="G1353" s="436"/>
      <c r="H1353" s="436"/>
      <c r="I1353" s="436"/>
      <c r="J1353" s="431"/>
      <c r="K1353" s="431"/>
      <c r="L1353" s="431"/>
      <c r="M1353" s="432"/>
      <c r="N1353" s="432"/>
      <c r="O1353" s="432"/>
      <c r="P1353" s="431"/>
      <c r="Q1353" s="431"/>
      <c r="R1353" s="431"/>
      <c r="S1353" s="431">
        <v>9</v>
      </c>
      <c r="T1353" s="431"/>
      <c r="U1353" s="431"/>
      <c r="V1353" s="297">
        <f>J1352+V1352</f>
        <v>36.83000060915947</v>
      </c>
      <c r="W1353" s="297"/>
      <c r="X1353" s="297"/>
      <c r="Y1353" s="242">
        <f>Y1352+J1352*S1353</f>
        <v>275.78320448451041</v>
      </c>
      <c r="Z1353" s="242"/>
      <c r="AA1353" s="242"/>
      <c r="AB1353" s="242"/>
      <c r="AC1353" s="274"/>
      <c r="AD1353" s="274"/>
      <c r="AE1353" s="274"/>
      <c r="AF1353" s="429">
        <f>ROUND(IF(G1352="粘性土",MIN((1+V1353/(2*杭先端径))*(Y1353+2*M1352),9*M1352),IF(特に短い杭="×",3,MIN(1+V1353/(2*杭先端径),3))*Y1353*AC1352),1)</f>
        <v>2692.7</v>
      </c>
      <c r="AG1353" s="429"/>
      <c r="AH1353" s="429"/>
      <c r="AI1353" s="430"/>
      <c r="BW1353" s="106"/>
    </row>
    <row r="1354" spans="1:75" s="40" customFormat="1" ht="15.75" customHeight="1" x14ac:dyDescent="0.15">
      <c r="A1354" s="109" t="str">
        <f>IF(J1354="","×","")</f>
        <v/>
      </c>
      <c r="B1354" s="99"/>
      <c r="D1354" s="435">
        <v>12</v>
      </c>
      <c r="E1354" s="435"/>
      <c r="F1354" s="436"/>
      <c r="G1354" s="436" t="s">
        <v>452</v>
      </c>
      <c r="H1354" s="436"/>
      <c r="I1354" s="436"/>
      <c r="J1354" s="431">
        <v>2.2699999809265137</v>
      </c>
      <c r="K1354" s="431"/>
      <c r="L1354" s="431"/>
      <c r="M1354" s="432">
        <v>85.900001525878906</v>
      </c>
      <c r="N1354" s="432"/>
      <c r="O1354" s="432"/>
      <c r="P1354" s="431">
        <v>0</v>
      </c>
      <c r="Q1354" s="431"/>
      <c r="R1354" s="431"/>
      <c r="S1354" s="431">
        <v>6</v>
      </c>
      <c r="T1354" s="431"/>
      <c r="U1354" s="431"/>
      <c r="V1354" s="297">
        <f>V1353</f>
        <v>36.83000060915947</v>
      </c>
      <c r="W1354" s="297"/>
      <c r="X1354" s="244"/>
      <c r="Y1354" s="242">
        <f>Y1353</f>
        <v>275.78320448451041</v>
      </c>
      <c r="Z1354" s="242"/>
      <c r="AA1354" s="242"/>
      <c r="AB1354" s="242"/>
      <c r="AC1354" s="274">
        <f>TAN(RADIANS(45+P1354/2))^2</f>
        <v>0.99999999999999978</v>
      </c>
      <c r="AD1354" s="274"/>
      <c r="AE1354" s="274"/>
      <c r="AF1354" s="429">
        <f>ROUND(IF(G1354="粘性土",MIN((1+V1354/(2*杭先端径))*(Y1354+2*M1354),9*M1354),IF(特に短い杭="×",3,MIN(1+V1354/(2*杭先端径),3))*Y1354*AC1354),1)</f>
        <v>773.1</v>
      </c>
      <c r="AG1354" s="429"/>
      <c r="AH1354" s="429"/>
      <c r="AI1354" s="430"/>
      <c r="BW1354" s="106"/>
    </row>
    <row r="1355" spans="1:75" s="40" customFormat="1" ht="15.75" customHeight="1" x14ac:dyDescent="0.15">
      <c r="A1355" s="109" t="str">
        <f>A1354</f>
        <v/>
      </c>
      <c r="B1355" s="99"/>
      <c r="D1355" s="435"/>
      <c r="E1355" s="435"/>
      <c r="F1355" s="436"/>
      <c r="G1355" s="436"/>
      <c r="H1355" s="436"/>
      <c r="I1355" s="436"/>
      <c r="J1355" s="431"/>
      <c r="K1355" s="431"/>
      <c r="L1355" s="431"/>
      <c r="M1355" s="432"/>
      <c r="N1355" s="432"/>
      <c r="O1355" s="432"/>
      <c r="P1355" s="431"/>
      <c r="Q1355" s="431"/>
      <c r="R1355" s="431"/>
      <c r="S1355" s="431">
        <v>6</v>
      </c>
      <c r="T1355" s="431"/>
      <c r="U1355" s="431"/>
      <c r="V1355" s="297">
        <f>J1354+V1354</f>
        <v>39.100000590085983</v>
      </c>
      <c r="W1355" s="297"/>
      <c r="X1355" s="297"/>
      <c r="Y1355" s="242">
        <f>Y1354+J1354*S1355</f>
        <v>289.40320437006949</v>
      </c>
      <c r="Z1355" s="242"/>
      <c r="AA1355" s="242"/>
      <c r="AB1355" s="242"/>
      <c r="AC1355" s="274"/>
      <c r="AD1355" s="274"/>
      <c r="AE1355" s="274"/>
      <c r="AF1355" s="429">
        <f>ROUND(IF(G1354="粘性土",MIN((1+V1355/(2*杭先端径))*(Y1355+2*M1354),9*M1354),IF(特に短い杭="×",3,MIN(1+V1355/(2*杭先端径),3))*Y1355*AC1354),1)</f>
        <v>773.1</v>
      </c>
      <c r="AG1355" s="429"/>
      <c r="AH1355" s="429"/>
      <c r="AI1355" s="430"/>
      <c r="BW1355" s="106"/>
    </row>
    <row r="1356" spans="1:75" s="40" customFormat="1" ht="15.75" customHeight="1" x14ac:dyDescent="0.15">
      <c r="A1356" s="109" t="str">
        <f>IF(J1356="","×","")</f>
        <v>×</v>
      </c>
      <c r="B1356" s="99"/>
      <c r="D1356" s="435"/>
      <c r="E1356" s="435"/>
      <c r="F1356" s="436"/>
      <c r="G1356" s="436"/>
      <c r="H1356" s="436"/>
      <c r="I1356" s="436"/>
      <c r="J1356" s="431"/>
      <c r="K1356" s="431"/>
      <c r="L1356" s="431"/>
      <c r="M1356" s="432"/>
      <c r="N1356" s="432"/>
      <c r="O1356" s="432"/>
      <c r="P1356" s="431"/>
      <c r="Q1356" s="431"/>
      <c r="R1356" s="431"/>
      <c r="S1356" s="431"/>
      <c r="T1356" s="431"/>
      <c r="U1356" s="431"/>
      <c r="V1356" s="297">
        <f>V1355</f>
        <v>39.100000590085983</v>
      </c>
      <c r="W1356" s="297"/>
      <c r="X1356" s="244"/>
      <c r="Y1356" s="242">
        <f>Y1355</f>
        <v>289.40320437006949</v>
      </c>
      <c r="Z1356" s="242"/>
      <c r="AA1356" s="242"/>
      <c r="AB1356" s="242"/>
      <c r="AC1356" s="274">
        <f>TAN(RADIANS(45+P1356/2))^2</f>
        <v>0.99999999999999978</v>
      </c>
      <c r="AD1356" s="274"/>
      <c r="AE1356" s="274"/>
      <c r="AF1356" s="429">
        <f>ROUND(IF(G1356="粘性土",MIN((1+V1356/(2*杭先端径))*(Y1356+2*M1356),9*M1356),IF(特に短い杭="×",3,MIN(1+V1356/(2*杭先端径),3))*Y1356*AC1356),1)</f>
        <v>868.2</v>
      </c>
      <c r="AG1356" s="429"/>
      <c r="AH1356" s="429"/>
      <c r="AI1356" s="430"/>
      <c r="BW1356" s="106"/>
    </row>
    <row r="1357" spans="1:75" s="40" customFormat="1" ht="15.75" customHeight="1" x14ac:dyDescent="0.15">
      <c r="A1357" s="109" t="str">
        <f>A1356</f>
        <v>×</v>
      </c>
      <c r="B1357" s="99"/>
      <c r="D1357" s="435"/>
      <c r="E1357" s="435"/>
      <c r="F1357" s="436"/>
      <c r="G1357" s="436"/>
      <c r="H1357" s="436"/>
      <c r="I1357" s="436"/>
      <c r="J1357" s="431"/>
      <c r="K1357" s="431"/>
      <c r="L1357" s="431"/>
      <c r="M1357" s="432"/>
      <c r="N1357" s="432"/>
      <c r="O1357" s="432"/>
      <c r="P1357" s="431"/>
      <c r="Q1357" s="431"/>
      <c r="R1357" s="431"/>
      <c r="S1357" s="431"/>
      <c r="T1357" s="431"/>
      <c r="U1357" s="431"/>
      <c r="V1357" s="297">
        <f>J1356+V1356</f>
        <v>39.100000590085983</v>
      </c>
      <c r="W1357" s="297"/>
      <c r="X1357" s="297"/>
      <c r="Y1357" s="242">
        <f>Y1356+J1356*S1357</f>
        <v>289.40320437006949</v>
      </c>
      <c r="Z1357" s="242"/>
      <c r="AA1357" s="242"/>
      <c r="AB1357" s="242"/>
      <c r="AC1357" s="274"/>
      <c r="AD1357" s="274"/>
      <c r="AE1357" s="274"/>
      <c r="AF1357" s="429">
        <f>ROUND(IF(G1356="粘性土",MIN((1+V1357/(2*杭先端径))*(Y1357+2*M1356),9*M1356),IF(特に短い杭="×",3,MIN(1+V1357/(2*杭先端径),3))*Y1357*AC1356),1)</f>
        <v>868.2</v>
      </c>
      <c r="AG1357" s="429"/>
      <c r="AH1357" s="429"/>
      <c r="AI1357" s="430"/>
      <c r="BW1357" s="106"/>
    </row>
    <row r="1358" spans="1:75" s="40" customFormat="1" ht="15.75" customHeight="1" x14ac:dyDescent="0.15">
      <c r="A1358" s="109" t="str">
        <f>IF(J1358="","×","")</f>
        <v>×</v>
      </c>
      <c r="B1358" s="99"/>
      <c r="D1358" s="435"/>
      <c r="E1358" s="435"/>
      <c r="F1358" s="436"/>
      <c r="G1358" s="436"/>
      <c r="H1358" s="436"/>
      <c r="I1358" s="436"/>
      <c r="J1358" s="431"/>
      <c r="K1358" s="431"/>
      <c r="L1358" s="431"/>
      <c r="M1358" s="432"/>
      <c r="N1358" s="432"/>
      <c r="O1358" s="432"/>
      <c r="P1358" s="431"/>
      <c r="Q1358" s="431"/>
      <c r="R1358" s="431"/>
      <c r="S1358" s="431"/>
      <c r="T1358" s="431"/>
      <c r="U1358" s="431"/>
      <c r="V1358" s="297">
        <f>V1357</f>
        <v>39.100000590085983</v>
      </c>
      <c r="W1358" s="297"/>
      <c r="X1358" s="244"/>
      <c r="Y1358" s="242">
        <f>Y1357</f>
        <v>289.40320437006949</v>
      </c>
      <c r="Z1358" s="242"/>
      <c r="AA1358" s="242"/>
      <c r="AB1358" s="242"/>
      <c r="AC1358" s="274">
        <f>TAN(RADIANS(45+P1358/2))^2</f>
        <v>0.99999999999999978</v>
      </c>
      <c r="AD1358" s="274"/>
      <c r="AE1358" s="274"/>
      <c r="AF1358" s="429">
        <f>ROUND(IF(G1358="粘性土",MIN((1+V1358/(2*杭先端径))*(Y1358+2*M1358),9*M1358),IF(特に短い杭="×",3,MIN(1+V1358/(2*杭先端径),3))*Y1358*AC1358),1)</f>
        <v>868.2</v>
      </c>
      <c r="AG1358" s="429"/>
      <c r="AH1358" s="429"/>
      <c r="AI1358" s="430"/>
      <c r="BW1358" s="106"/>
    </row>
    <row r="1359" spans="1:75" s="40" customFormat="1" ht="15.75" customHeight="1" x14ac:dyDescent="0.15">
      <c r="A1359" s="109" t="str">
        <f>A1358</f>
        <v>×</v>
      </c>
      <c r="B1359" s="99"/>
      <c r="D1359" s="435"/>
      <c r="E1359" s="435"/>
      <c r="F1359" s="436"/>
      <c r="G1359" s="436"/>
      <c r="H1359" s="436"/>
      <c r="I1359" s="436"/>
      <c r="J1359" s="431"/>
      <c r="K1359" s="431"/>
      <c r="L1359" s="431"/>
      <c r="M1359" s="432"/>
      <c r="N1359" s="432"/>
      <c r="O1359" s="432"/>
      <c r="P1359" s="431"/>
      <c r="Q1359" s="431"/>
      <c r="R1359" s="431"/>
      <c r="S1359" s="431"/>
      <c r="T1359" s="431"/>
      <c r="U1359" s="431"/>
      <c r="V1359" s="297">
        <f>J1358+V1358</f>
        <v>39.100000590085983</v>
      </c>
      <c r="W1359" s="297"/>
      <c r="X1359" s="297"/>
      <c r="Y1359" s="242">
        <f>Y1358+J1358*S1359</f>
        <v>289.40320437006949</v>
      </c>
      <c r="Z1359" s="242"/>
      <c r="AA1359" s="242"/>
      <c r="AB1359" s="242"/>
      <c r="AC1359" s="274"/>
      <c r="AD1359" s="274"/>
      <c r="AE1359" s="274"/>
      <c r="AF1359" s="429">
        <f>ROUND(IF(G1358="粘性土",MIN((1+V1359/(2*杭先端径))*(Y1359+2*M1358),9*M1358),IF(特に短い杭="×",3,MIN(1+V1359/(2*杭先端径),3))*Y1359*AC1358),1)</f>
        <v>868.2</v>
      </c>
      <c r="AG1359" s="429"/>
      <c r="AH1359" s="429"/>
      <c r="AI1359" s="430"/>
      <c r="BW1359" s="106"/>
    </row>
    <row r="1360" spans="1:75" s="40" customFormat="1" ht="15.75" customHeight="1" x14ac:dyDescent="0.15">
      <c r="A1360" s="109" t="str">
        <f>IF(J1360="","×","")</f>
        <v>×</v>
      </c>
      <c r="B1360" s="99"/>
      <c r="D1360" s="435"/>
      <c r="E1360" s="435"/>
      <c r="F1360" s="436"/>
      <c r="G1360" s="436"/>
      <c r="H1360" s="436"/>
      <c r="I1360" s="436"/>
      <c r="J1360" s="431"/>
      <c r="K1360" s="431"/>
      <c r="L1360" s="431"/>
      <c r="M1360" s="432"/>
      <c r="N1360" s="432"/>
      <c r="O1360" s="432"/>
      <c r="P1360" s="431"/>
      <c r="Q1360" s="431"/>
      <c r="R1360" s="431"/>
      <c r="S1360" s="431"/>
      <c r="T1360" s="431"/>
      <c r="U1360" s="431"/>
      <c r="V1360" s="297">
        <f>V1359</f>
        <v>39.100000590085983</v>
      </c>
      <c r="W1360" s="297"/>
      <c r="X1360" s="244"/>
      <c r="Y1360" s="242">
        <f>Y1359</f>
        <v>289.40320437006949</v>
      </c>
      <c r="Z1360" s="242"/>
      <c r="AA1360" s="242"/>
      <c r="AB1360" s="242"/>
      <c r="AC1360" s="274">
        <f>TAN(RADIANS(45+P1360/2))^2</f>
        <v>0.99999999999999978</v>
      </c>
      <c r="AD1360" s="274"/>
      <c r="AE1360" s="274"/>
      <c r="AF1360" s="429">
        <f>ROUND(IF(G1360="粘性土",MIN((1+V1360/(2*杭先端径))*(Y1360+2*M1360),9*M1360),IF(特に短い杭="×",3,MIN(1+V1360/(2*杭先端径),3))*Y1360*AC1360),1)</f>
        <v>868.2</v>
      </c>
      <c r="AG1360" s="429"/>
      <c r="AH1360" s="429"/>
      <c r="AI1360" s="430"/>
      <c r="BW1360" s="106"/>
    </row>
    <row r="1361" spans="1:76" s="40" customFormat="1" ht="15.75" customHeight="1" x14ac:dyDescent="0.15">
      <c r="A1361" s="109" t="str">
        <f>A1360</f>
        <v>×</v>
      </c>
      <c r="B1361" s="99"/>
      <c r="D1361" s="435"/>
      <c r="E1361" s="435"/>
      <c r="F1361" s="436"/>
      <c r="G1361" s="436"/>
      <c r="H1361" s="436"/>
      <c r="I1361" s="436"/>
      <c r="J1361" s="431"/>
      <c r="K1361" s="431"/>
      <c r="L1361" s="431"/>
      <c r="M1361" s="432"/>
      <c r="N1361" s="432"/>
      <c r="O1361" s="432"/>
      <c r="P1361" s="431"/>
      <c r="Q1361" s="431"/>
      <c r="R1361" s="431"/>
      <c r="S1361" s="431"/>
      <c r="T1361" s="431"/>
      <c r="U1361" s="431"/>
      <c r="V1361" s="297">
        <f>J1360+V1360</f>
        <v>39.100000590085983</v>
      </c>
      <c r="W1361" s="297"/>
      <c r="X1361" s="297"/>
      <c r="Y1361" s="242">
        <f>Y1360+J1360*S1361</f>
        <v>289.40320437006949</v>
      </c>
      <c r="Z1361" s="242"/>
      <c r="AA1361" s="242"/>
      <c r="AB1361" s="242"/>
      <c r="AC1361" s="274"/>
      <c r="AD1361" s="274"/>
      <c r="AE1361" s="274"/>
      <c r="AF1361" s="429">
        <f>ROUND(IF(G1360="粘性土",MIN((1+V1361/(2*杭先端径))*(Y1361+2*M1360),9*M1360),IF(特に短い杭="×",3,MIN(1+V1361/(2*杭先端径),3))*Y1361*AC1360),1)</f>
        <v>868.2</v>
      </c>
      <c r="AG1361" s="429"/>
      <c r="AH1361" s="429"/>
      <c r="AI1361" s="430"/>
      <c r="BW1361" s="106"/>
    </row>
    <row r="1362" spans="1:76" s="40" customFormat="1" ht="15.75" customHeight="1" x14ac:dyDescent="0.15">
      <c r="A1362" s="109" t="str">
        <f>IF(J1362="","×","")</f>
        <v>×</v>
      </c>
      <c r="B1362" s="99"/>
      <c r="D1362" s="435"/>
      <c r="E1362" s="435"/>
      <c r="F1362" s="436"/>
      <c r="G1362" s="436"/>
      <c r="H1362" s="436"/>
      <c r="I1362" s="436"/>
      <c r="J1362" s="431"/>
      <c r="K1362" s="431"/>
      <c r="L1362" s="431"/>
      <c r="M1362" s="432"/>
      <c r="N1362" s="432"/>
      <c r="O1362" s="432"/>
      <c r="P1362" s="431"/>
      <c r="Q1362" s="431"/>
      <c r="R1362" s="431"/>
      <c r="S1362" s="431"/>
      <c r="T1362" s="431"/>
      <c r="U1362" s="431"/>
      <c r="V1362" s="297">
        <f>V1361</f>
        <v>39.100000590085983</v>
      </c>
      <c r="W1362" s="297"/>
      <c r="X1362" s="244"/>
      <c r="Y1362" s="242">
        <f>Y1361</f>
        <v>289.40320437006949</v>
      </c>
      <c r="Z1362" s="242"/>
      <c r="AA1362" s="242"/>
      <c r="AB1362" s="242"/>
      <c r="AC1362" s="274">
        <f>TAN(RADIANS(45+P1362/2))^2</f>
        <v>0.99999999999999978</v>
      </c>
      <c r="AD1362" s="274"/>
      <c r="AE1362" s="274"/>
      <c r="AF1362" s="429">
        <f>ROUND(IF(G1362="粘性土",MIN((1+V1362/(2*杭先端径))*(Y1362+2*M1362),9*M1362),IF(特に短い杭="×",3,MIN(1+V1362/(2*杭先端径),3))*Y1362*AC1362),1)</f>
        <v>868.2</v>
      </c>
      <c r="AG1362" s="429"/>
      <c r="AH1362" s="429"/>
      <c r="AI1362" s="430"/>
      <c r="BW1362" s="106"/>
    </row>
    <row r="1363" spans="1:76" s="40" customFormat="1" ht="15.75" customHeight="1" x14ac:dyDescent="0.15">
      <c r="A1363" s="109" t="str">
        <f>A1362</f>
        <v>×</v>
      </c>
      <c r="B1363" s="99"/>
      <c r="D1363" s="505"/>
      <c r="E1363" s="505"/>
      <c r="F1363" s="506"/>
      <c r="G1363" s="506"/>
      <c r="H1363" s="506"/>
      <c r="I1363" s="506"/>
      <c r="J1363" s="457"/>
      <c r="K1363" s="457"/>
      <c r="L1363" s="457"/>
      <c r="M1363" s="654"/>
      <c r="N1363" s="654"/>
      <c r="O1363" s="654"/>
      <c r="P1363" s="457"/>
      <c r="Q1363" s="457"/>
      <c r="R1363" s="457"/>
      <c r="S1363" s="457"/>
      <c r="T1363" s="457"/>
      <c r="U1363" s="457"/>
      <c r="V1363" s="298">
        <f>J1362+V1362</f>
        <v>39.100000590085983</v>
      </c>
      <c r="W1363" s="298"/>
      <c r="X1363" s="298"/>
      <c r="Y1363" s="253">
        <f>Y1362+J1362*S1363</f>
        <v>289.40320437006949</v>
      </c>
      <c r="Z1363" s="253"/>
      <c r="AA1363" s="253"/>
      <c r="AB1363" s="253"/>
      <c r="AC1363" s="275"/>
      <c r="AD1363" s="275"/>
      <c r="AE1363" s="275"/>
      <c r="AF1363" s="444">
        <f>ROUND(IF(G1362="粘性土",MIN((1+V1363/(2*杭先端径))*(Y1363+2*M1362),9*M1362),IF(特に短い杭="×",3,MIN(1+V1363/(2*杭先端径),3))*Y1363*AC1362),1)</f>
        <v>868.2</v>
      </c>
      <c r="AG1363" s="444"/>
      <c r="AH1363" s="444"/>
      <c r="AI1363" s="460"/>
      <c r="BW1363" s="106"/>
    </row>
    <row r="1364" spans="1:76" s="40" customFormat="1" ht="15.75" customHeight="1" x14ac:dyDescent="0.15">
      <c r="B1364" s="99" t="s">
        <v>571</v>
      </c>
      <c r="D1364" s="66"/>
      <c r="E1364" s="66"/>
      <c r="F1364" s="66"/>
      <c r="G1364" s="66"/>
      <c r="H1364" s="35"/>
      <c r="I1364" s="35"/>
      <c r="J1364" s="35"/>
      <c r="K1364" s="35"/>
      <c r="L1364" s="35"/>
      <c r="M1364" s="43"/>
      <c r="N1364" s="36"/>
      <c r="O1364" s="36"/>
      <c r="P1364" s="36"/>
      <c r="Q1364" s="43"/>
      <c r="R1364" s="43"/>
      <c r="S1364" s="43"/>
      <c r="T1364" s="43"/>
      <c r="U1364" s="43"/>
      <c r="V1364" s="43"/>
      <c r="W1364" s="43"/>
      <c r="X1364" s="43"/>
      <c r="Y1364" s="43"/>
      <c r="Z1364" s="82"/>
      <c r="AA1364" s="82"/>
      <c r="AB1364" s="82"/>
      <c r="AC1364" s="36"/>
      <c r="AD1364" s="36"/>
      <c r="AE1364" s="36"/>
      <c r="AF1364" s="66"/>
      <c r="AG1364" s="66"/>
      <c r="AH1364" s="66"/>
      <c r="AI1364" s="66"/>
      <c r="AK1364" s="32"/>
      <c r="AL1364" s="32"/>
      <c r="AM1364" s="32"/>
      <c r="BW1364" s="106"/>
    </row>
    <row r="1365" spans="1:76" s="106" customFormat="1" ht="15.75" customHeight="1" x14ac:dyDescent="0.15">
      <c r="I1365" s="99"/>
      <c r="J1365" s="99"/>
      <c r="K1365" s="99"/>
      <c r="L1365" s="99"/>
      <c r="M1365" s="99"/>
      <c r="N1365" s="101"/>
      <c r="O1365" s="105"/>
      <c r="P1365" s="105"/>
      <c r="Q1365" s="105"/>
      <c r="R1365" s="101"/>
      <c r="S1365" s="101"/>
      <c r="T1365" s="101"/>
      <c r="U1365" s="101"/>
      <c r="V1365" s="101"/>
      <c r="W1365" s="101"/>
      <c r="X1365" s="101"/>
      <c r="Y1365" s="101"/>
      <c r="Z1365" s="101"/>
      <c r="AA1365" s="100"/>
      <c r="AB1365" s="100"/>
      <c r="AC1365" s="100"/>
      <c r="AD1365" s="105"/>
      <c r="AE1365" s="105"/>
      <c r="AF1365" s="105"/>
      <c r="AL1365" s="101"/>
      <c r="AM1365" s="101"/>
      <c r="AN1365" s="101"/>
    </row>
    <row r="1366" spans="1:76" s="40" customFormat="1" ht="15.75" customHeight="1" x14ac:dyDescent="0.15">
      <c r="B1366" s="106"/>
      <c r="E1366" s="25" t="s">
        <v>322</v>
      </c>
      <c r="BX1366" s="106"/>
    </row>
    <row r="1367" spans="1:76" s="40" customFormat="1" ht="15.75" customHeight="1" x14ac:dyDescent="0.15">
      <c r="B1367" s="106"/>
      <c r="F1367" s="40" t="s">
        <v>323</v>
      </c>
      <c r="BX1367" s="106"/>
    </row>
    <row r="1368" spans="1:76" s="40" customFormat="1" ht="15.75" customHeight="1" x14ac:dyDescent="0.15">
      <c r="B1368" s="106"/>
      <c r="L1368" s="106"/>
    </row>
    <row r="1369" spans="1:76" s="40" customFormat="1" ht="15.75" customHeight="1" x14ac:dyDescent="0.15">
      <c r="B1369" s="106"/>
      <c r="C1369" s="28" t="s">
        <v>496</v>
      </c>
      <c r="D1369" s="34"/>
      <c r="E1369" s="34"/>
      <c r="F1369" s="34"/>
      <c r="G1369" s="28"/>
      <c r="H1369" s="28"/>
      <c r="I1369" s="28"/>
      <c r="J1369" s="28"/>
      <c r="K1369" s="28"/>
      <c r="L1369" s="28"/>
      <c r="M1369" s="28"/>
      <c r="N1369" s="28"/>
      <c r="O1369" s="28"/>
      <c r="P1369" s="28"/>
      <c r="Q1369" s="28"/>
      <c r="R1369" s="28"/>
      <c r="S1369" s="28"/>
      <c r="T1369" s="28"/>
      <c r="U1369" s="28"/>
      <c r="V1369" s="28"/>
      <c r="W1369" s="28"/>
      <c r="X1369" s="28"/>
      <c r="Y1369" s="28"/>
      <c r="Z1369" s="28"/>
      <c r="AA1369" s="34"/>
      <c r="AB1369" s="34"/>
      <c r="AC1369" s="34"/>
      <c r="AD1369" s="34"/>
      <c r="AE1369" s="34"/>
      <c r="AF1369" s="34"/>
      <c r="AG1369" s="34"/>
      <c r="AH1369" s="34"/>
      <c r="AI1369" s="34"/>
      <c r="BX1369" s="106"/>
    </row>
    <row r="1370" spans="1:76" s="40" customFormat="1" ht="15.75" customHeight="1" x14ac:dyDescent="0.15">
      <c r="B1370" s="106"/>
      <c r="C1370" s="405" t="s">
        <v>8</v>
      </c>
      <c r="D1370" s="406"/>
      <c r="E1370" s="406" t="s">
        <v>332</v>
      </c>
      <c r="F1370" s="406"/>
      <c r="G1370" s="406"/>
      <c r="H1370" s="407" t="s">
        <v>181</v>
      </c>
      <c r="I1370" s="407"/>
      <c r="J1370" s="407"/>
      <c r="K1370" s="406" t="s">
        <v>488</v>
      </c>
      <c r="L1370" s="406"/>
      <c r="M1370" s="406"/>
      <c r="N1370" s="409"/>
      <c r="O1370" s="368" t="s">
        <v>274</v>
      </c>
      <c r="P1370" s="266"/>
      <c r="Q1370" s="266"/>
      <c r="R1370" s="266"/>
      <c r="S1370" s="266"/>
      <c r="T1370" s="266"/>
      <c r="U1370" s="266" t="s">
        <v>482</v>
      </c>
      <c r="V1370" s="266"/>
      <c r="W1370" s="410"/>
      <c r="X1370" s="265" t="s">
        <v>528</v>
      </c>
      <c r="Y1370" s="266"/>
      <c r="Z1370" s="266"/>
      <c r="AA1370" s="266"/>
      <c r="AB1370" s="266"/>
      <c r="AC1370" s="266"/>
      <c r="AD1370" s="266"/>
      <c r="AE1370" s="266"/>
      <c r="AF1370" s="266"/>
      <c r="AG1370" s="266"/>
      <c r="AH1370" s="266"/>
      <c r="AI1370" s="372"/>
      <c r="BX1370" s="106"/>
    </row>
    <row r="1371" spans="1:76" s="40" customFormat="1" ht="15.75" customHeight="1" x14ac:dyDescent="0.15">
      <c r="B1371" s="106"/>
      <c r="C1371" s="374"/>
      <c r="D1371" s="327"/>
      <c r="E1371" s="327"/>
      <c r="F1371" s="327"/>
      <c r="G1371" s="327"/>
      <c r="H1371" s="408"/>
      <c r="I1371" s="408"/>
      <c r="J1371" s="408"/>
      <c r="K1371" s="327"/>
      <c r="L1371" s="327"/>
      <c r="M1371" s="327"/>
      <c r="N1371" s="332"/>
      <c r="O1371" s="412" t="s">
        <v>471</v>
      </c>
      <c r="P1371" s="253"/>
      <c r="Q1371" s="253" t="s">
        <v>472</v>
      </c>
      <c r="R1371" s="253"/>
      <c r="S1371" s="253" t="s">
        <v>473</v>
      </c>
      <c r="T1371" s="253"/>
      <c r="U1371" s="252"/>
      <c r="V1371" s="252"/>
      <c r="W1371" s="411"/>
      <c r="X1371" s="395" t="s">
        <v>471</v>
      </c>
      <c r="Y1371" s="253"/>
      <c r="Z1371" s="253"/>
      <c r="AA1371" s="253"/>
      <c r="AB1371" s="253" t="s">
        <v>472</v>
      </c>
      <c r="AC1371" s="253"/>
      <c r="AD1371" s="253"/>
      <c r="AE1371" s="253"/>
      <c r="AF1371" s="253" t="s">
        <v>473</v>
      </c>
      <c r="AG1371" s="253"/>
      <c r="AH1371" s="253"/>
      <c r="AI1371" s="413"/>
      <c r="BX1371" s="106"/>
    </row>
    <row r="1372" spans="1:76" s="40" customFormat="1" ht="15.75" customHeight="1" x14ac:dyDescent="0.15">
      <c r="A1372" s="83" t="str">
        <f>IF(H1372="","×","")</f>
        <v/>
      </c>
      <c r="B1372" s="99"/>
      <c r="C1372" s="265">
        <f>IF(D1334="","",D1334)</f>
        <v>2</v>
      </c>
      <c r="D1372" s="266"/>
      <c r="E1372" s="266" t="str">
        <f>IF(G1334="","",G1334)</f>
        <v>砂質土</v>
      </c>
      <c r="F1372" s="266"/>
      <c r="G1372" s="266"/>
      <c r="H1372" s="267">
        <f>IF(J1334="","",J1334)</f>
        <v>0.33000001311302185</v>
      </c>
      <c r="I1372" s="267"/>
      <c r="J1372" s="267"/>
      <c r="K1372" s="414">
        <f t="shared" ref="K1372:K1401" si="154">AF1334*AD$1402</f>
        <v>452.09999999999997</v>
      </c>
      <c r="L1372" s="414"/>
      <c r="M1372" s="414"/>
      <c r="N1372" s="426"/>
      <c r="O1372" s="416">
        <f>IF(E1372="","",IF(E1372="粘性土",1,CHOOSE(AJ$1266,X$1261,X$1262,X$1263)))</f>
        <v>1</v>
      </c>
      <c r="P1372" s="414"/>
      <c r="Q1372" s="414">
        <f>IF(E1372="","",IF(E1372="粘性土",1,CHOOSE(AJ$1266,AB$1261,AB$1262,AB$1263)))</f>
        <v>0.5</v>
      </c>
      <c r="R1372" s="414"/>
      <c r="S1372" s="414">
        <f>IF(E1372="","",IF(E1372="粘性土",1,CHOOSE(AJ$1266,AF$1261,AF$1262,AF$1263)))</f>
        <v>0.4</v>
      </c>
      <c r="T1372" s="414"/>
      <c r="U1372" s="427">
        <f>IF(E1372="","",IF(E1372="粘性土",1,AJ$1279))</f>
        <v>0.83899999999999997</v>
      </c>
      <c r="V1372" s="427"/>
      <c r="W1372" s="428"/>
      <c r="X1372" s="420">
        <f>IF(E1372="","",ROUND(K1372*O1372*U1372,1))</f>
        <v>379.3</v>
      </c>
      <c r="Y1372" s="421"/>
      <c r="Z1372" s="421"/>
      <c r="AA1372" s="421"/>
      <c r="AB1372" s="420">
        <f>IF(E1372="","",ROUND(K1372*Q1372*U1372,1))</f>
        <v>189.7</v>
      </c>
      <c r="AC1372" s="421"/>
      <c r="AD1372" s="421"/>
      <c r="AE1372" s="421"/>
      <c r="AF1372" s="420">
        <f>IF(E1372="","",ROUND(K1372*S1372*U1372,1))</f>
        <v>151.69999999999999</v>
      </c>
      <c r="AG1372" s="421"/>
      <c r="AH1372" s="421"/>
      <c r="AI1372" s="422"/>
      <c r="BX1372" s="106"/>
    </row>
    <row r="1373" spans="1:76" s="40" customFormat="1" ht="15.75" customHeight="1" x14ac:dyDescent="0.15">
      <c r="A1373" s="83" t="str">
        <f>A1372</f>
        <v/>
      </c>
      <c r="B1373" s="99"/>
      <c r="C1373" s="240"/>
      <c r="D1373" s="241"/>
      <c r="E1373" s="241"/>
      <c r="F1373" s="241"/>
      <c r="G1373" s="241"/>
      <c r="H1373" s="242"/>
      <c r="I1373" s="242"/>
      <c r="J1373" s="242"/>
      <c r="K1373" s="385">
        <f t="shared" si="154"/>
        <v>490.65000000000003</v>
      </c>
      <c r="L1373" s="385"/>
      <c r="M1373" s="385"/>
      <c r="N1373" s="424"/>
      <c r="O1373" s="387">
        <f>O1372</f>
        <v>1</v>
      </c>
      <c r="P1373" s="385"/>
      <c r="Q1373" s="385">
        <f>Q1372</f>
        <v>0.5</v>
      </c>
      <c r="R1373" s="385"/>
      <c r="S1373" s="385">
        <f>S1372</f>
        <v>0.4</v>
      </c>
      <c r="T1373" s="385"/>
      <c r="U1373" s="427">
        <f t="shared" ref="U1373" si="155">U1372</f>
        <v>0.83899999999999997</v>
      </c>
      <c r="V1373" s="427"/>
      <c r="W1373" s="428"/>
      <c r="X1373" s="391">
        <f>IF(E1372="","",ROUND(K1373*O1373*U1373,1))</f>
        <v>411.7</v>
      </c>
      <c r="Y1373" s="392"/>
      <c r="Z1373" s="392"/>
      <c r="AA1373" s="392"/>
      <c r="AB1373" s="391">
        <f>IF(E1372="","",ROUND(K1373*Q1373*U1373,1))</f>
        <v>205.8</v>
      </c>
      <c r="AC1373" s="392"/>
      <c r="AD1373" s="392"/>
      <c r="AE1373" s="392"/>
      <c r="AF1373" s="391">
        <f>IF(E1372="","",ROUND(K1373*S1373*U1373,1))</f>
        <v>164.7</v>
      </c>
      <c r="AG1373" s="392"/>
      <c r="AH1373" s="392"/>
      <c r="AI1373" s="393"/>
      <c r="BX1373" s="106"/>
    </row>
    <row r="1374" spans="1:76" s="40" customFormat="1" ht="15.75" customHeight="1" x14ac:dyDescent="0.15">
      <c r="A1374" s="83" t="str">
        <f>IF(H1374="","×","")</f>
        <v/>
      </c>
      <c r="B1374" s="99"/>
      <c r="C1374" s="240">
        <f>IF(D1336="","",D1336)</f>
        <v>3</v>
      </c>
      <c r="D1374" s="241"/>
      <c r="E1374" s="241" t="str">
        <f>IF(G1336="","",G1336)</f>
        <v>粘性土</v>
      </c>
      <c r="F1374" s="241"/>
      <c r="G1374" s="241"/>
      <c r="H1374" s="242">
        <f>IF(J1336="","",J1336)</f>
        <v>1.5</v>
      </c>
      <c r="I1374" s="242"/>
      <c r="J1374" s="242"/>
      <c r="K1374" s="385">
        <f t="shared" si="154"/>
        <v>194.39999999999998</v>
      </c>
      <c r="L1374" s="385"/>
      <c r="M1374" s="385"/>
      <c r="N1374" s="424"/>
      <c r="O1374" s="387">
        <f>IF(E1374="","",IF(E1374="粘性土",1,CHOOSE(AJ$1266,X$1261,X$1262,X$1263)))</f>
        <v>1</v>
      </c>
      <c r="P1374" s="385"/>
      <c r="Q1374" s="385">
        <f>IF(E1374="","",IF(E1374="粘性土",1,CHOOSE(AJ$1266,AB$1261,AB$1262,AB$1263)))</f>
        <v>1</v>
      </c>
      <c r="R1374" s="385"/>
      <c r="S1374" s="385">
        <f>IF(E1374="","",IF(E1374="粘性土",1,CHOOSE(AJ$1266,AF$1261,AF$1262,AF$1263)))</f>
        <v>1</v>
      </c>
      <c r="T1374" s="385"/>
      <c r="U1374" s="427">
        <f>IF(E1374="","",IF(E1374="粘性土",1,AJ$1279))</f>
        <v>1</v>
      </c>
      <c r="V1374" s="427"/>
      <c r="W1374" s="428"/>
      <c r="X1374" s="391">
        <f>IF(E1374="","",ROUND(K1374*O1374*U1374,1))</f>
        <v>194.4</v>
      </c>
      <c r="Y1374" s="392"/>
      <c r="Z1374" s="392"/>
      <c r="AA1374" s="392"/>
      <c r="AB1374" s="391">
        <f>IF(E1374="","",ROUND(K1374*Q1374*U1374,1))</f>
        <v>194.4</v>
      </c>
      <c r="AC1374" s="392"/>
      <c r="AD1374" s="392"/>
      <c r="AE1374" s="392"/>
      <c r="AF1374" s="391">
        <f>IF(E1374="","",ROUND(K1374*S1374*U1374,1))</f>
        <v>194.4</v>
      </c>
      <c r="AG1374" s="392"/>
      <c r="AH1374" s="392"/>
      <c r="AI1374" s="393"/>
      <c r="BX1374" s="106"/>
    </row>
    <row r="1375" spans="1:76" s="40" customFormat="1" ht="15.75" customHeight="1" x14ac:dyDescent="0.15">
      <c r="A1375" s="83" t="str">
        <f>A1374</f>
        <v/>
      </c>
      <c r="B1375" s="99"/>
      <c r="C1375" s="240"/>
      <c r="D1375" s="241"/>
      <c r="E1375" s="241"/>
      <c r="F1375" s="241"/>
      <c r="G1375" s="241"/>
      <c r="H1375" s="242"/>
      <c r="I1375" s="242"/>
      <c r="J1375" s="242"/>
      <c r="K1375" s="385">
        <f t="shared" si="154"/>
        <v>194.39999999999998</v>
      </c>
      <c r="L1375" s="385"/>
      <c r="M1375" s="385"/>
      <c r="N1375" s="424"/>
      <c r="O1375" s="387">
        <f>O1374</f>
        <v>1</v>
      </c>
      <c r="P1375" s="385"/>
      <c r="Q1375" s="385">
        <f>Q1374</f>
        <v>1</v>
      </c>
      <c r="R1375" s="385"/>
      <c r="S1375" s="385">
        <f>S1374</f>
        <v>1</v>
      </c>
      <c r="T1375" s="385"/>
      <c r="U1375" s="427">
        <f t="shared" ref="U1375" si="156">U1374</f>
        <v>1</v>
      </c>
      <c r="V1375" s="427"/>
      <c r="W1375" s="428"/>
      <c r="X1375" s="391">
        <f>IF(E1374="","",ROUND(K1375*O1375*U1375,1))</f>
        <v>194.4</v>
      </c>
      <c r="Y1375" s="392"/>
      <c r="Z1375" s="392"/>
      <c r="AA1375" s="392"/>
      <c r="AB1375" s="391">
        <f>IF(E1374="","",ROUND(K1375*Q1375*U1375,1))</f>
        <v>194.4</v>
      </c>
      <c r="AC1375" s="392"/>
      <c r="AD1375" s="392"/>
      <c r="AE1375" s="392"/>
      <c r="AF1375" s="391">
        <f>IF(E1374="","",ROUND(K1375*S1375*U1375,1))</f>
        <v>194.4</v>
      </c>
      <c r="AG1375" s="392"/>
      <c r="AH1375" s="392"/>
      <c r="AI1375" s="393"/>
      <c r="BX1375" s="106"/>
    </row>
    <row r="1376" spans="1:76" s="40" customFormat="1" ht="15.75" customHeight="1" x14ac:dyDescent="0.15">
      <c r="A1376" s="83" t="str">
        <f>IF(H1376="","×","")</f>
        <v/>
      </c>
      <c r="B1376" s="99"/>
      <c r="C1376" s="240">
        <f>IF(D1338="","",D1338)</f>
        <v>4</v>
      </c>
      <c r="D1376" s="241"/>
      <c r="E1376" s="241" t="str">
        <f>IF(G1338="","",G1338)</f>
        <v>粘性土</v>
      </c>
      <c r="F1376" s="241"/>
      <c r="G1376" s="241"/>
      <c r="H1376" s="242">
        <f>IF(J1338="","",J1338)</f>
        <v>6.5500001907348633</v>
      </c>
      <c r="I1376" s="242"/>
      <c r="J1376" s="242"/>
      <c r="K1376" s="385">
        <f t="shared" si="154"/>
        <v>437.40000000000003</v>
      </c>
      <c r="L1376" s="385"/>
      <c r="M1376" s="385"/>
      <c r="N1376" s="424"/>
      <c r="O1376" s="387">
        <f>IF(E1376="","",IF(E1376="粘性土",1,CHOOSE(AJ$1266,X$1261,X$1262,X$1263)))</f>
        <v>1</v>
      </c>
      <c r="P1376" s="385"/>
      <c r="Q1376" s="385">
        <f>IF(E1376="","",IF(E1376="粘性土",1,CHOOSE(AJ$1266,AB$1261,AB$1262,AB$1263)))</f>
        <v>1</v>
      </c>
      <c r="R1376" s="385"/>
      <c r="S1376" s="385">
        <f>IF(E1376="","",IF(E1376="粘性土",1,CHOOSE(AJ$1266,AF$1261,AF$1262,AF$1263)))</f>
        <v>1</v>
      </c>
      <c r="T1376" s="385"/>
      <c r="U1376" s="427">
        <f>IF(E1376="","",IF(E1376="粘性土",1,AJ$1279))</f>
        <v>1</v>
      </c>
      <c r="V1376" s="427"/>
      <c r="W1376" s="428"/>
      <c r="X1376" s="391">
        <f>IF(E1376="","",ROUND(K1376*O1376*U1376,1))</f>
        <v>437.4</v>
      </c>
      <c r="Y1376" s="392"/>
      <c r="Z1376" s="392"/>
      <c r="AA1376" s="392"/>
      <c r="AB1376" s="391">
        <f>IF(E1376="","",ROUND(K1376*Q1376*U1376,1))</f>
        <v>437.4</v>
      </c>
      <c r="AC1376" s="392"/>
      <c r="AD1376" s="392"/>
      <c r="AE1376" s="392"/>
      <c r="AF1376" s="391">
        <f>IF(E1376="","",ROUND(K1376*S1376*U1376,1))</f>
        <v>437.4</v>
      </c>
      <c r="AG1376" s="392"/>
      <c r="AH1376" s="392"/>
      <c r="AI1376" s="393"/>
      <c r="BX1376" s="106"/>
    </row>
    <row r="1377" spans="1:76" s="40" customFormat="1" ht="15.75" customHeight="1" x14ac:dyDescent="0.15">
      <c r="A1377" s="83" t="str">
        <f>A1376</f>
        <v/>
      </c>
      <c r="B1377" s="99"/>
      <c r="C1377" s="240"/>
      <c r="D1377" s="241"/>
      <c r="E1377" s="241"/>
      <c r="F1377" s="241"/>
      <c r="G1377" s="241"/>
      <c r="H1377" s="242"/>
      <c r="I1377" s="242"/>
      <c r="J1377" s="242"/>
      <c r="K1377" s="385">
        <f t="shared" si="154"/>
        <v>437.40000000000003</v>
      </c>
      <c r="L1377" s="385"/>
      <c r="M1377" s="385"/>
      <c r="N1377" s="424"/>
      <c r="O1377" s="387">
        <f>O1376</f>
        <v>1</v>
      </c>
      <c r="P1377" s="385"/>
      <c r="Q1377" s="385">
        <f>Q1376</f>
        <v>1</v>
      </c>
      <c r="R1377" s="385"/>
      <c r="S1377" s="385">
        <f>S1376</f>
        <v>1</v>
      </c>
      <c r="T1377" s="385"/>
      <c r="U1377" s="427">
        <f t="shared" ref="U1377" si="157">U1376</f>
        <v>1</v>
      </c>
      <c r="V1377" s="427"/>
      <c r="W1377" s="428"/>
      <c r="X1377" s="391">
        <f>IF(E1376="","",ROUND(K1377*O1377*U1377,1))</f>
        <v>437.4</v>
      </c>
      <c r="Y1377" s="392"/>
      <c r="Z1377" s="392"/>
      <c r="AA1377" s="392"/>
      <c r="AB1377" s="391">
        <f>IF(E1376="","",ROUND(K1377*Q1377*U1377,1))</f>
        <v>437.4</v>
      </c>
      <c r="AC1377" s="392"/>
      <c r="AD1377" s="392"/>
      <c r="AE1377" s="392"/>
      <c r="AF1377" s="391">
        <f>IF(E1376="","",ROUND(K1377*S1377*U1377,1))</f>
        <v>437.4</v>
      </c>
      <c r="AG1377" s="392"/>
      <c r="AH1377" s="392"/>
      <c r="AI1377" s="393"/>
      <c r="BX1377" s="106"/>
    </row>
    <row r="1378" spans="1:76" s="40" customFormat="1" ht="15.75" customHeight="1" x14ac:dyDescent="0.15">
      <c r="A1378" s="83" t="str">
        <f>IF(H1378="","×","")</f>
        <v/>
      </c>
      <c r="B1378" s="99"/>
      <c r="C1378" s="240">
        <f>IF(D1340="","",D1340)</f>
        <v>5</v>
      </c>
      <c r="D1378" s="241"/>
      <c r="E1378" s="241" t="str">
        <f>IF(G1340="","",G1340)</f>
        <v>粘性土</v>
      </c>
      <c r="F1378" s="241"/>
      <c r="G1378" s="241"/>
      <c r="H1378" s="242">
        <f>IF(J1340="","",J1340)</f>
        <v>3.4500000476837158</v>
      </c>
      <c r="I1378" s="242"/>
      <c r="J1378" s="242"/>
      <c r="K1378" s="385">
        <f t="shared" si="154"/>
        <v>716.84999999999991</v>
      </c>
      <c r="L1378" s="385"/>
      <c r="M1378" s="385"/>
      <c r="N1378" s="424"/>
      <c r="O1378" s="387">
        <f>IF(E1378="","",IF(E1378="粘性土",1,CHOOSE(AJ$1266,X$1261,X$1262,X$1263)))</f>
        <v>1</v>
      </c>
      <c r="P1378" s="385"/>
      <c r="Q1378" s="385">
        <f>IF(E1378="","",IF(E1378="粘性土",1,CHOOSE(AJ$1266,AB$1261,AB$1262,AB$1263)))</f>
        <v>1</v>
      </c>
      <c r="R1378" s="385"/>
      <c r="S1378" s="385">
        <f>IF(E1378="","",IF(E1378="粘性土",1,CHOOSE(AJ$1266,AF$1261,AF$1262,AF$1263)))</f>
        <v>1</v>
      </c>
      <c r="T1378" s="385"/>
      <c r="U1378" s="427">
        <f>IF(E1378="","",IF(E1378="粘性土",1,AJ$1279))</f>
        <v>1</v>
      </c>
      <c r="V1378" s="427"/>
      <c r="W1378" s="428"/>
      <c r="X1378" s="391">
        <f>IF(E1378="","",ROUND(K1378*O1378*U1378,1))</f>
        <v>716.9</v>
      </c>
      <c r="Y1378" s="392"/>
      <c r="Z1378" s="392"/>
      <c r="AA1378" s="392"/>
      <c r="AB1378" s="391">
        <f>IF(E1378="","",ROUND(K1378*Q1378*U1378,1))</f>
        <v>716.9</v>
      </c>
      <c r="AC1378" s="392"/>
      <c r="AD1378" s="392"/>
      <c r="AE1378" s="392"/>
      <c r="AF1378" s="391">
        <f>IF(E1378="","",ROUND(K1378*S1378*U1378,1))</f>
        <v>716.9</v>
      </c>
      <c r="AG1378" s="392"/>
      <c r="AH1378" s="392"/>
      <c r="AI1378" s="393"/>
      <c r="BX1378" s="106"/>
    </row>
    <row r="1379" spans="1:76" s="40" customFormat="1" ht="15.75" customHeight="1" x14ac:dyDescent="0.15">
      <c r="A1379" s="83" t="str">
        <f>A1378</f>
        <v/>
      </c>
      <c r="B1379" s="99"/>
      <c r="C1379" s="240"/>
      <c r="D1379" s="241"/>
      <c r="E1379" s="241"/>
      <c r="F1379" s="241"/>
      <c r="G1379" s="241"/>
      <c r="H1379" s="242"/>
      <c r="I1379" s="242"/>
      <c r="J1379" s="242"/>
      <c r="K1379" s="385">
        <f t="shared" si="154"/>
        <v>716.84999999999991</v>
      </c>
      <c r="L1379" s="385"/>
      <c r="M1379" s="385"/>
      <c r="N1379" s="424"/>
      <c r="O1379" s="387">
        <f>O1378</f>
        <v>1</v>
      </c>
      <c r="P1379" s="385"/>
      <c r="Q1379" s="385">
        <f>Q1378</f>
        <v>1</v>
      </c>
      <c r="R1379" s="385"/>
      <c r="S1379" s="385">
        <f>S1378</f>
        <v>1</v>
      </c>
      <c r="T1379" s="385"/>
      <c r="U1379" s="427">
        <f t="shared" ref="U1379" si="158">U1378</f>
        <v>1</v>
      </c>
      <c r="V1379" s="427"/>
      <c r="W1379" s="428"/>
      <c r="X1379" s="391">
        <f>IF(E1378="","",ROUND(K1379*O1379*U1379,1))</f>
        <v>716.9</v>
      </c>
      <c r="Y1379" s="392"/>
      <c r="Z1379" s="392"/>
      <c r="AA1379" s="392"/>
      <c r="AB1379" s="391">
        <f>IF(E1378="","",ROUND(K1379*Q1379*U1379,1))</f>
        <v>716.9</v>
      </c>
      <c r="AC1379" s="392"/>
      <c r="AD1379" s="392"/>
      <c r="AE1379" s="392"/>
      <c r="AF1379" s="391">
        <f>IF(E1378="","",ROUND(K1379*S1379*U1379,1))</f>
        <v>716.9</v>
      </c>
      <c r="AG1379" s="392"/>
      <c r="AH1379" s="392"/>
      <c r="AI1379" s="393"/>
      <c r="BX1379" s="106"/>
    </row>
    <row r="1380" spans="1:76" s="40" customFormat="1" ht="15.75" customHeight="1" x14ac:dyDescent="0.15">
      <c r="A1380" s="83" t="str">
        <f>IF(H1380="","×","")</f>
        <v/>
      </c>
      <c r="B1380" s="99"/>
      <c r="C1380" s="240">
        <f>IF(D1342="","",D1342)</f>
        <v>6</v>
      </c>
      <c r="D1380" s="241"/>
      <c r="E1380" s="241" t="str">
        <f>IF(G1342="","",G1342)</f>
        <v>粘性土</v>
      </c>
      <c r="F1380" s="241"/>
      <c r="G1380" s="241"/>
      <c r="H1380" s="242">
        <f>IF(J1342="","",J1342)</f>
        <v>2.3499999046325684</v>
      </c>
      <c r="I1380" s="242"/>
      <c r="J1380" s="242"/>
      <c r="K1380" s="385">
        <f t="shared" si="154"/>
        <v>1165.0500000000002</v>
      </c>
      <c r="L1380" s="385"/>
      <c r="M1380" s="385"/>
      <c r="N1380" s="424"/>
      <c r="O1380" s="387">
        <f>IF(E1380="","",IF(E1380="粘性土",1,CHOOSE(AJ$1266,X$1261,X$1262,X$1263)))</f>
        <v>1</v>
      </c>
      <c r="P1380" s="385"/>
      <c r="Q1380" s="385">
        <f>IF(E1380="","",IF(E1380="粘性土",1,CHOOSE(AJ$1266,AB$1261,AB$1262,AB$1263)))</f>
        <v>1</v>
      </c>
      <c r="R1380" s="385"/>
      <c r="S1380" s="385">
        <f>IF(E1380="","",IF(E1380="粘性土",1,CHOOSE(AJ$1266,AF$1261,AF$1262,AF$1263)))</f>
        <v>1</v>
      </c>
      <c r="T1380" s="385"/>
      <c r="U1380" s="427">
        <f>IF(E1380="","",IF(E1380="粘性土",1,AJ$1279))</f>
        <v>1</v>
      </c>
      <c r="V1380" s="427"/>
      <c r="W1380" s="428"/>
      <c r="X1380" s="391">
        <f>IF(E1380="","",ROUND(K1380*O1380*U1380,1))</f>
        <v>1165.0999999999999</v>
      </c>
      <c r="Y1380" s="392"/>
      <c r="Z1380" s="392"/>
      <c r="AA1380" s="392"/>
      <c r="AB1380" s="391">
        <f>IF(E1380="","",ROUND(K1380*Q1380*U1380,1))</f>
        <v>1165.0999999999999</v>
      </c>
      <c r="AC1380" s="392"/>
      <c r="AD1380" s="392"/>
      <c r="AE1380" s="392"/>
      <c r="AF1380" s="391">
        <f>IF(E1380="","",ROUND(K1380*S1380*U1380,1))</f>
        <v>1165.0999999999999</v>
      </c>
      <c r="AG1380" s="392"/>
      <c r="AH1380" s="392"/>
      <c r="AI1380" s="393"/>
      <c r="BX1380" s="106"/>
    </row>
    <row r="1381" spans="1:76" s="40" customFormat="1" ht="15.75" customHeight="1" x14ac:dyDescent="0.15">
      <c r="A1381" s="83" t="str">
        <f>A1380</f>
        <v/>
      </c>
      <c r="B1381" s="99"/>
      <c r="C1381" s="240"/>
      <c r="D1381" s="241"/>
      <c r="E1381" s="241"/>
      <c r="F1381" s="241"/>
      <c r="G1381" s="241"/>
      <c r="H1381" s="242"/>
      <c r="I1381" s="242"/>
      <c r="J1381" s="242"/>
      <c r="K1381" s="385">
        <f t="shared" si="154"/>
        <v>1165.0500000000002</v>
      </c>
      <c r="L1381" s="385"/>
      <c r="M1381" s="385"/>
      <c r="N1381" s="424"/>
      <c r="O1381" s="387">
        <f>O1380</f>
        <v>1</v>
      </c>
      <c r="P1381" s="385"/>
      <c r="Q1381" s="385">
        <f>Q1380</f>
        <v>1</v>
      </c>
      <c r="R1381" s="385"/>
      <c r="S1381" s="385">
        <f>S1380</f>
        <v>1</v>
      </c>
      <c r="T1381" s="385"/>
      <c r="U1381" s="427">
        <f t="shared" ref="U1381" si="159">U1380</f>
        <v>1</v>
      </c>
      <c r="V1381" s="427"/>
      <c r="W1381" s="428"/>
      <c r="X1381" s="391">
        <f>IF(E1380="","",ROUND(K1381*O1381*U1381,1))</f>
        <v>1165.0999999999999</v>
      </c>
      <c r="Y1381" s="392"/>
      <c r="Z1381" s="392"/>
      <c r="AA1381" s="392"/>
      <c r="AB1381" s="391">
        <f>IF(E1380="","",ROUND(K1381*Q1381*U1381,1))</f>
        <v>1165.0999999999999</v>
      </c>
      <c r="AC1381" s="392"/>
      <c r="AD1381" s="392"/>
      <c r="AE1381" s="392"/>
      <c r="AF1381" s="391">
        <f>IF(E1380="","",ROUND(K1381*S1381*U1381,1))</f>
        <v>1165.0999999999999</v>
      </c>
      <c r="AG1381" s="392"/>
      <c r="AH1381" s="392"/>
      <c r="AI1381" s="393"/>
      <c r="BX1381" s="106"/>
    </row>
    <row r="1382" spans="1:76" s="40" customFormat="1" ht="15.75" customHeight="1" x14ac:dyDescent="0.15">
      <c r="A1382" s="83" t="str">
        <f>IF(H1382="","×","")</f>
        <v/>
      </c>
      <c r="B1382" s="99"/>
      <c r="C1382" s="240">
        <f>IF(D1344="","",D1344)</f>
        <v>7</v>
      </c>
      <c r="D1382" s="241"/>
      <c r="E1382" s="241" t="str">
        <f>IF(G1344="","",G1344)</f>
        <v>砂質土</v>
      </c>
      <c r="F1382" s="241"/>
      <c r="G1382" s="241"/>
      <c r="H1382" s="242">
        <f>IF(J1344="","",J1344)</f>
        <v>8.6000003814697266</v>
      </c>
      <c r="I1382" s="242"/>
      <c r="J1382" s="242"/>
      <c r="K1382" s="385">
        <f t="shared" si="154"/>
        <v>1924.9499999999998</v>
      </c>
      <c r="L1382" s="385"/>
      <c r="M1382" s="385"/>
      <c r="N1382" s="424"/>
      <c r="O1382" s="387">
        <f>IF(E1382="","",IF(E1382="粘性土",1,CHOOSE(AJ$1266,X$1261,X$1262,X$1263)))</f>
        <v>1</v>
      </c>
      <c r="P1382" s="385"/>
      <c r="Q1382" s="385">
        <f>IF(E1382="","",IF(E1382="粘性土",1,CHOOSE(AJ$1266,AB$1261,AB$1262,AB$1263)))</f>
        <v>0.5</v>
      </c>
      <c r="R1382" s="385"/>
      <c r="S1382" s="385">
        <f>IF(E1382="","",IF(E1382="粘性土",1,CHOOSE(AJ$1266,AF$1261,AF$1262,AF$1263)))</f>
        <v>0.4</v>
      </c>
      <c r="T1382" s="385"/>
      <c r="U1382" s="427">
        <f>IF(E1382="","",IF(E1382="粘性土",1,AJ$1279))</f>
        <v>0.83899999999999997</v>
      </c>
      <c r="V1382" s="427"/>
      <c r="W1382" s="428"/>
      <c r="X1382" s="391">
        <f>IF(E1382="","",ROUND(K1382*O1382*U1382,1))</f>
        <v>1615</v>
      </c>
      <c r="Y1382" s="392"/>
      <c r="Z1382" s="392"/>
      <c r="AA1382" s="392"/>
      <c r="AB1382" s="391">
        <f>IF(E1382="","",ROUND(K1382*Q1382*U1382,1))</f>
        <v>807.5</v>
      </c>
      <c r="AC1382" s="392"/>
      <c r="AD1382" s="392"/>
      <c r="AE1382" s="392"/>
      <c r="AF1382" s="391">
        <f>IF(E1382="","",ROUND(K1382*S1382*U1382,1))</f>
        <v>646</v>
      </c>
      <c r="AG1382" s="392"/>
      <c r="AH1382" s="392"/>
      <c r="AI1382" s="393"/>
      <c r="BX1382" s="106"/>
    </row>
    <row r="1383" spans="1:76" s="40" customFormat="1" ht="15.75" customHeight="1" x14ac:dyDescent="0.15">
      <c r="A1383" s="83" t="str">
        <f>A1382</f>
        <v/>
      </c>
      <c r="B1383" s="99"/>
      <c r="C1383" s="240"/>
      <c r="D1383" s="241"/>
      <c r="E1383" s="241"/>
      <c r="F1383" s="241"/>
      <c r="G1383" s="241"/>
      <c r="H1383" s="242"/>
      <c r="I1383" s="242"/>
      <c r="J1383" s="242"/>
      <c r="K1383" s="385">
        <f t="shared" si="154"/>
        <v>3156.8999999999996</v>
      </c>
      <c r="L1383" s="385"/>
      <c r="M1383" s="385"/>
      <c r="N1383" s="424"/>
      <c r="O1383" s="387">
        <f>O1382</f>
        <v>1</v>
      </c>
      <c r="P1383" s="385"/>
      <c r="Q1383" s="385">
        <f>Q1382</f>
        <v>0.5</v>
      </c>
      <c r="R1383" s="385"/>
      <c r="S1383" s="385">
        <f>S1382</f>
        <v>0.4</v>
      </c>
      <c r="T1383" s="385"/>
      <c r="U1383" s="427">
        <f t="shared" ref="U1383:U1401" si="160">U1382</f>
        <v>0.83899999999999997</v>
      </c>
      <c r="V1383" s="427"/>
      <c r="W1383" s="428"/>
      <c r="X1383" s="391">
        <f>IF(E1382="","",ROUND(K1383*O1383*U1383,1))</f>
        <v>2648.6</v>
      </c>
      <c r="Y1383" s="392"/>
      <c r="Z1383" s="392"/>
      <c r="AA1383" s="392"/>
      <c r="AB1383" s="391">
        <f>IF(E1382="","",ROUND(K1383*Q1383*U1383,1))</f>
        <v>1324.3</v>
      </c>
      <c r="AC1383" s="392"/>
      <c r="AD1383" s="392"/>
      <c r="AE1383" s="392"/>
      <c r="AF1383" s="391">
        <f>IF(E1382="","",ROUND(K1383*S1383*U1383,1))</f>
        <v>1059.5</v>
      </c>
      <c r="AG1383" s="392"/>
      <c r="AH1383" s="392"/>
      <c r="AI1383" s="393"/>
      <c r="BX1383" s="106"/>
    </row>
    <row r="1384" spans="1:76" s="40" customFormat="1" ht="15.75" customHeight="1" x14ac:dyDescent="0.15">
      <c r="A1384" s="83" t="str">
        <f>IF(H1384="","×","")</f>
        <v/>
      </c>
      <c r="B1384" s="99"/>
      <c r="C1384" s="240">
        <f>IF(D1346="","",D1346)</f>
        <v>8</v>
      </c>
      <c r="D1384" s="241"/>
      <c r="E1384" s="241" t="str">
        <f>IF(G1346="","",G1346)</f>
        <v>粘性土</v>
      </c>
      <c r="F1384" s="241"/>
      <c r="G1384" s="241"/>
      <c r="H1384" s="242">
        <f>IF(J1346="","",J1346)</f>
        <v>2.2000000476837158</v>
      </c>
      <c r="I1384" s="242"/>
      <c r="J1384" s="242"/>
      <c r="K1384" s="385">
        <f t="shared" si="154"/>
        <v>1143.4499999999998</v>
      </c>
      <c r="L1384" s="385"/>
      <c r="M1384" s="385"/>
      <c r="N1384" s="424"/>
      <c r="O1384" s="387">
        <f>IF(E1384="","",IF(E1384="粘性土",1,CHOOSE(AJ$1266,X$1261,X$1262,X$1263)))</f>
        <v>1</v>
      </c>
      <c r="P1384" s="385"/>
      <c r="Q1384" s="385">
        <f>IF(E1384="","",IF(E1384="粘性土",1,CHOOSE(AJ$1266,AB$1261,AB$1262,AB$1263)))</f>
        <v>1</v>
      </c>
      <c r="R1384" s="385"/>
      <c r="S1384" s="385">
        <f>IF(E1384="","",IF(E1384="粘性土",1,CHOOSE(AJ$1266,AF$1261,AF$1262,AF$1263)))</f>
        <v>1</v>
      </c>
      <c r="T1384" s="385"/>
      <c r="U1384" s="427">
        <f>IF(E1384="","",IF(E1384="粘性土",1,AJ$1279))</f>
        <v>1</v>
      </c>
      <c r="V1384" s="427"/>
      <c r="W1384" s="428"/>
      <c r="X1384" s="391">
        <f>IF(E1384="","",ROUND(K1384*O1384*U1384,1))</f>
        <v>1143.5</v>
      </c>
      <c r="Y1384" s="392"/>
      <c r="Z1384" s="392"/>
      <c r="AA1384" s="392"/>
      <c r="AB1384" s="391">
        <f>IF(E1384="","",ROUND(K1384*Q1384*U1384,1))</f>
        <v>1143.5</v>
      </c>
      <c r="AC1384" s="392"/>
      <c r="AD1384" s="392"/>
      <c r="AE1384" s="392"/>
      <c r="AF1384" s="391">
        <f>IF(E1384="","",ROUND(K1384*S1384*U1384,1))</f>
        <v>1143.5</v>
      </c>
      <c r="AG1384" s="392"/>
      <c r="AH1384" s="392"/>
      <c r="AI1384" s="393"/>
      <c r="BX1384" s="106"/>
    </row>
    <row r="1385" spans="1:76" s="40" customFormat="1" ht="15.75" customHeight="1" x14ac:dyDescent="0.15">
      <c r="A1385" s="83" t="str">
        <f>A1384</f>
        <v/>
      </c>
      <c r="B1385" s="99"/>
      <c r="C1385" s="240"/>
      <c r="D1385" s="241"/>
      <c r="E1385" s="241"/>
      <c r="F1385" s="241"/>
      <c r="G1385" s="241"/>
      <c r="H1385" s="242"/>
      <c r="I1385" s="242"/>
      <c r="J1385" s="242"/>
      <c r="K1385" s="385">
        <f t="shared" si="154"/>
        <v>1143.4499999999998</v>
      </c>
      <c r="L1385" s="385"/>
      <c r="M1385" s="385"/>
      <c r="N1385" s="424"/>
      <c r="O1385" s="387">
        <f t="shared" ref="O1385" si="161">O1384</f>
        <v>1</v>
      </c>
      <c r="P1385" s="385"/>
      <c r="Q1385" s="385">
        <f t="shared" ref="Q1385" si="162">Q1384</f>
        <v>1</v>
      </c>
      <c r="R1385" s="385"/>
      <c r="S1385" s="385">
        <f t="shared" ref="S1385" si="163">S1384</f>
        <v>1</v>
      </c>
      <c r="T1385" s="385"/>
      <c r="U1385" s="427">
        <f t="shared" si="160"/>
        <v>1</v>
      </c>
      <c r="V1385" s="427"/>
      <c r="W1385" s="428"/>
      <c r="X1385" s="391">
        <f>IF(E1384="","",ROUND(K1385*O1385*U1385,1))</f>
        <v>1143.5</v>
      </c>
      <c r="Y1385" s="392"/>
      <c r="Z1385" s="392"/>
      <c r="AA1385" s="392"/>
      <c r="AB1385" s="391">
        <f>IF(E1384="","",ROUND(K1385*Q1385*U1385,1))</f>
        <v>1143.5</v>
      </c>
      <c r="AC1385" s="392"/>
      <c r="AD1385" s="392"/>
      <c r="AE1385" s="392"/>
      <c r="AF1385" s="391">
        <f>IF(E1384="","",ROUND(K1385*S1385*U1385,1))</f>
        <v>1143.5</v>
      </c>
      <c r="AG1385" s="392"/>
      <c r="AH1385" s="392"/>
      <c r="AI1385" s="393"/>
      <c r="BX1385" s="106"/>
    </row>
    <row r="1386" spans="1:76" s="40" customFormat="1" ht="15.75" customHeight="1" x14ac:dyDescent="0.15">
      <c r="A1386" s="83" t="str">
        <f>IF(H1386="","×","")</f>
        <v/>
      </c>
      <c r="B1386" s="99"/>
      <c r="C1386" s="240">
        <f>IF(D1348="","",D1348)</f>
        <v>9</v>
      </c>
      <c r="D1386" s="241"/>
      <c r="E1386" s="241" t="str">
        <f>IF(G1348="","",G1348)</f>
        <v>砂質土</v>
      </c>
      <c r="F1386" s="241"/>
      <c r="G1386" s="241"/>
      <c r="H1386" s="242">
        <f>IF(J1348="","",J1348)</f>
        <v>1.5</v>
      </c>
      <c r="I1386" s="242"/>
      <c r="J1386" s="242"/>
      <c r="K1386" s="385">
        <f t="shared" si="154"/>
        <v>3004.6499999999996</v>
      </c>
      <c r="L1386" s="385"/>
      <c r="M1386" s="385"/>
      <c r="N1386" s="424"/>
      <c r="O1386" s="387">
        <f>IF(E1386="","",IF(E1386="粘性土",1,CHOOSE(AJ$1266,X$1261,X$1262,X$1263)))</f>
        <v>1</v>
      </c>
      <c r="P1386" s="385"/>
      <c r="Q1386" s="385">
        <f>IF(E1386="","",IF(E1386="粘性土",1,CHOOSE(AJ$1266,AB$1261,AB$1262,AB$1263)))</f>
        <v>0.5</v>
      </c>
      <c r="R1386" s="385"/>
      <c r="S1386" s="385">
        <f>IF(E1386="","",IF(E1386="粘性土",1,CHOOSE(AJ$1266,AF$1261,AF$1262,AF$1263)))</f>
        <v>0.4</v>
      </c>
      <c r="T1386" s="385"/>
      <c r="U1386" s="427">
        <f>IF(E1386="","",IF(E1386="粘性土",1,AJ$1279))</f>
        <v>0.83899999999999997</v>
      </c>
      <c r="V1386" s="427"/>
      <c r="W1386" s="428"/>
      <c r="X1386" s="391">
        <f>IF(E1386="","",ROUND(K1386*O1386*U1386,1))</f>
        <v>2520.9</v>
      </c>
      <c r="Y1386" s="392"/>
      <c r="Z1386" s="392"/>
      <c r="AA1386" s="392"/>
      <c r="AB1386" s="391">
        <f>IF(E1386="","",ROUND(K1386*Q1386*U1386,1))</f>
        <v>1260.5</v>
      </c>
      <c r="AC1386" s="392"/>
      <c r="AD1386" s="392"/>
      <c r="AE1386" s="392"/>
      <c r="AF1386" s="391">
        <f>IF(E1386="","",ROUND(K1386*S1386*U1386,1))</f>
        <v>1008.4</v>
      </c>
      <c r="AG1386" s="392"/>
      <c r="AH1386" s="392"/>
      <c r="AI1386" s="393"/>
      <c r="BX1386" s="106"/>
    </row>
    <row r="1387" spans="1:76" s="40" customFormat="1" ht="15.75" customHeight="1" x14ac:dyDescent="0.15">
      <c r="A1387" s="83" t="str">
        <f>A1386</f>
        <v/>
      </c>
      <c r="B1387" s="99"/>
      <c r="C1387" s="240"/>
      <c r="D1387" s="241"/>
      <c r="E1387" s="241"/>
      <c r="F1387" s="241"/>
      <c r="G1387" s="241"/>
      <c r="H1387" s="242"/>
      <c r="I1387" s="242"/>
      <c r="J1387" s="242"/>
      <c r="K1387" s="385">
        <f t="shared" si="154"/>
        <v>3194.5499999999997</v>
      </c>
      <c r="L1387" s="385"/>
      <c r="M1387" s="385"/>
      <c r="N1387" s="424"/>
      <c r="O1387" s="387">
        <f t="shared" ref="O1387" si="164">O1386</f>
        <v>1</v>
      </c>
      <c r="P1387" s="385"/>
      <c r="Q1387" s="385">
        <f t="shared" ref="Q1387" si="165">Q1386</f>
        <v>0.5</v>
      </c>
      <c r="R1387" s="385"/>
      <c r="S1387" s="385">
        <f t="shared" ref="S1387" si="166">S1386</f>
        <v>0.4</v>
      </c>
      <c r="T1387" s="385"/>
      <c r="U1387" s="427">
        <f t="shared" si="160"/>
        <v>0.83899999999999997</v>
      </c>
      <c r="V1387" s="427"/>
      <c r="W1387" s="428"/>
      <c r="X1387" s="391">
        <f>IF(E1386="","",ROUND(K1387*O1387*U1387,1))</f>
        <v>2680.2</v>
      </c>
      <c r="Y1387" s="392"/>
      <c r="Z1387" s="392"/>
      <c r="AA1387" s="392"/>
      <c r="AB1387" s="391">
        <f>IF(E1386="","",ROUND(K1387*Q1387*U1387,1))</f>
        <v>1340.1</v>
      </c>
      <c r="AC1387" s="392"/>
      <c r="AD1387" s="392"/>
      <c r="AE1387" s="392"/>
      <c r="AF1387" s="391">
        <f>IF(E1386="","",ROUND(K1387*S1387*U1387,1))</f>
        <v>1072.0999999999999</v>
      </c>
      <c r="AG1387" s="392"/>
      <c r="AH1387" s="392"/>
      <c r="AI1387" s="393"/>
      <c r="BX1387" s="106"/>
    </row>
    <row r="1388" spans="1:76" s="40" customFormat="1" ht="15.75" customHeight="1" x14ac:dyDescent="0.15">
      <c r="A1388" s="83" t="str">
        <f>IF(H1388="","×","")</f>
        <v/>
      </c>
      <c r="B1388" s="99"/>
      <c r="C1388" s="240">
        <f>IF(D1350="","",D1350)</f>
        <v>10</v>
      </c>
      <c r="D1388" s="241"/>
      <c r="E1388" s="241" t="str">
        <f>IF(G1350="","",G1350)</f>
        <v>粘性土</v>
      </c>
      <c r="F1388" s="241"/>
      <c r="G1388" s="241"/>
      <c r="H1388" s="242">
        <f>IF(J1350="","",J1350)</f>
        <v>3.8499999046325684</v>
      </c>
      <c r="I1388" s="242"/>
      <c r="J1388" s="242"/>
      <c r="K1388" s="385">
        <f t="shared" si="154"/>
        <v>1159.6500000000001</v>
      </c>
      <c r="L1388" s="385"/>
      <c r="M1388" s="385"/>
      <c r="N1388" s="424"/>
      <c r="O1388" s="387">
        <f>IF(E1388="","",IF(E1388="粘性土",1,CHOOSE(AJ$1266,X$1261,X$1262,X$1263)))</f>
        <v>1</v>
      </c>
      <c r="P1388" s="385"/>
      <c r="Q1388" s="385">
        <f>IF(E1388="","",IF(E1388="粘性土",1,CHOOSE(AJ$1266,AB$1261,AB$1262,AB$1263)))</f>
        <v>1</v>
      </c>
      <c r="R1388" s="385"/>
      <c r="S1388" s="385">
        <f>IF(E1388="","",IF(E1388="粘性土",1,CHOOSE(AJ$1266,AF$1261,AF$1262,AF$1263)))</f>
        <v>1</v>
      </c>
      <c r="T1388" s="385"/>
      <c r="U1388" s="427">
        <f>IF(E1388="","",IF(E1388="粘性土",1,AJ$1279))</f>
        <v>1</v>
      </c>
      <c r="V1388" s="427"/>
      <c r="W1388" s="428"/>
      <c r="X1388" s="391">
        <f>IF(E1388="","",ROUND(K1388*O1388*U1388,1))</f>
        <v>1159.7</v>
      </c>
      <c r="Y1388" s="392"/>
      <c r="Z1388" s="392"/>
      <c r="AA1388" s="392"/>
      <c r="AB1388" s="391">
        <f>IF(E1388="","",ROUND(K1388*Q1388*U1388,1))</f>
        <v>1159.7</v>
      </c>
      <c r="AC1388" s="392"/>
      <c r="AD1388" s="392"/>
      <c r="AE1388" s="392"/>
      <c r="AF1388" s="391">
        <f>IF(E1388="","",ROUND(K1388*S1388*U1388,1))</f>
        <v>1159.7</v>
      </c>
      <c r="AG1388" s="392"/>
      <c r="AH1388" s="392"/>
      <c r="AI1388" s="393"/>
      <c r="BX1388" s="106"/>
    </row>
    <row r="1389" spans="1:76" s="40" customFormat="1" ht="15.75" customHeight="1" x14ac:dyDescent="0.15">
      <c r="A1389" s="83" t="str">
        <f>A1388</f>
        <v/>
      </c>
      <c r="B1389" s="99"/>
      <c r="C1389" s="240"/>
      <c r="D1389" s="241"/>
      <c r="E1389" s="241"/>
      <c r="F1389" s="241"/>
      <c r="G1389" s="241"/>
      <c r="H1389" s="242"/>
      <c r="I1389" s="242"/>
      <c r="J1389" s="242"/>
      <c r="K1389" s="385">
        <f t="shared" si="154"/>
        <v>1159.6500000000001</v>
      </c>
      <c r="L1389" s="385"/>
      <c r="M1389" s="385"/>
      <c r="N1389" s="424"/>
      <c r="O1389" s="387">
        <f t="shared" ref="O1389" si="167">O1388</f>
        <v>1</v>
      </c>
      <c r="P1389" s="385"/>
      <c r="Q1389" s="385">
        <f t="shared" ref="Q1389" si="168">Q1388</f>
        <v>1</v>
      </c>
      <c r="R1389" s="385"/>
      <c r="S1389" s="385">
        <f t="shared" ref="S1389" si="169">S1388</f>
        <v>1</v>
      </c>
      <c r="T1389" s="385"/>
      <c r="U1389" s="427">
        <f t="shared" si="160"/>
        <v>1</v>
      </c>
      <c r="V1389" s="427"/>
      <c r="W1389" s="428"/>
      <c r="X1389" s="391">
        <f>IF(E1388="","",ROUND(K1389*O1389*U1389,1))</f>
        <v>1159.7</v>
      </c>
      <c r="Y1389" s="392"/>
      <c r="Z1389" s="392"/>
      <c r="AA1389" s="392"/>
      <c r="AB1389" s="391">
        <f>IF(E1388="","",ROUND(K1389*Q1389*U1389,1))</f>
        <v>1159.7</v>
      </c>
      <c r="AC1389" s="392"/>
      <c r="AD1389" s="392"/>
      <c r="AE1389" s="392"/>
      <c r="AF1389" s="391">
        <f>IF(E1388="","",ROUND(K1389*S1389*U1389,1))</f>
        <v>1159.7</v>
      </c>
      <c r="AG1389" s="392"/>
      <c r="AH1389" s="392"/>
      <c r="AI1389" s="393"/>
      <c r="BX1389" s="106"/>
    </row>
    <row r="1390" spans="1:76" s="40" customFormat="1" ht="15.75" customHeight="1" x14ac:dyDescent="0.15">
      <c r="A1390" s="83" t="str">
        <f>IF(H1390="","×","")</f>
        <v/>
      </c>
      <c r="B1390" s="99"/>
      <c r="C1390" s="240">
        <f>IF(D1352="","",D1352)</f>
        <v>11</v>
      </c>
      <c r="D1390" s="241"/>
      <c r="E1390" s="241" t="str">
        <f>IF(G1352="","",G1352)</f>
        <v>砂質土</v>
      </c>
      <c r="F1390" s="241"/>
      <c r="G1390" s="241"/>
      <c r="H1390" s="242">
        <f>IF(J1352="","",J1352)</f>
        <v>2.4000000953674316</v>
      </c>
      <c r="I1390" s="242"/>
      <c r="J1390" s="242"/>
      <c r="K1390" s="385">
        <f t="shared" si="154"/>
        <v>3722.7000000000003</v>
      </c>
      <c r="L1390" s="385"/>
      <c r="M1390" s="385"/>
      <c r="N1390" s="424"/>
      <c r="O1390" s="387">
        <f>IF(E1390="","",IF(E1390="粘性土",1,CHOOSE(AJ$1266,X$1261,X$1262,X$1263)))</f>
        <v>1</v>
      </c>
      <c r="P1390" s="385"/>
      <c r="Q1390" s="385">
        <f>IF(E1390="","",IF(E1390="粘性土",1,CHOOSE(AJ$1266,AB$1261,AB$1262,AB$1263)))</f>
        <v>0.5</v>
      </c>
      <c r="R1390" s="385"/>
      <c r="S1390" s="385">
        <f>IF(E1390="","",IF(E1390="粘性土",1,CHOOSE(AJ$1266,AF$1261,AF$1262,AF$1263)))</f>
        <v>0.4</v>
      </c>
      <c r="T1390" s="385"/>
      <c r="U1390" s="427">
        <f>IF(E1390="","",IF(E1390="粘性土",1,AJ$1279))</f>
        <v>0.83899999999999997</v>
      </c>
      <c r="V1390" s="427"/>
      <c r="W1390" s="428"/>
      <c r="X1390" s="391">
        <f>IF(E1390="","",ROUND(K1390*O1390*U1390,1))</f>
        <v>3123.3</v>
      </c>
      <c r="Y1390" s="392"/>
      <c r="Z1390" s="392"/>
      <c r="AA1390" s="392"/>
      <c r="AB1390" s="391">
        <f>IF(E1390="","",ROUND(K1390*Q1390*U1390,1))</f>
        <v>1561.7</v>
      </c>
      <c r="AC1390" s="392"/>
      <c r="AD1390" s="392"/>
      <c r="AE1390" s="392"/>
      <c r="AF1390" s="391">
        <f>IF(E1390="","",ROUND(K1390*S1390*U1390,1))</f>
        <v>1249.3</v>
      </c>
      <c r="AG1390" s="392"/>
      <c r="AH1390" s="392"/>
      <c r="AI1390" s="393"/>
      <c r="BX1390" s="106"/>
    </row>
    <row r="1391" spans="1:76" s="40" customFormat="1" ht="15.75" customHeight="1" x14ac:dyDescent="0.15">
      <c r="A1391" s="83" t="str">
        <f>A1390</f>
        <v/>
      </c>
      <c r="B1391" s="99"/>
      <c r="C1391" s="240"/>
      <c r="D1391" s="241"/>
      <c r="E1391" s="241"/>
      <c r="F1391" s="241"/>
      <c r="G1391" s="241"/>
      <c r="H1391" s="242"/>
      <c r="I1391" s="242"/>
      <c r="J1391" s="242"/>
      <c r="K1391" s="385">
        <f t="shared" si="154"/>
        <v>4039.0499999999997</v>
      </c>
      <c r="L1391" s="385"/>
      <c r="M1391" s="385"/>
      <c r="N1391" s="424"/>
      <c r="O1391" s="387">
        <f t="shared" ref="O1391" si="170">O1390</f>
        <v>1</v>
      </c>
      <c r="P1391" s="385"/>
      <c r="Q1391" s="385">
        <f t="shared" ref="Q1391" si="171">Q1390</f>
        <v>0.5</v>
      </c>
      <c r="R1391" s="385"/>
      <c r="S1391" s="385">
        <f t="shared" ref="S1391" si="172">S1390</f>
        <v>0.4</v>
      </c>
      <c r="T1391" s="385"/>
      <c r="U1391" s="427">
        <f t="shared" si="160"/>
        <v>0.83899999999999997</v>
      </c>
      <c r="V1391" s="427"/>
      <c r="W1391" s="428"/>
      <c r="X1391" s="391">
        <f>IF(E1390="","",ROUND(K1391*O1391*U1391,1))</f>
        <v>3388.8</v>
      </c>
      <c r="Y1391" s="392"/>
      <c r="Z1391" s="392"/>
      <c r="AA1391" s="392"/>
      <c r="AB1391" s="391">
        <f>IF(E1390="","",ROUND(K1391*Q1391*U1391,1))</f>
        <v>1694.4</v>
      </c>
      <c r="AC1391" s="392"/>
      <c r="AD1391" s="392"/>
      <c r="AE1391" s="392"/>
      <c r="AF1391" s="391">
        <f>IF(E1390="","",ROUND(K1391*S1391*U1391,1))</f>
        <v>1355.5</v>
      </c>
      <c r="AG1391" s="392"/>
      <c r="AH1391" s="392"/>
      <c r="AI1391" s="393"/>
      <c r="BX1391" s="106"/>
    </row>
    <row r="1392" spans="1:76" s="40" customFormat="1" ht="15.75" customHeight="1" x14ac:dyDescent="0.15">
      <c r="A1392" s="83" t="str">
        <f>IF(H1392="","×","")</f>
        <v/>
      </c>
      <c r="B1392" s="99"/>
      <c r="C1392" s="240">
        <f>IF(D1354="","",D1354)</f>
        <v>12</v>
      </c>
      <c r="D1392" s="241"/>
      <c r="E1392" s="241" t="str">
        <f>IF(G1354="","",G1354)</f>
        <v>粘性土</v>
      </c>
      <c r="F1392" s="241"/>
      <c r="G1392" s="241"/>
      <c r="H1392" s="242">
        <f>IF(J1354="","",J1354)</f>
        <v>2.2699999809265137</v>
      </c>
      <c r="I1392" s="242"/>
      <c r="J1392" s="242"/>
      <c r="K1392" s="385">
        <f t="shared" si="154"/>
        <v>1159.6500000000001</v>
      </c>
      <c r="L1392" s="385"/>
      <c r="M1392" s="385"/>
      <c r="N1392" s="424"/>
      <c r="O1392" s="387">
        <f>IF(E1392="","",IF(E1392="粘性土",1,CHOOSE(AJ$1266,X$1261,X$1262,X$1263)))</f>
        <v>1</v>
      </c>
      <c r="P1392" s="385"/>
      <c r="Q1392" s="385">
        <f>IF(E1392="","",IF(E1392="粘性土",1,CHOOSE(AJ$1266,AB$1261,AB$1262,AB$1263)))</f>
        <v>1</v>
      </c>
      <c r="R1392" s="385"/>
      <c r="S1392" s="385">
        <f>IF(E1392="","",IF(E1392="粘性土",1,CHOOSE(AJ$1266,AF$1261,AF$1262,AF$1263)))</f>
        <v>1</v>
      </c>
      <c r="T1392" s="385"/>
      <c r="U1392" s="427">
        <f>IF(E1392="","",IF(E1392="粘性土",1,AJ$1279))</f>
        <v>1</v>
      </c>
      <c r="V1392" s="427"/>
      <c r="W1392" s="428"/>
      <c r="X1392" s="391">
        <f>IF(E1392="","",ROUND(K1392*O1392*U1392,1))</f>
        <v>1159.7</v>
      </c>
      <c r="Y1392" s="392"/>
      <c r="Z1392" s="392"/>
      <c r="AA1392" s="392"/>
      <c r="AB1392" s="391">
        <f>IF(E1392="","",ROUND(K1392*Q1392*U1392,1))</f>
        <v>1159.7</v>
      </c>
      <c r="AC1392" s="392"/>
      <c r="AD1392" s="392"/>
      <c r="AE1392" s="392"/>
      <c r="AF1392" s="391">
        <f>IF(E1392="","",ROUND(K1392*S1392*U1392,1))</f>
        <v>1159.7</v>
      </c>
      <c r="AG1392" s="392"/>
      <c r="AH1392" s="392"/>
      <c r="AI1392" s="393"/>
      <c r="BX1392" s="106"/>
    </row>
    <row r="1393" spans="1:76" s="40" customFormat="1" ht="15.75" customHeight="1" x14ac:dyDescent="0.15">
      <c r="A1393" s="83" t="str">
        <f>A1392</f>
        <v/>
      </c>
      <c r="B1393" s="99"/>
      <c r="C1393" s="240"/>
      <c r="D1393" s="241"/>
      <c r="E1393" s="241"/>
      <c r="F1393" s="241"/>
      <c r="G1393" s="241"/>
      <c r="H1393" s="242"/>
      <c r="I1393" s="242"/>
      <c r="J1393" s="242"/>
      <c r="K1393" s="385">
        <f t="shared" si="154"/>
        <v>1159.6500000000001</v>
      </c>
      <c r="L1393" s="385"/>
      <c r="M1393" s="385"/>
      <c r="N1393" s="424"/>
      <c r="O1393" s="387">
        <f t="shared" ref="O1393" si="173">O1392</f>
        <v>1</v>
      </c>
      <c r="P1393" s="385"/>
      <c r="Q1393" s="385">
        <f t="shared" ref="Q1393" si="174">Q1392</f>
        <v>1</v>
      </c>
      <c r="R1393" s="385"/>
      <c r="S1393" s="385">
        <f t="shared" ref="S1393" si="175">S1392</f>
        <v>1</v>
      </c>
      <c r="T1393" s="385"/>
      <c r="U1393" s="427">
        <f t="shared" si="160"/>
        <v>1</v>
      </c>
      <c r="V1393" s="427"/>
      <c r="W1393" s="428"/>
      <c r="X1393" s="391">
        <f>IF(E1392="","",ROUND(K1393*O1393*U1393,1))</f>
        <v>1159.7</v>
      </c>
      <c r="Y1393" s="392"/>
      <c r="Z1393" s="392"/>
      <c r="AA1393" s="392"/>
      <c r="AB1393" s="391">
        <f>IF(E1392="","",ROUND(K1393*Q1393*U1393,1))</f>
        <v>1159.7</v>
      </c>
      <c r="AC1393" s="392"/>
      <c r="AD1393" s="392"/>
      <c r="AE1393" s="392"/>
      <c r="AF1393" s="391">
        <f>IF(E1392="","",ROUND(K1393*S1393*U1393,1))</f>
        <v>1159.7</v>
      </c>
      <c r="AG1393" s="392"/>
      <c r="AH1393" s="392"/>
      <c r="AI1393" s="393"/>
      <c r="BX1393" s="106"/>
    </row>
    <row r="1394" spans="1:76" s="40" customFormat="1" ht="15.75" customHeight="1" x14ac:dyDescent="0.15">
      <c r="A1394" s="83" t="str">
        <f>IF(H1394="","×","")</f>
        <v>×</v>
      </c>
      <c r="B1394" s="99"/>
      <c r="C1394" s="240" t="str">
        <f>IF(D1356="","",D1356)</f>
        <v/>
      </c>
      <c r="D1394" s="241"/>
      <c r="E1394" s="241" t="str">
        <f>IF(G1356="","",G1356)</f>
        <v/>
      </c>
      <c r="F1394" s="241"/>
      <c r="G1394" s="241"/>
      <c r="H1394" s="242" t="str">
        <f>IF(J1356="","",J1356)</f>
        <v/>
      </c>
      <c r="I1394" s="242"/>
      <c r="J1394" s="242"/>
      <c r="K1394" s="385">
        <f t="shared" si="154"/>
        <v>1302.3000000000002</v>
      </c>
      <c r="L1394" s="385"/>
      <c r="M1394" s="385"/>
      <c r="N1394" s="424"/>
      <c r="O1394" s="387" t="str">
        <f>IF(E1394="","",IF(E1394="粘性土",1,CHOOSE(AJ$1266,X$1261,X$1262,X$1263)))</f>
        <v/>
      </c>
      <c r="P1394" s="385"/>
      <c r="Q1394" s="385" t="str">
        <f>IF(E1394="","",IF(E1394="粘性土",1,CHOOSE(AJ$1266,AB$1261,AB$1262,AB$1263)))</f>
        <v/>
      </c>
      <c r="R1394" s="385"/>
      <c r="S1394" s="385" t="str">
        <f>IF(E1394="","",IF(E1394="粘性土",1,CHOOSE(AJ$1266,AF$1261,AF$1262,AF$1263)))</f>
        <v/>
      </c>
      <c r="T1394" s="385"/>
      <c r="U1394" s="427" t="str">
        <f>IF(E1394="","",IF(E1394="粘性土",1,AJ$1279))</f>
        <v/>
      </c>
      <c r="V1394" s="427"/>
      <c r="W1394" s="428"/>
      <c r="X1394" s="391" t="str">
        <f>IF(E1394="","",ROUND(K1394*O1394*U1394,1))</f>
        <v/>
      </c>
      <c r="Y1394" s="392"/>
      <c r="Z1394" s="392"/>
      <c r="AA1394" s="392"/>
      <c r="AB1394" s="391" t="str">
        <f>IF(E1394="","",ROUND(K1394*Q1394*U1394,1))</f>
        <v/>
      </c>
      <c r="AC1394" s="392"/>
      <c r="AD1394" s="392"/>
      <c r="AE1394" s="392"/>
      <c r="AF1394" s="391" t="str">
        <f>IF(E1394="","",ROUND(K1394*S1394*U1394,1))</f>
        <v/>
      </c>
      <c r="AG1394" s="392"/>
      <c r="AH1394" s="392"/>
      <c r="AI1394" s="393"/>
      <c r="BX1394" s="106"/>
    </row>
    <row r="1395" spans="1:76" s="40" customFormat="1" ht="15.75" customHeight="1" x14ac:dyDescent="0.15">
      <c r="A1395" s="83" t="str">
        <f>A1394</f>
        <v>×</v>
      </c>
      <c r="B1395" s="99"/>
      <c r="C1395" s="240"/>
      <c r="D1395" s="241"/>
      <c r="E1395" s="241"/>
      <c r="F1395" s="241"/>
      <c r="G1395" s="241"/>
      <c r="H1395" s="242"/>
      <c r="I1395" s="242"/>
      <c r="J1395" s="242"/>
      <c r="K1395" s="385">
        <f t="shared" si="154"/>
        <v>1302.3000000000002</v>
      </c>
      <c r="L1395" s="385"/>
      <c r="M1395" s="385"/>
      <c r="N1395" s="424"/>
      <c r="O1395" s="387" t="str">
        <f>IF(E1395="","",IF(E1395="粘性土",1,CHOOSE(AJ$1266,X$1261,X$1262,X$1263)))</f>
        <v/>
      </c>
      <c r="P1395" s="385"/>
      <c r="Q1395" s="385" t="str">
        <f>IF(E1395="","",IF(E1395="粘性土",1,CHOOSE(AJ$1266,AB$1261,AB$1262,AB$1263)))</f>
        <v/>
      </c>
      <c r="R1395" s="385"/>
      <c r="S1395" s="385" t="str">
        <f>IF(E1395="","",IF(E1395="粘性土",1,CHOOSE(AJ$1266,AF$1261,AF$1262,AF$1263)))</f>
        <v/>
      </c>
      <c r="T1395" s="385"/>
      <c r="U1395" s="427" t="str">
        <f t="shared" si="160"/>
        <v/>
      </c>
      <c r="V1395" s="427"/>
      <c r="W1395" s="428"/>
      <c r="X1395" s="391" t="str">
        <f>IF(E1394="","",ROUND(K1395*O1395*U1395,1))</f>
        <v/>
      </c>
      <c r="Y1395" s="392"/>
      <c r="Z1395" s="392"/>
      <c r="AA1395" s="392"/>
      <c r="AB1395" s="391" t="str">
        <f>IF(E1394="","",ROUND(K1395*Q1395*U1395,1))</f>
        <v/>
      </c>
      <c r="AC1395" s="392"/>
      <c r="AD1395" s="392"/>
      <c r="AE1395" s="392"/>
      <c r="AF1395" s="391" t="str">
        <f>IF(E1394="","",ROUND(K1395*S1395*U1395,1))</f>
        <v/>
      </c>
      <c r="AG1395" s="392"/>
      <c r="AH1395" s="392"/>
      <c r="AI1395" s="393"/>
      <c r="BX1395" s="106"/>
    </row>
    <row r="1396" spans="1:76" s="40" customFormat="1" ht="15.75" customHeight="1" x14ac:dyDescent="0.15">
      <c r="A1396" s="83" t="str">
        <f>IF(H1396="","×","")</f>
        <v>×</v>
      </c>
      <c r="B1396" s="99"/>
      <c r="C1396" s="240" t="str">
        <f>IF(D1358="","",D1358)</f>
        <v/>
      </c>
      <c r="D1396" s="241"/>
      <c r="E1396" s="241" t="str">
        <f>IF(G1358="","",G1358)</f>
        <v/>
      </c>
      <c r="F1396" s="241"/>
      <c r="G1396" s="241"/>
      <c r="H1396" s="242" t="str">
        <f>IF(J1358="","",J1358)</f>
        <v/>
      </c>
      <c r="I1396" s="242"/>
      <c r="J1396" s="242"/>
      <c r="K1396" s="385">
        <f t="shared" si="154"/>
        <v>1302.3000000000002</v>
      </c>
      <c r="L1396" s="385"/>
      <c r="M1396" s="385"/>
      <c r="N1396" s="424"/>
      <c r="O1396" s="387" t="str">
        <f>O1395</f>
        <v/>
      </c>
      <c r="P1396" s="385"/>
      <c r="Q1396" s="385" t="str">
        <f>Q1395</f>
        <v/>
      </c>
      <c r="R1396" s="385"/>
      <c r="S1396" s="385" t="str">
        <f>S1395</f>
        <v/>
      </c>
      <c r="T1396" s="385"/>
      <c r="U1396" s="427" t="str">
        <f>IF(E1396="","",IF(E1396="粘性土",1,AJ$1279))</f>
        <v/>
      </c>
      <c r="V1396" s="427"/>
      <c r="W1396" s="428"/>
      <c r="X1396" s="391" t="str">
        <f>IF(E1396="","",ROUND(K1396*O1396*U1396,1))</f>
        <v/>
      </c>
      <c r="Y1396" s="392"/>
      <c r="Z1396" s="392"/>
      <c r="AA1396" s="392"/>
      <c r="AB1396" s="391" t="str">
        <f>IF(E1396="","",ROUND(K1396*Q1396*U1396,1))</f>
        <v/>
      </c>
      <c r="AC1396" s="392"/>
      <c r="AD1396" s="392"/>
      <c r="AE1396" s="392"/>
      <c r="AF1396" s="391" t="str">
        <f>IF(E1396="","",ROUND(K1396*S1396*U1396,1))</f>
        <v/>
      </c>
      <c r="AG1396" s="392"/>
      <c r="AH1396" s="392"/>
      <c r="AI1396" s="393"/>
      <c r="BX1396" s="106"/>
    </row>
    <row r="1397" spans="1:76" s="40" customFormat="1" ht="15.75" customHeight="1" x14ac:dyDescent="0.15">
      <c r="A1397" s="83" t="str">
        <f>A1396</f>
        <v>×</v>
      </c>
      <c r="B1397" s="99"/>
      <c r="C1397" s="240"/>
      <c r="D1397" s="241"/>
      <c r="E1397" s="241"/>
      <c r="F1397" s="241"/>
      <c r="G1397" s="241"/>
      <c r="H1397" s="242"/>
      <c r="I1397" s="242"/>
      <c r="J1397" s="242"/>
      <c r="K1397" s="385">
        <f t="shared" si="154"/>
        <v>1302.3000000000002</v>
      </c>
      <c r="L1397" s="385"/>
      <c r="M1397" s="385"/>
      <c r="N1397" s="424"/>
      <c r="O1397" s="387" t="str">
        <f>IF(E1397="","",IF(E1397="粘性土",1,CHOOSE(AJ$1266,X$1261,X$1262,X$1263)))</f>
        <v/>
      </c>
      <c r="P1397" s="385"/>
      <c r="Q1397" s="385" t="str">
        <f>IF(E1397="","",IF(E1397="粘性土",1,CHOOSE(AJ$1266,AB$1261,AB$1262,AB$1263)))</f>
        <v/>
      </c>
      <c r="R1397" s="385"/>
      <c r="S1397" s="385" t="str">
        <f>IF(E1397="","",IF(E1397="粘性土",1,CHOOSE(AJ$1266,AF$1261,AF$1262,AF$1263)))</f>
        <v/>
      </c>
      <c r="T1397" s="385"/>
      <c r="U1397" s="427" t="str">
        <f t="shared" si="160"/>
        <v/>
      </c>
      <c r="V1397" s="427"/>
      <c r="W1397" s="428"/>
      <c r="X1397" s="391" t="str">
        <f>IF(E1396="","",ROUND(K1397*O1397*U1397,1))</f>
        <v/>
      </c>
      <c r="Y1397" s="392"/>
      <c r="Z1397" s="392"/>
      <c r="AA1397" s="392"/>
      <c r="AB1397" s="391" t="str">
        <f>IF(E1396="","",ROUND(K1397*Q1397*U1397,1))</f>
        <v/>
      </c>
      <c r="AC1397" s="392"/>
      <c r="AD1397" s="392"/>
      <c r="AE1397" s="392"/>
      <c r="AF1397" s="391" t="str">
        <f>IF(E1396="","",ROUND(K1397*S1397*U1397,1))</f>
        <v/>
      </c>
      <c r="AG1397" s="392"/>
      <c r="AH1397" s="392"/>
      <c r="AI1397" s="393"/>
      <c r="BX1397" s="106"/>
    </row>
    <row r="1398" spans="1:76" s="40" customFormat="1" ht="15.75" customHeight="1" x14ac:dyDescent="0.15">
      <c r="A1398" s="83" t="str">
        <f>IF(H1398="","×","")</f>
        <v>×</v>
      </c>
      <c r="B1398" s="99"/>
      <c r="C1398" s="240" t="str">
        <f>IF(D1360="","",D1360)</f>
        <v/>
      </c>
      <c r="D1398" s="241"/>
      <c r="E1398" s="241" t="str">
        <f>IF(G1360="","",G1360)</f>
        <v/>
      </c>
      <c r="F1398" s="241"/>
      <c r="G1398" s="241"/>
      <c r="H1398" s="242" t="str">
        <f>IF(J1360="","",J1360)</f>
        <v/>
      </c>
      <c r="I1398" s="242"/>
      <c r="J1398" s="242"/>
      <c r="K1398" s="385">
        <f t="shared" si="154"/>
        <v>1302.3000000000002</v>
      </c>
      <c r="L1398" s="385"/>
      <c r="M1398" s="385"/>
      <c r="N1398" s="424"/>
      <c r="O1398" s="387" t="str">
        <f t="shared" ref="O1398" si="176">O1397</f>
        <v/>
      </c>
      <c r="P1398" s="385"/>
      <c r="Q1398" s="385" t="str">
        <f t="shared" ref="Q1398" si="177">Q1397</f>
        <v/>
      </c>
      <c r="R1398" s="385"/>
      <c r="S1398" s="385" t="str">
        <f t="shared" ref="S1398" si="178">S1397</f>
        <v/>
      </c>
      <c r="T1398" s="385"/>
      <c r="U1398" s="427" t="str">
        <f>IF(E1398="","",IF(E1398="粘性土",1,AJ$1279))</f>
        <v/>
      </c>
      <c r="V1398" s="427"/>
      <c r="W1398" s="428"/>
      <c r="X1398" s="391" t="str">
        <f>IF(E1398="","",ROUND(K1398*O1398*U1398,1))</f>
        <v/>
      </c>
      <c r="Y1398" s="392"/>
      <c r="Z1398" s="392"/>
      <c r="AA1398" s="392"/>
      <c r="AB1398" s="391" t="str">
        <f>IF(E1398="","",ROUND(K1398*Q1398*U1398,1))</f>
        <v/>
      </c>
      <c r="AC1398" s="392"/>
      <c r="AD1398" s="392"/>
      <c r="AE1398" s="392"/>
      <c r="AF1398" s="391" t="str">
        <f>IF(E1398="","",ROUND(K1398*S1398*U1398,1))</f>
        <v/>
      </c>
      <c r="AG1398" s="392"/>
      <c r="AH1398" s="392"/>
      <c r="AI1398" s="393"/>
      <c r="BX1398" s="106"/>
    </row>
    <row r="1399" spans="1:76" s="40" customFormat="1" ht="15.75" customHeight="1" x14ac:dyDescent="0.15">
      <c r="A1399" s="83" t="str">
        <f>A1398</f>
        <v>×</v>
      </c>
      <c r="B1399" s="99"/>
      <c r="C1399" s="240"/>
      <c r="D1399" s="241"/>
      <c r="E1399" s="241"/>
      <c r="F1399" s="241"/>
      <c r="G1399" s="241"/>
      <c r="H1399" s="242"/>
      <c r="I1399" s="242"/>
      <c r="J1399" s="242"/>
      <c r="K1399" s="385">
        <f t="shared" si="154"/>
        <v>1302.3000000000002</v>
      </c>
      <c r="L1399" s="385"/>
      <c r="M1399" s="385"/>
      <c r="N1399" s="424"/>
      <c r="O1399" s="387" t="str">
        <f>IF(E1399="","",IF(E1399="粘性土",1,CHOOSE(AJ$1266,X$1261,X$1262,X$1263)))</f>
        <v/>
      </c>
      <c r="P1399" s="385"/>
      <c r="Q1399" s="385" t="str">
        <f>IF(E1399="","",IF(E1399="粘性土",1,CHOOSE(AJ$1266,AB$1261,AB$1262,AB$1263)))</f>
        <v/>
      </c>
      <c r="R1399" s="385"/>
      <c r="S1399" s="385" t="str">
        <f>IF(E1399="","",IF(E1399="粘性土",1,CHOOSE(AJ$1266,AF$1261,AF$1262,AF$1263)))</f>
        <v/>
      </c>
      <c r="T1399" s="385"/>
      <c r="U1399" s="427" t="str">
        <f t="shared" si="160"/>
        <v/>
      </c>
      <c r="V1399" s="427"/>
      <c r="W1399" s="428"/>
      <c r="X1399" s="391" t="str">
        <f>IF(E1398="","",ROUND(K1399*O1399*U1399,1))</f>
        <v/>
      </c>
      <c r="Y1399" s="392"/>
      <c r="Z1399" s="392"/>
      <c r="AA1399" s="392"/>
      <c r="AB1399" s="391" t="str">
        <f>IF(E1398="","",ROUND(K1399*Q1399*U1399,1))</f>
        <v/>
      </c>
      <c r="AC1399" s="392"/>
      <c r="AD1399" s="392"/>
      <c r="AE1399" s="392"/>
      <c r="AF1399" s="391" t="str">
        <f>IF(E1398="","",ROUND(K1399*S1399*U1399,1))</f>
        <v/>
      </c>
      <c r="AG1399" s="392"/>
      <c r="AH1399" s="392"/>
      <c r="AI1399" s="393"/>
      <c r="BX1399" s="106"/>
    </row>
    <row r="1400" spans="1:76" s="40" customFormat="1" ht="15.75" customHeight="1" x14ac:dyDescent="0.15">
      <c r="A1400" s="83" t="str">
        <f>IF(H1400="","×","")</f>
        <v>×</v>
      </c>
      <c r="B1400" s="99"/>
      <c r="C1400" s="240" t="str">
        <f>IF(D1362="","",D1362)</f>
        <v/>
      </c>
      <c r="D1400" s="241"/>
      <c r="E1400" s="241" t="str">
        <f>IF(G1362="","",G1362)</f>
        <v/>
      </c>
      <c r="F1400" s="241"/>
      <c r="G1400" s="241"/>
      <c r="H1400" s="242" t="str">
        <f>IF(J1362="","",J1362)</f>
        <v/>
      </c>
      <c r="I1400" s="242"/>
      <c r="J1400" s="242"/>
      <c r="K1400" s="385">
        <f t="shared" si="154"/>
        <v>1302.3000000000002</v>
      </c>
      <c r="L1400" s="385"/>
      <c r="M1400" s="385"/>
      <c r="N1400" s="424"/>
      <c r="O1400" s="387" t="str">
        <f t="shared" ref="O1400" si="179">O1399</f>
        <v/>
      </c>
      <c r="P1400" s="385"/>
      <c r="Q1400" s="385" t="str">
        <f t="shared" ref="Q1400" si="180">Q1399</f>
        <v/>
      </c>
      <c r="R1400" s="385"/>
      <c r="S1400" s="385" t="str">
        <f t="shared" ref="S1400" si="181">S1399</f>
        <v/>
      </c>
      <c r="T1400" s="385"/>
      <c r="U1400" s="427" t="str">
        <f>IF(E1400="","",IF(E1400="粘性土",1,AJ$1279))</f>
        <v/>
      </c>
      <c r="V1400" s="427"/>
      <c r="W1400" s="428"/>
      <c r="X1400" s="391" t="str">
        <f>IF(E1400="","",ROUND(K1400*O1400*U1400,1))</f>
        <v/>
      </c>
      <c r="Y1400" s="392"/>
      <c r="Z1400" s="392"/>
      <c r="AA1400" s="392"/>
      <c r="AB1400" s="391" t="str">
        <f>IF(E1400="","",ROUND(K1400*Q1400*U1400,1))</f>
        <v/>
      </c>
      <c r="AC1400" s="392"/>
      <c r="AD1400" s="392"/>
      <c r="AE1400" s="392"/>
      <c r="AF1400" s="391" t="str">
        <f>IF(E1400="","",ROUND(K1400*S1400*U1400,1))</f>
        <v/>
      </c>
      <c r="AG1400" s="392"/>
      <c r="AH1400" s="392"/>
      <c r="AI1400" s="393"/>
      <c r="BX1400" s="106"/>
    </row>
    <row r="1401" spans="1:76" s="40" customFormat="1" ht="15.75" customHeight="1" x14ac:dyDescent="0.15">
      <c r="A1401" s="83" t="str">
        <f>A1400</f>
        <v>×</v>
      </c>
      <c r="B1401" s="99"/>
      <c r="C1401" s="251"/>
      <c r="D1401" s="252"/>
      <c r="E1401" s="252"/>
      <c r="F1401" s="252"/>
      <c r="G1401" s="252"/>
      <c r="H1401" s="253"/>
      <c r="I1401" s="253"/>
      <c r="J1401" s="253"/>
      <c r="K1401" s="396">
        <f t="shared" si="154"/>
        <v>1302.3000000000002</v>
      </c>
      <c r="L1401" s="396"/>
      <c r="M1401" s="396"/>
      <c r="N1401" s="425"/>
      <c r="O1401" s="398" t="str">
        <f>IF(E1401="","",IF(E1401="粘性土",1,CHOOSE(AJ$1266,X$1261,X$1262,X$1263)))</f>
        <v/>
      </c>
      <c r="P1401" s="396"/>
      <c r="Q1401" s="396" t="str">
        <f>IF(E1401="","",IF(E1401="粘性土",1,CHOOSE(AJ$1266,AB$1261,AB$1262,AB$1263)))</f>
        <v/>
      </c>
      <c r="R1401" s="396"/>
      <c r="S1401" s="396" t="str">
        <f>IF(E1401="","",IF(E1401="粘性土",1,CHOOSE(AJ$1266,AF$1261,AF$1262,AF$1263)))</f>
        <v/>
      </c>
      <c r="T1401" s="396"/>
      <c r="U1401" s="427" t="str">
        <f t="shared" si="160"/>
        <v/>
      </c>
      <c r="V1401" s="427"/>
      <c r="W1401" s="428"/>
      <c r="X1401" s="402" t="str">
        <f>IF(E1400="","",ROUND(K1401*O1401*U1401,1))</f>
        <v/>
      </c>
      <c r="Y1401" s="403"/>
      <c r="Z1401" s="403"/>
      <c r="AA1401" s="403"/>
      <c r="AB1401" s="402" t="str">
        <f>IF(E1400="","",ROUND(K1401*Q1401*U1401,1))</f>
        <v/>
      </c>
      <c r="AC1401" s="403"/>
      <c r="AD1401" s="403"/>
      <c r="AE1401" s="403"/>
      <c r="AF1401" s="402" t="str">
        <f>IF(E1400="","",ROUND(K1401*S1401*U1401,1))</f>
        <v/>
      </c>
      <c r="AG1401" s="403"/>
      <c r="AH1401" s="403"/>
      <c r="AI1401" s="404"/>
      <c r="BX1401" s="106"/>
    </row>
    <row r="1402" spans="1:76" s="40" customFormat="1" ht="15.75" customHeight="1" x14ac:dyDescent="0.15">
      <c r="B1402" s="106"/>
      <c r="C1402" s="66"/>
      <c r="D1402" s="66"/>
      <c r="E1402" s="66"/>
      <c r="F1402" s="66"/>
      <c r="G1402" s="66"/>
      <c r="H1402" s="35"/>
      <c r="I1402" s="35"/>
      <c r="J1402" s="35"/>
      <c r="K1402" s="35"/>
      <c r="L1402" s="35"/>
      <c r="M1402" s="66"/>
      <c r="N1402" s="66"/>
      <c r="O1402" s="66"/>
      <c r="P1402" s="66"/>
      <c r="Q1402" s="43"/>
      <c r="R1402" s="43"/>
      <c r="S1402" s="66"/>
      <c r="T1402" s="66"/>
      <c r="U1402" s="66"/>
      <c r="V1402" s="66"/>
      <c r="W1402" s="66"/>
      <c r="X1402" s="66"/>
      <c r="Y1402" s="66"/>
      <c r="Z1402" s="66"/>
      <c r="AA1402" s="50" t="s">
        <v>119</v>
      </c>
      <c r="AB1402" s="37" t="s">
        <v>487</v>
      </c>
      <c r="AC1402" s="35" t="s">
        <v>25</v>
      </c>
      <c r="AD1402" s="321">
        <f>杭先端径</f>
        <v>1.5</v>
      </c>
      <c r="AE1402" s="321"/>
      <c r="AF1402" s="321"/>
      <c r="AG1402" s="62" t="s">
        <v>416</v>
      </c>
      <c r="AH1402" s="35" t="s">
        <v>149</v>
      </c>
      <c r="AI1402" s="66"/>
      <c r="BX1402" s="106"/>
    </row>
    <row r="1403" spans="1:76" s="40" customFormat="1" ht="15.75" customHeight="1" x14ac:dyDescent="0.15">
      <c r="B1403" s="99" t="s">
        <v>571</v>
      </c>
      <c r="H1403" s="22"/>
      <c r="I1403" s="22"/>
      <c r="J1403" s="22"/>
      <c r="K1403" s="22"/>
      <c r="L1403" s="22"/>
      <c r="M1403" s="32"/>
      <c r="N1403" s="31"/>
      <c r="O1403" s="31"/>
      <c r="P1403" s="31"/>
      <c r="Q1403" s="32"/>
      <c r="R1403" s="32"/>
      <c r="S1403" s="32"/>
      <c r="T1403" s="32"/>
      <c r="U1403" s="32"/>
      <c r="V1403" s="32"/>
      <c r="W1403" s="32"/>
      <c r="X1403" s="32"/>
      <c r="Y1403" s="32"/>
      <c r="Z1403" s="63"/>
      <c r="AA1403" s="63"/>
      <c r="AB1403" s="63"/>
      <c r="AC1403" s="31"/>
      <c r="AD1403" s="31"/>
      <c r="AE1403" s="31"/>
      <c r="AK1403" s="32"/>
      <c r="AL1403" s="32"/>
      <c r="AM1403" s="32"/>
      <c r="BX1403" s="106"/>
    </row>
    <row r="1404" spans="1:76" s="106" customFormat="1" ht="15.75" customHeight="1" x14ac:dyDescent="0.15">
      <c r="H1404" s="99"/>
      <c r="I1404" s="99"/>
      <c r="J1404" s="99"/>
      <c r="K1404" s="99"/>
      <c r="L1404" s="99"/>
      <c r="M1404" s="101"/>
      <c r="N1404" s="105"/>
      <c r="O1404" s="105"/>
      <c r="P1404" s="105"/>
      <c r="Q1404" s="101"/>
      <c r="R1404" s="101"/>
      <c r="S1404" s="101"/>
      <c r="T1404" s="101"/>
      <c r="U1404" s="101"/>
      <c r="V1404" s="101"/>
      <c r="W1404" s="101"/>
      <c r="X1404" s="101"/>
      <c r="Y1404" s="101"/>
      <c r="Z1404" s="100"/>
      <c r="AA1404" s="100"/>
      <c r="AB1404" s="100"/>
      <c r="AC1404" s="105"/>
      <c r="AD1404" s="105"/>
      <c r="AE1404" s="105"/>
      <c r="AK1404" s="101"/>
      <c r="AL1404" s="101"/>
      <c r="AM1404" s="101"/>
    </row>
    <row r="1405" spans="1:76" s="40" customFormat="1" ht="15.75" customHeight="1" x14ac:dyDescent="0.15">
      <c r="B1405" s="106"/>
      <c r="C1405" s="28" t="s">
        <v>497</v>
      </c>
      <c r="D1405" s="34"/>
      <c r="E1405" s="34"/>
      <c r="F1405" s="34"/>
      <c r="G1405" s="28"/>
      <c r="H1405" s="28"/>
      <c r="I1405" s="28"/>
      <c r="J1405" s="28"/>
      <c r="K1405" s="28"/>
      <c r="L1405" s="28"/>
      <c r="M1405" s="28"/>
      <c r="N1405" s="28"/>
      <c r="O1405" s="28"/>
      <c r="P1405" s="28"/>
      <c r="Q1405" s="28"/>
      <c r="R1405" s="28"/>
      <c r="S1405" s="28"/>
      <c r="T1405" s="28"/>
      <c r="U1405" s="28"/>
      <c r="V1405" s="28"/>
      <c r="W1405" s="28"/>
      <c r="X1405" s="28"/>
      <c r="Y1405" s="28"/>
      <c r="Z1405" s="28"/>
      <c r="AA1405" s="34"/>
      <c r="AB1405" s="34"/>
      <c r="AC1405" s="34"/>
      <c r="AD1405" s="34"/>
      <c r="AE1405" s="34"/>
      <c r="AF1405" s="34"/>
      <c r="AG1405" s="34"/>
      <c r="AH1405" s="34"/>
      <c r="AI1405" s="34"/>
      <c r="BX1405" s="106"/>
    </row>
    <row r="1406" spans="1:76" s="40" customFormat="1" ht="15.75" customHeight="1" x14ac:dyDescent="0.15">
      <c r="B1406" s="106"/>
      <c r="C1406" s="405" t="s">
        <v>8</v>
      </c>
      <c r="D1406" s="406"/>
      <c r="E1406" s="406" t="s">
        <v>332</v>
      </c>
      <c r="F1406" s="406"/>
      <c r="G1406" s="406"/>
      <c r="H1406" s="407" t="s">
        <v>181</v>
      </c>
      <c r="I1406" s="407"/>
      <c r="J1406" s="407"/>
      <c r="K1406" s="406" t="s">
        <v>488</v>
      </c>
      <c r="L1406" s="406"/>
      <c r="M1406" s="406"/>
      <c r="N1406" s="409"/>
      <c r="O1406" s="368" t="s">
        <v>274</v>
      </c>
      <c r="P1406" s="266"/>
      <c r="Q1406" s="266"/>
      <c r="R1406" s="266"/>
      <c r="S1406" s="266"/>
      <c r="T1406" s="266"/>
      <c r="U1406" s="266" t="s">
        <v>482</v>
      </c>
      <c r="V1406" s="266"/>
      <c r="W1406" s="410"/>
      <c r="X1406" s="265" t="s">
        <v>528</v>
      </c>
      <c r="Y1406" s="266"/>
      <c r="Z1406" s="266"/>
      <c r="AA1406" s="266"/>
      <c r="AB1406" s="266"/>
      <c r="AC1406" s="266"/>
      <c r="AD1406" s="266"/>
      <c r="AE1406" s="266"/>
      <c r="AF1406" s="266"/>
      <c r="AG1406" s="266"/>
      <c r="AH1406" s="266"/>
      <c r="AI1406" s="372"/>
      <c r="BX1406" s="106"/>
    </row>
    <row r="1407" spans="1:76" s="40" customFormat="1" ht="15.75" customHeight="1" x14ac:dyDescent="0.15">
      <c r="B1407" s="106"/>
      <c r="C1407" s="374"/>
      <c r="D1407" s="327"/>
      <c r="E1407" s="327"/>
      <c r="F1407" s="327"/>
      <c r="G1407" s="327"/>
      <c r="H1407" s="408"/>
      <c r="I1407" s="408"/>
      <c r="J1407" s="408"/>
      <c r="K1407" s="327"/>
      <c r="L1407" s="327"/>
      <c r="M1407" s="327"/>
      <c r="N1407" s="332"/>
      <c r="O1407" s="412" t="s">
        <v>471</v>
      </c>
      <c r="P1407" s="253"/>
      <c r="Q1407" s="253" t="s">
        <v>472</v>
      </c>
      <c r="R1407" s="253"/>
      <c r="S1407" s="253" t="s">
        <v>473</v>
      </c>
      <c r="T1407" s="253"/>
      <c r="U1407" s="252"/>
      <c r="V1407" s="252"/>
      <c r="W1407" s="411"/>
      <c r="X1407" s="395" t="s">
        <v>471</v>
      </c>
      <c r="Y1407" s="253"/>
      <c r="Z1407" s="253"/>
      <c r="AA1407" s="253"/>
      <c r="AB1407" s="253" t="s">
        <v>472</v>
      </c>
      <c r="AC1407" s="253"/>
      <c r="AD1407" s="253"/>
      <c r="AE1407" s="253"/>
      <c r="AF1407" s="253" t="s">
        <v>473</v>
      </c>
      <c r="AG1407" s="253"/>
      <c r="AH1407" s="253"/>
      <c r="AI1407" s="413"/>
      <c r="BX1407" s="106"/>
    </row>
    <row r="1408" spans="1:76" s="40" customFormat="1" ht="15.75" customHeight="1" x14ac:dyDescent="0.15">
      <c r="A1408" s="83" t="str">
        <f>IF(H1408="","×","")</f>
        <v/>
      </c>
      <c r="B1408" s="99"/>
      <c r="C1408" s="265">
        <f>IF(D1334="","",D1334)</f>
        <v>2</v>
      </c>
      <c r="D1408" s="266"/>
      <c r="E1408" s="266" t="str">
        <f>IF(G1334="","",G1334)</f>
        <v>砂質土</v>
      </c>
      <c r="F1408" s="266"/>
      <c r="G1408" s="266"/>
      <c r="H1408" s="267">
        <f>IF(J1334="","",J1334)</f>
        <v>0.33000001311302185</v>
      </c>
      <c r="I1408" s="267"/>
      <c r="J1408" s="267"/>
      <c r="K1408" s="414">
        <f t="shared" ref="K1408:K1437" si="182">AF1334*AD$1438</f>
        <v>452.09999999999997</v>
      </c>
      <c r="L1408" s="414"/>
      <c r="M1408" s="414"/>
      <c r="N1408" s="426"/>
      <c r="O1408" s="416">
        <f>IF(E1408="","",IF(E1408="粘性土",1,CHOOSE(AK$1266,X$1264,X$1265)))</f>
        <v>1</v>
      </c>
      <c r="P1408" s="414"/>
      <c r="Q1408" s="414">
        <f>IF(E1408="","",IF(E1408="粘性土",1,CHOOSE(AK$1266,AB$1264,AB$1265)))</f>
        <v>0.8</v>
      </c>
      <c r="R1408" s="414"/>
      <c r="S1408" s="414">
        <f>IF(E1408="","",IF(E1408="粘性土",1,CHOOSE(AK$1266,AF$1264,AF$1265)))</f>
        <v>0.7</v>
      </c>
      <c r="T1408" s="414"/>
      <c r="U1408" s="388">
        <f>IF(E1408="","",IF(E1408="粘性土",1,AJ$1279))</f>
        <v>0.83899999999999997</v>
      </c>
      <c r="V1408" s="389"/>
      <c r="W1408" s="390"/>
      <c r="X1408" s="420">
        <f>IF(E1408="","",ROUND(K1408*O1408*U1408,1))</f>
        <v>379.3</v>
      </c>
      <c r="Y1408" s="421"/>
      <c r="Z1408" s="421"/>
      <c r="AA1408" s="421"/>
      <c r="AB1408" s="420">
        <f>IF(E1408="","",ROUND(K1408*Q1408*U1408,1))</f>
        <v>303.39999999999998</v>
      </c>
      <c r="AC1408" s="421"/>
      <c r="AD1408" s="421"/>
      <c r="AE1408" s="421"/>
      <c r="AF1408" s="420">
        <f>IF(E1408="","",ROUND(K1408*S1408*U1408,1))</f>
        <v>265.5</v>
      </c>
      <c r="AG1408" s="421"/>
      <c r="AH1408" s="421"/>
      <c r="AI1408" s="422"/>
      <c r="BX1408" s="106"/>
    </row>
    <row r="1409" spans="1:76" s="40" customFormat="1" ht="15.75" customHeight="1" x14ac:dyDescent="0.15">
      <c r="A1409" s="83" t="str">
        <f>A1408</f>
        <v/>
      </c>
      <c r="B1409" s="99"/>
      <c r="C1409" s="240"/>
      <c r="D1409" s="241"/>
      <c r="E1409" s="241"/>
      <c r="F1409" s="241"/>
      <c r="G1409" s="241"/>
      <c r="H1409" s="242"/>
      <c r="I1409" s="242"/>
      <c r="J1409" s="242"/>
      <c r="K1409" s="385">
        <f t="shared" si="182"/>
        <v>490.65000000000003</v>
      </c>
      <c r="L1409" s="385"/>
      <c r="M1409" s="385"/>
      <c r="N1409" s="424"/>
      <c r="O1409" s="387">
        <f>O1408</f>
        <v>1</v>
      </c>
      <c r="P1409" s="385"/>
      <c r="Q1409" s="385">
        <f>Q1408</f>
        <v>0.8</v>
      </c>
      <c r="R1409" s="385"/>
      <c r="S1409" s="385">
        <f>S1408</f>
        <v>0.7</v>
      </c>
      <c r="T1409" s="385"/>
      <c r="U1409" s="388">
        <f t="shared" ref="U1409" si="183">U1408</f>
        <v>0.83899999999999997</v>
      </c>
      <c r="V1409" s="389"/>
      <c r="W1409" s="390"/>
      <c r="X1409" s="391">
        <f>IF(E1408="","",ROUND(K1409*O1409*U1409,1))</f>
        <v>411.7</v>
      </c>
      <c r="Y1409" s="392"/>
      <c r="Z1409" s="392"/>
      <c r="AA1409" s="392"/>
      <c r="AB1409" s="391">
        <f>IF(E1408="","",ROUND(K1409*Q1409*U1409,1))</f>
        <v>329.3</v>
      </c>
      <c r="AC1409" s="392"/>
      <c r="AD1409" s="392"/>
      <c r="AE1409" s="392"/>
      <c r="AF1409" s="391">
        <f>IF(E1408="","",ROUND(K1409*S1409*U1409,1))</f>
        <v>288.2</v>
      </c>
      <c r="AG1409" s="392"/>
      <c r="AH1409" s="392"/>
      <c r="AI1409" s="393"/>
      <c r="BX1409" s="106"/>
    </row>
    <row r="1410" spans="1:76" s="40" customFormat="1" ht="15.75" customHeight="1" x14ac:dyDescent="0.15">
      <c r="A1410" s="83" t="str">
        <f>IF(H1410="","×","")</f>
        <v/>
      </c>
      <c r="B1410" s="99"/>
      <c r="C1410" s="240">
        <f>IF(D1336="","",D1336)</f>
        <v>3</v>
      </c>
      <c r="D1410" s="241"/>
      <c r="E1410" s="241" t="str">
        <f>IF(G1336="","",G1336)</f>
        <v>粘性土</v>
      </c>
      <c r="F1410" s="241"/>
      <c r="G1410" s="241"/>
      <c r="H1410" s="242">
        <f>IF(J1336="","",J1336)</f>
        <v>1.5</v>
      </c>
      <c r="I1410" s="242"/>
      <c r="J1410" s="242"/>
      <c r="K1410" s="385">
        <f t="shared" si="182"/>
        <v>194.39999999999998</v>
      </c>
      <c r="L1410" s="385"/>
      <c r="M1410" s="385"/>
      <c r="N1410" s="424"/>
      <c r="O1410" s="387">
        <f>IF(E1410="","",IF(E1410="粘性土",1,CHOOSE(AK$1266,X$1264,X$1265)))</f>
        <v>1</v>
      </c>
      <c r="P1410" s="385"/>
      <c r="Q1410" s="385">
        <f>IF(E1410="","",IF(E1410="粘性土",1,CHOOSE(AK$1266,AB$1264,AB$1265)))</f>
        <v>1</v>
      </c>
      <c r="R1410" s="385"/>
      <c r="S1410" s="385">
        <f>IF(E1410="","",IF(E1410="粘性土",1,CHOOSE(AK$1266,AF$1264,AF$1265)))</f>
        <v>1</v>
      </c>
      <c r="T1410" s="385"/>
      <c r="U1410" s="388">
        <f>IF(E1410="","",IF(E1410="粘性土",1,AJ$1279))</f>
        <v>1</v>
      </c>
      <c r="V1410" s="389"/>
      <c r="W1410" s="390"/>
      <c r="X1410" s="391">
        <f>IF(E1410="","",ROUND(K1410*O1410*U1410,1))</f>
        <v>194.4</v>
      </c>
      <c r="Y1410" s="392"/>
      <c r="Z1410" s="392"/>
      <c r="AA1410" s="392"/>
      <c r="AB1410" s="391">
        <f>IF(E1410="","",ROUND(K1410*Q1410*U1410,1))</f>
        <v>194.4</v>
      </c>
      <c r="AC1410" s="392"/>
      <c r="AD1410" s="392"/>
      <c r="AE1410" s="392"/>
      <c r="AF1410" s="391">
        <f>IF(E1410="","",ROUND(K1410*S1410*U1410,1))</f>
        <v>194.4</v>
      </c>
      <c r="AG1410" s="392"/>
      <c r="AH1410" s="392"/>
      <c r="AI1410" s="393"/>
      <c r="BX1410" s="106"/>
    </row>
    <row r="1411" spans="1:76" s="40" customFormat="1" ht="15.75" customHeight="1" x14ac:dyDescent="0.15">
      <c r="A1411" s="83" t="str">
        <f>A1410</f>
        <v/>
      </c>
      <c r="B1411" s="99"/>
      <c r="C1411" s="240"/>
      <c r="D1411" s="241"/>
      <c r="E1411" s="241"/>
      <c r="F1411" s="241"/>
      <c r="G1411" s="241"/>
      <c r="H1411" s="242"/>
      <c r="I1411" s="242"/>
      <c r="J1411" s="242"/>
      <c r="K1411" s="385">
        <f t="shared" si="182"/>
        <v>194.39999999999998</v>
      </c>
      <c r="L1411" s="385"/>
      <c r="M1411" s="385"/>
      <c r="N1411" s="424"/>
      <c r="O1411" s="387">
        <f>O1410</f>
        <v>1</v>
      </c>
      <c r="P1411" s="385"/>
      <c r="Q1411" s="385">
        <f>Q1410</f>
        <v>1</v>
      </c>
      <c r="R1411" s="385"/>
      <c r="S1411" s="385">
        <f>S1410</f>
        <v>1</v>
      </c>
      <c r="T1411" s="385"/>
      <c r="U1411" s="388">
        <f t="shared" ref="U1411" si="184">U1410</f>
        <v>1</v>
      </c>
      <c r="V1411" s="389"/>
      <c r="W1411" s="390"/>
      <c r="X1411" s="391">
        <f>IF(E1410="","",ROUND(K1411*O1411*U1411,1))</f>
        <v>194.4</v>
      </c>
      <c r="Y1411" s="392"/>
      <c r="Z1411" s="392"/>
      <c r="AA1411" s="392"/>
      <c r="AB1411" s="391">
        <f>IF(E1410="","",ROUND(K1411*Q1411*U1411,1))</f>
        <v>194.4</v>
      </c>
      <c r="AC1411" s="392"/>
      <c r="AD1411" s="392"/>
      <c r="AE1411" s="392"/>
      <c r="AF1411" s="391">
        <f>IF(E1410="","",ROUND(K1411*S1411*U1411,1))</f>
        <v>194.4</v>
      </c>
      <c r="AG1411" s="392"/>
      <c r="AH1411" s="392"/>
      <c r="AI1411" s="393"/>
      <c r="BX1411" s="106"/>
    </row>
    <row r="1412" spans="1:76" s="40" customFormat="1" ht="15.75" customHeight="1" x14ac:dyDescent="0.15">
      <c r="A1412" s="83" t="str">
        <f>IF(H1412="","×","")</f>
        <v/>
      </c>
      <c r="B1412" s="99"/>
      <c r="C1412" s="240">
        <f>IF(D1338="","",D1338)</f>
        <v>4</v>
      </c>
      <c r="D1412" s="241"/>
      <c r="E1412" s="241" t="str">
        <f>IF(G1338="","",G1338)</f>
        <v>粘性土</v>
      </c>
      <c r="F1412" s="241"/>
      <c r="G1412" s="241"/>
      <c r="H1412" s="242">
        <f>IF(J1338="","",J1338)</f>
        <v>6.5500001907348633</v>
      </c>
      <c r="I1412" s="242"/>
      <c r="J1412" s="242"/>
      <c r="K1412" s="385">
        <f t="shared" si="182"/>
        <v>437.40000000000003</v>
      </c>
      <c r="L1412" s="385"/>
      <c r="M1412" s="385"/>
      <c r="N1412" s="424"/>
      <c r="O1412" s="387">
        <f>IF(E1412="","",IF(E1412="粘性土",1,CHOOSE(AK$1266,X$1264,X$1265)))</f>
        <v>1</v>
      </c>
      <c r="P1412" s="385"/>
      <c r="Q1412" s="385">
        <f>IF(E1412="","",IF(E1412="粘性土",1,CHOOSE(AK$1266,AB$1264,AB$1265)))</f>
        <v>1</v>
      </c>
      <c r="R1412" s="385"/>
      <c r="S1412" s="385">
        <f>IF(E1412="","",IF(E1412="粘性土",1,CHOOSE(AK$1266,AF$1264,AF$1265)))</f>
        <v>1</v>
      </c>
      <c r="T1412" s="385"/>
      <c r="U1412" s="388">
        <f>IF(E1412="","",IF(E1412="粘性土",1,AJ$1279))</f>
        <v>1</v>
      </c>
      <c r="V1412" s="389"/>
      <c r="W1412" s="390"/>
      <c r="X1412" s="391">
        <f>IF(E1412="","",ROUND(K1412*O1412*U1412,1))</f>
        <v>437.4</v>
      </c>
      <c r="Y1412" s="392"/>
      <c r="Z1412" s="392"/>
      <c r="AA1412" s="392"/>
      <c r="AB1412" s="391">
        <f>IF(E1412="","",ROUND(K1412*Q1412*U1412,1))</f>
        <v>437.4</v>
      </c>
      <c r="AC1412" s="392"/>
      <c r="AD1412" s="392"/>
      <c r="AE1412" s="392"/>
      <c r="AF1412" s="391">
        <f>IF(E1412="","",ROUND(K1412*S1412*U1412,1))</f>
        <v>437.4</v>
      </c>
      <c r="AG1412" s="392"/>
      <c r="AH1412" s="392"/>
      <c r="AI1412" s="393"/>
      <c r="BX1412" s="106"/>
    </row>
    <row r="1413" spans="1:76" s="40" customFormat="1" ht="15.75" customHeight="1" x14ac:dyDescent="0.15">
      <c r="A1413" s="83" t="str">
        <f>A1412</f>
        <v/>
      </c>
      <c r="B1413" s="99"/>
      <c r="C1413" s="240"/>
      <c r="D1413" s="241"/>
      <c r="E1413" s="241"/>
      <c r="F1413" s="241"/>
      <c r="G1413" s="241"/>
      <c r="H1413" s="242"/>
      <c r="I1413" s="242"/>
      <c r="J1413" s="242"/>
      <c r="K1413" s="385">
        <f t="shared" si="182"/>
        <v>437.40000000000003</v>
      </c>
      <c r="L1413" s="385"/>
      <c r="M1413" s="385"/>
      <c r="N1413" s="424"/>
      <c r="O1413" s="387">
        <f t="shared" ref="O1413" si="185">O1412</f>
        <v>1</v>
      </c>
      <c r="P1413" s="385"/>
      <c r="Q1413" s="385">
        <f t="shared" ref="Q1413" si="186">Q1412</f>
        <v>1</v>
      </c>
      <c r="R1413" s="385"/>
      <c r="S1413" s="385">
        <f t="shared" ref="S1413" si="187">S1412</f>
        <v>1</v>
      </c>
      <c r="T1413" s="385"/>
      <c r="U1413" s="388">
        <f t="shared" ref="U1413" si="188">U1412</f>
        <v>1</v>
      </c>
      <c r="V1413" s="389"/>
      <c r="W1413" s="390"/>
      <c r="X1413" s="391">
        <f>IF(E1412="","",ROUND(K1413*O1413*U1413,1))</f>
        <v>437.4</v>
      </c>
      <c r="Y1413" s="392"/>
      <c r="Z1413" s="392"/>
      <c r="AA1413" s="392"/>
      <c r="AB1413" s="391">
        <f>IF(E1412="","",ROUND(K1413*Q1413*U1413,1))</f>
        <v>437.4</v>
      </c>
      <c r="AC1413" s="392"/>
      <c r="AD1413" s="392"/>
      <c r="AE1413" s="392"/>
      <c r="AF1413" s="391">
        <f>IF(E1412="","",ROUND(K1413*S1413*U1413,1))</f>
        <v>437.4</v>
      </c>
      <c r="AG1413" s="392"/>
      <c r="AH1413" s="392"/>
      <c r="AI1413" s="393"/>
      <c r="BX1413" s="106"/>
    </row>
    <row r="1414" spans="1:76" s="40" customFormat="1" ht="15.75" customHeight="1" x14ac:dyDescent="0.15">
      <c r="A1414" s="83" t="str">
        <f>IF(H1414="","×","")</f>
        <v/>
      </c>
      <c r="B1414" s="99"/>
      <c r="C1414" s="240">
        <f>IF(D1340="","",D1340)</f>
        <v>5</v>
      </c>
      <c r="D1414" s="241"/>
      <c r="E1414" s="241" t="str">
        <f>IF(G1340="","",G1340)</f>
        <v>粘性土</v>
      </c>
      <c r="F1414" s="241"/>
      <c r="G1414" s="241"/>
      <c r="H1414" s="242">
        <f>IF(J1340="","",J1340)</f>
        <v>3.4500000476837158</v>
      </c>
      <c r="I1414" s="242"/>
      <c r="J1414" s="242"/>
      <c r="K1414" s="385">
        <f t="shared" si="182"/>
        <v>716.84999999999991</v>
      </c>
      <c r="L1414" s="385"/>
      <c r="M1414" s="385"/>
      <c r="N1414" s="424"/>
      <c r="O1414" s="387">
        <f>IF(E1414="","",IF(E1414="粘性土",1,CHOOSE(AK$1266,X$1264,X$1265)))</f>
        <v>1</v>
      </c>
      <c r="P1414" s="385"/>
      <c r="Q1414" s="385">
        <f>IF(E1414="","",IF(E1414="粘性土",1,CHOOSE(AK$1266,AB$1264,AB$1265)))</f>
        <v>1</v>
      </c>
      <c r="R1414" s="385"/>
      <c r="S1414" s="385">
        <f>IF(E1414="","",IF(E1414="粘性土",1,CHOOSE(AK$1266,AF$1264,AF$1265)))</f>
        <v>1</v>
      </c>
      <c r="T1414" s="385"/>
      <c r="U1414" s="388">
        <f>IF(E1414="","",IF(E1414="粘性土",1,AJ$1279))</f>
        <v>1</v>
      </c>
      <c r="V1414" s="389"/>
      <c r="W1414" s="390"/>
      <c r="X1414" s="391">
        <f>IF(E1414="","",ROUND(K1414*O1414*U1414,1))</f>
        <v>716.9</v>
      </c>
      <c r="Y1414" s="392"/>
      <c r="Z1414" s="392"/>
      <c r="AA1414" s="392"/>
      <c r="AB1414" s="391">
        <f>IF(E1414="","",ROUND(K1414*Q1414*U1414,1))</f>
        <v>716.9</v>
      </c>
      <c r="AC1414" s="392"/>
      <c r="AD1414" s="392"/>
      <c r="AE1414" s="392"/>
      <c r="AF1414" s="391">
        <f>IF(E1414="","",ROUND(K1414*S1414*U1414,1))</f>
        <v>716.9</v>
      </c>
      <c r="AG1414" s="392"/>
      <c r="AH1414" s="392"/>
      <c r="AI1414" s="393"/>
      <c r="BX1414" s="106"/>
    </row>
    <row r="1415" spans="1:76" s="40" customFormat="1" ht="15.75" customHeight="1" x14ac:dyDescent="0.15">
      <c r="A1415" s="83" t="str">
        <f>A1414</f>
        <v/>
      </c>
      <c r="B1415" s="99"/>
      <c r="C1415" s="240"/>
      <c r="D1415" s="241"/>
      <c r="E1415" s="241"/>
      <c r="F1415" s="241"/>
      <c r="G1415" s="241"/>
      <c r="H1415" s="242"/>
      <c r="I1415" s="242"/>
      <c r="J1415" s="242"/>
      <c r="K1415" s="385">
        <f t="shared" si="182"/>
        <v>716.84999999999991</v>
      </c>
      <c r="L1415" s="385"/>
      <c r="M1415" s="385"/>
      <c r="N1415" s="424"/>
      <c r="O1415" s="387">
        <f t="shared" ref="O1415" si="189">O1414</f>
        <v>1</v>
      </c>
      <c r="P1415" s="385"/>
      <c r="Q1415" s="385">
        <f t="shared" ref="Q1415" si="190">Q1414</f>
        <v>1</v>
      </c>
      <c r="R1415" s="385"/>
      <c r="S1415" s="385">
        <f t="shared" ref="S1415" si="191">S1414</f>
        <v>1</v>
      </c>
      <c r="T1415" s="385"/>
      <c r="U1415" s="388">
        <f t="shared" ref="U1415" si="192">U1414</f>
        <v>1</v>
      </c>
      <c r="V1415" s="389"/>
      <c r="W1415" s="390"/>
      <c r="X1415" s="391">
        <f>IF(E1414="","",ROUND(K1415*O1415*U1415,1))</f>
        <v>716.9</v>
      </c>
      <c r="Y1415" s="392"/>
      <c r="Z1415" s="392"/>
      <c r="AA1415" s="392"/>
      <c r="AB1415" s="391">
        <f>IF(E1414="","",ROUND(K1415*Q1415*U1415,1))</f>
        <v>716.9</v>
      </c>
      <c r="AC1415" s="392"/>
      <c r="AD1415" s="392"/>
      <c r="AE1415" s="392"/>
      <c r="AF1415" s="391">
        <f>IF(E1414="","",ROUND(K1415*S1415*U1415,1))</f>
        <v>716.9</v>
      </c>
      <c r="AG1415" s="392"/>
      <c r="AH1415" s="392"/>
      <c r="AI1415" s="393"/>
      <c r="BX1415" s="106"/>
    </row>
    <row r="1416" spans="1:76" s="40" customFormat="1" ht="15.75" customHeight="1" x14ac:dyDescent="0.15">
      <c r="A1416" s="83" t="str">
        <f>IF(H1416="","×","")</f>
        <v/>
      </c>
      <c r="B1416" s="99"/>
      <c r="C1416" s="240">
        <f>IF(D1342="","",D1342)</f>
        <v>6</v>
      </c>
      <c r="D1416" s="241"/>
      <c r="E1416" s="241" t="str">
        <f>IF(G1342="","",G1342)</f>
        <v>粘性土</v>
      </c>
      <c r="F1416" s="241"/>
      <c r="G1416" s="241"/>
      <c r="H1416" s="242">
        <f>IF(J1342="","",J1342)</f>
        <v>2.3499999046325684</v>
      </c>
      <c r="I1416" s="242"/>
      <c r="J1416" s="242"/>
      <c r="K1416" s="385">
        <f t="shared" si="182"/>
        <v>1165.0500000000002</v>
      </c>
      <c r="L1416" s="385"/>
      <c r="M1416" s="385"/>
      <c r="N1416" s="424"/>
      <c r="O1416" s="387">
        <f>IF(E1416="","",IF(E1416="粘性土",1,CHOOSE(AK$1266,X$1264,X$1265)))</f>
        <v>1</v>
      </c>
      <c r="P1416" s="385"/>
      <c r="Q1416" s="385">
        <f>IF(E1416="","",IF(E1416="粘性土",1,CHOOSE(AK$1266,AB$1264,AB$1265)))</f>
        <v>1</v>
      </c>
      <c r="R1416" s="385"/>
      <c r="S1416" s="385">
        <f>IF(E1416="","",IF(E1416="粘性土",1,CHOOSE(AK$1266,AF$1264,AF$1265)))</f>
        <v>1</v>
      </c>
      <c r="T1416" s="385"/>
      <c r="U1416" s="388">
        <f>IF(E1416="","",IF(E1416="粘性土",1,AJ$1279))</f>
        <v>1</v>
      </c>
      <c r="V1416" s="389"/>
      <c r="W1416" s="390"/>
      <c r="X1416" s="391">
        <f>IF(E1416="","",ROUND(K1416*O1416*U1416,1))</f>
        <v>1165.0999999999999</v>
      </c>
      <c r="Y1416" s="392"/>
      <c r="Z1416" s="392"/>
      <c r="AA1416" s="392"/>
      <c r="AB1416" s="391">
        <f>IF(E1416="","",ROUND(K1416*Q1416*U1416,1))</f>
        <v>1165.0999999999999</v>
      </c>
      <c r="AC1416" s="392"/>
      <c r="AD1416" s="392"/>
      <c r="AE1416" s="392"/>
      <c r="AF1416" s="391">
        <f>IF(E1416="","",ROUND(K1416*S1416*U1416,1))</f>
        <v>1165.0999999999999</v>
      </c>
      <c r="AG1416" s="392"/>
      <c r="AH1416" s="392"/>
      <c r="AI1416" s="393"/>
      <c r="BX1416" s="106"/>
    </row>
    <row r="1417" spans="1:76" s="40" customFormat="1" ht="15.75" customHeight="1" x14ac:dyDescent="0.15">
      <c r="A1417" s="83" t="str">
        <f>A1416</f>
        <v/>
      </c>
      <c r="B1417" s="99"/>
      <c r="C1417" s="240"/>
      <c r="D1417" s="241"/>
      <c r="E1417" s="241"/>
      <c r="F1417" s="241"/>
      <c r="G1417" s="241"/>
      <c r="H1417" s="242"/>
      <c r="I1417" s="242"/>
      <c r="J1417" s="242"/>
      <c r="K1417" s="385">
        <f t="shared" si="182"/>
        <v>1165.0500000000002</v>
      </c>
      <c r="L1417" s="385"/>
      <c r="M1417" s="385"/>
      <c r="N1417" s="424"/>
      <c r="O1417" s="387">
        <f t="shared" ref="O1417" si="193">O1416</f>
        <v>1</v>
      </c>
      <c r="P1417" s="385"/>
      <c r="Q1417" s="385">
        <f t="shared" ref="Q1417" si="194">Q1416</f>
        <v>1</v>
      </c>
      <c r="R1417" s="385"/>
      <c r="S1417" s="385">
        <f t="shared" ref="S1417" si="195">S1416</f>
        <v>1</v>
      </c>
      <c r="T1417" s="385"/>
      <c r="U1417" s="388">
        <f t="shared" ref="U1417" si="196">U1416</f>
        <v>1</v>
      </c>
      <c r="V1417" s="389"/>
      <c r="W1417" s="390"/>
      <c r="X1417" s="391">
        <f>IF(E1416="","",ROUND(K1417*O1417*U1417,1))</f>
        <v>1165.0999999999999</v>
      </c>
      <c r="Y1417" s="392"/>
      <c r="Z1417" s="392"/>
      <c r="AA1417" s="392"/>
      <c r="AB1417" s="391">
        <f>IF(E1416="","",ROUND(K1417*Q1417*U1417,1))</f>
        <v>1165.0999999999999</v>
      </c>
      <c r="AC1417" s="392"/>
      <c r="AD1417" s="392"/>
      <c r="AE1417" s="392"/>
      <c r="AF1417" s="391">
        <f>IF(E1416="","",ROUND(K1417*S1417*U1417,1))</f>
        <v>1165.0999999999999</v>
      </c>
      <c r="AG1417" s="392"/>
      <c r="AH1417" s="392"/>
      <c r="AI1417" s="393"/>
      <c r="BX1417" s="106"/>
    </row>
    <row r="1418" spans="1:76" s="40" customFormat="1" ht="15.75" customHeight="1" x14ac:dyDescent="0.15">
      <c r="A1418" s="83" t="str">
        <f>IF(H1418="","×","")</f>
        <v/>
      </c>
      <c r="B1418" s="99"/>
      <c r="C1418" s="240">
        <f>IF(D1344="","",D1344)</f>
        <v>7</v>
      </c>
      <c r="D1418" s="241"/>
      <c r="E1418" s="241" t="str">
        <f>IF(G1344="","",G1344)</f>
        <v>砂質土</v>
      </c>
      <c r="F1418" s="241"/>
      <c r="G1418" s="241"/>
      <c r="H1418" s="242">
        <f>IF(J1344="","",J1344)</f>
        <v>8.6000003814697266</v>
      </c>
      <c r="I1418" s="242"/>
      <c r="J1418" s="242"/>
      <c r="K1418" s="385">
        <f t="shared" si="182"/>
        <v>1924.9499999999998</v>
      </c>
      <c r="L1418" s="385"/>
      <c r="M1418" s="385"/>
      <c r="N1418" s="424"/>
      <c r="O1418" s="387">
        <f>IF(E1418="","",IF(E1418="粘性土",1,CHOOSE(AK$1266,X$1264,X$1265)))</f>
        <v>1</v>
      </c>
      <c r="P1418" s="385"/>
      <c r="Q1418" s="385">
        <f>IF(E1418="","",IF(E1418="粘性土",1,CHOOSE(AK$1266,AB$1264,AB$1265)))</f>
        <v>0.8</v>
      </c>
      <c r="R1418" s="385"/>
      <c r="S1418" s="385">
        <f>IF(E1418="","",IF(E1418="粘性土",1,CHOOSE(AK$1266,AF$1264,AF$1265)))</f>
        <v>0.7</v>
      </c>
      <c r="T1418" s="385"/>
      <c r="U1418" s="388">
        <f>IF(E1418="","",IF(E1418="粘性土",1,AJ$1279))</f>
        <v>0.83899999999999997</v>
      </c>
      <c r="V1418" s="389"/>
      <c r="W1418" s="390"/>
      <c r="X1418" s="391">
        <f>IF(E1418="","",ROUND(K1418*O1418*U1418,1))</f>
        <v>1615</v>
      </c>
      <c r="Y1418" s="392"/>
      <c r="Z1418" s="392"/>
      <c r="AA1418" s="392"/>
      <c r="AB1418" s="391">
        <f>IF(E1418="","",ROUND(K1418*Q1418*U1418,1))</f>
        <v>1292</v>
      </c>
      <c r="AC1418" s="392"/>
      <c r="AD1418" s="392"/>
      <c r="AE1418" s="392"/>
      <c r="AF1418" s="391">
        <f>IF(E1418="","",ROUND(K1418*S1418*U1418,1))</f>
        <v>1130.5</v>
      </c>
      <c r="AG1418" s="392"/>
      <c r="AH1418" s="392"/>
      <c r="AI1418" s="393"/>
      <c r="BX1418" s="106"/>
    </row>
    <row r="1419" spans="1:76" s="40" customFormat="1" ht="15.75" customHeight="1" x14ac:dyDescent="0.15">
      <c r="A1419" s="83" t="str">
        <f>A1418</f>
        <v/>
      </c>
      <c r="B1419" s="99"/>
      <c r="C1419" s="240"/>
      <c r="D1419" s="241"/>
      <c r="E1419" s="241"/>
      <c r="F1419" s="241"/>
      <c r="G1419" s="241"/>
      <c r="H1419" s="242"/>
      <c r="I1419" s="242"/>
      <c r="J1419" s="242"/>
      <c r="K1419" s="385">
        <f t="shared" si="182"/>
        <v>3156.8999999999996</v>
      </c>
      <c r="L1419" s="385"/>
      <c r="M1419" s="385"/>
      <c r="N1419" s="424"/>
      <c r="O1419" s="387">
        <f t="shared" ref="O1419" si="197">O1418</f>
        <v>1</v>
      </c>
      <c r="P1419" s="385"/>
      <c r="Q1419" s="385">
        <f t="shared" ref="Q1419" si="198">Q1418</f>
        <v>0.8</v>
      </c>
      <c r="R1419" s="385"/>
      <c r="S1419" s="385">
        <f t="shared" ref="S1419" si="199">S1418</f>
        <v>0.7</v>
      </c>
      <c r="T1419" s="385"/>
      <c r="U1419" s="388">
        <f t="shared" ref="U1419:U1437" si="200">U1418</f>
        <v>0.83899999999999997</v>
      </c>
      <c r="V1419" s="389"/>
      <c r="W1419" s="390"/>
      <c r="X1419" s="391">
        <f>IF(E1418="","",ROUND(K1419*O1419*U1419,1))</f>
        <v>2648.6</v>
      </c>
      <c r="Y1419" s="392"/>
      <c r="Z1419" s="392"/>
      <c r="AA1419" s="392"/>
      <c r="AB1419" s="391">
        <f>IF(E1418="","",ROUND(K1419*Q1419*U1419,1))</f>
        <v>2118.9</v>
      </c>
      <c r="AC1419" s="392"/>
      <c r="AD1419" s="392"/>
      <c r="AE1419" s="392"/>
      <c r="AF1419" s="391">
        <f>IF(E1418="","",ROUND(K1419*S1419*U1419,1))</f>
        <v>1854</v>
      </c>
      <c r="AG1419" s="392"/>
      <c r="AH1419" s="392"/>
      <c r="AI1419" s="393"/>
      <c r="BX1419" s="106"/>
    </row>
    <row r="1420" spans="1:76" s="40" customFormat="1" ht="15.75" customHeight="1" x14ac:dyDescent="0.15">
      <c r="A1420" s="83" t="str">
        <f>IF(H1420="","×","")</f>
        <v/>
      </c>
      <c r="B1420" s="99"/>
      <c r="C1420" s="240">
        <f>IF(D1346="","",D1346)</f>
        <v>8</v>
      </c>
      <c r="D1420" s="241"/>
      <c r="E1420" s="241" t="str">
        <f>IF(G1346="","",G1346)</f>
        <v>粘性土</v>
      </c>
      <c r="F1420" s="241"/>
      <c r="G1420" s="241"/>
      <c r="H1420" s="242">
        <f>IF(J1346="","",J1346)</f>
        <v>2.2000000476837158</v>
      </c>
      <c r="I1420" s="242"/>
      <c r="J1420" s="242"/>
      <c r="K1420" s="385">
        <f t="shared" si="182"/>
        <v>1143.4499999999998</v>
      </c>
      <c r="L1420" s="385"/>
      <c r="M1420" s="385"/>
      <c r="N1420" s="424"/>
      <c r="O1420" s="387">
        <f>IF(E1420="","",IF(E1420="粘性土",1,CHOOSE(AK$1266,X$1264,X$1265)))</f>
        <v>1</v>
      </c>
      <c r="P1420" s="385"/>
      <c r="Q1420" s="385">
        <f>IF(E1420="","",IF(E1420="粘性土",1,CHOOSE(AK$1266,AB$1264,AB$1265)))</f>
        <v>1</v>
      </c>
      <c r="R1420" s="385"/>
      <c r="S1420" s="385">
        <f>IF(E1420="","",IF(E1420="粘性土",1,CHOOSE(AK$1266,AF$1264,AF$1265)))</f>
        <v>1</v>
      </c>
      <c r="T1420" s="385"/>
      <c r="U1420" s="388">
        <f>IF(E1420="","",IF(E1420="粘性土",1,AJ$1279))</f>
        <v>1</v>
      </c>
      <c r="V1420" s="389"/>
      <c r="W1420" s="390"/>
      <c r="X1420" s="391">
        <f>IF(E1420="","",ROUND(K1420*O1420*U1420,1))</f>
        <v>1143.5</v>
      </c>
      <c r="Y1420" s="392"/>
      <c r="Z1420" s="392"/>
      <c r="AA1420" s="392"/>
      <c r="AB1420" s="391">
        <f>IF(E1420="","",ROUND(K1420*Q1420*U1420,1))</f>
        <v>1143.5</v>
      </c>
      <c r="AC1420" s="392"/>
      <c r="AD1420" s="392"/>
      <c r="AE1420" s="392"/>
      <c r="AF1420" s="391">
        <f>IF(E1420="","",ROUND(K1420*S1420*U1420,1))</f>
        <v>1143.5</v>
      </c>
      <c r="AG1420" s="392"/>
      <c r="AH1420" s="392"/>
      <c r="AI1420" s="393"/>
      <c r="BX1420" s="106"/>
    </row>
    <row r="1421" spans="1:76" s="40" customFormat="1" ht="15.75" customHeight="1" x14ac:dyDescent="0.15">
      <c r="A1421" s="83" t="str">
        <f>A1420</f>
        <v/>
      </c>
      <c r="B1421" s="99"/>
      <c r="C1421" s="240"/>
      <c r="D1421" s="241"/>
      <c r="E1421" s="241"/>
      <c r="F1421" s="241"/>
      <c r="G1421" s="241"/>
      <c r="H1421" s="242"/>
      <c r="I1421" s="242"/>
      <c r="J1421" s="242"/>
      <c r="K1421" s="385">
        <f t="shared" si="182"/>
        <v>1143.4499999999998</v>
      </c>
      <c r="L1421" s="385"/>
      <c r="M1421" s="385"/>
      <c r="N1421" s="424"/>
      <c r="O1421" s="387">
        <f t="shared" ref="O1421" si="201">O1420</f>
        <v>1</v>
      </c>
      <c r="P1421" s="385"/>
      <c r="Q1421" s="385">
        <f t="shared" ref="Q1421" si="202">Q1420</f>
        <v>1</v>
      </c>
      <c r="R1421" s="385"/>
      <c r="S1421" s="385">
        <f t="shared" ref="S1421" si="203">S1420</f>
        <v>1</v>
      </c>
      <c r="T1421" s="385"/>
      <c r="U1421" s="388">
        <f t="shared" si="200"/>
        <v>1</v>
      </c>
      <c r="V1421" s="389"/>
      <c r="W1421" s="390"/>
      <c r="X1421" s="391">
        <f>IF(E1420="","",ROUND(K1421*O1421*U1421,1))</f>
        <v>1143.5</v>
      </c>
      <c r="Y1421" s="392"/>
      <c r="Z1421" s="392"/>
      <c r="AA1421" s="392"/>
      <c r="AB1421" s="391">
        <f>IF(E1420="","",ROUND(K1421*Q1421*U1421,1))</f>
        <v>1143.5</v>
      </c>
      <c r="AC1421" s="392"/>
      <c r="AD1421" s="392"/>
      <c r="AE1421" s="392"/>
      <c r="AF1421" s="391">
        <f>IF(E1420="","",ROUND(K1421*S1421*U1421,1))</f>
        <v>1143.5</v>
      </c>
      <c r="AG1421" s="392"/>
      <c r="AH1421" s="392"/>
      <c r="AI1421" s="393"/>
      <c r="BX1421" s="106"/>
    </row>
    <row r="1422" spans="1:76" s="40" customFormat="1" ht="15.75" customHeight="1" x14ac:dyDescent="0.15">
      <c r="A1422" s="83" t="str">
        <f>IF(H1422="","×","")</f>
        <v/>
      </c>
      <c r="B1422" s="99"/>
      <c r="C1422" s="240">
        <f>IF(D1348="","",D1348)</f>
        <v>9</v>
      </c>
      <c r="D1422" s="241"/>
      <c r="E1422" s="241" t="str">
        <f>IF(G1348="","",G1348)</f>
        <v>砂質土</v>
      </c>
      <c r="F1422" s="241"/>
      <c r="G1422" s="241"/>
      <c r="H1422" s="242">
        <f>IF(J1348="","",J1348)</f>
        <v>1.5</v>
      </c>
      <c r="I1422" s="242"/>
      <c r="J1422" s="242"/>
      <c r="K1422" s="385">
        <f t="shared" si="182"/>
        <v>3004.6499999999996</v>
      </c>
      <c r="L1422" s="385"/>
      <c r="M1422" s="385"/>
      <c r="N1422" s="424"/>
      <c r="O1422" s="387">
        <f>IF(E1422="","",IF(E1422="粘性土",1,CHOOSE(AK$1266,X$1264,X$1265)))</f>
        <v>1</v>
      </c>
      <c r="P1422" s="385"/>
      <c r="Q1422" s="385">
        <f>IF(E1422="","",IF(E1422="粘性土",1,CHOOSE(AK$1266,AB$1264,AB$1265)))</f>
        <v>0.8</v>
      </c>
      <c r="R1422" s="385"/>
      <c r="S1422" s="385">
        <f>IF(E1422="","",IF(E1422="粘性土",1,CHOOSE(AK$1266,AF$1264,AF$1265)))</f>
        <v>0.7</v>
      </c>
      <c r="T1422" s="385"/>
      <c r="U1422" s="388">
        <f>IF(E1422="","",IF(E1422="粘性土",1,AJ$1279))</f>
        <v>0.83899999999999997</v>
      </c>
      <c r="V1422" s="389"/>
      <c r="W1422" s="390"/>
      <c r="X1422" s="391">
        <f>IF(E1422="","",ROUND(K1422*O1422*U1422,1))</f>
        <v>2520.9</v>
      </c>
      <c r="Y1422" s="392"/>
      <c r="Z1422" s="392"/>
      <c r="AA1422" s="392"/>
      <c r="AB1422" s="391">
        <f>IF(E1422="","",ROUND(K1422*Q1422*U1422,1))</f>
        <v>2016.7</v>
      </c>
      <c r="AC1422" s="392"/>
      <c r="AD1422" s="392"/>
      <c r="AE1422" s="392"/>
      <c r="AF1422" s="391">
        <f>IF(E1422="","",ROUND(K1422*S1422*U1422,1))</f>
        <v>1764.6</v>
      </c>
      <c r="AG1422" s="392"/>
      <c r="AH1422" s="392"/>
      <c r="AI1422" s="393"/>
      <c r="BX1422" s="106"/>
    </row>
    <row r="1423" spans="1:76" s="40" customFormat="1" ht="15.75" customHeight="1" x14ac:dyDescent="0.15">
      <c r="A1423" s="83" t="str">
        <f>A1422</f>
        <v/>
      </c>
      <c r="B1423" s="99"/>
      <c r="C1423" s="240"/>
      <c r="D1423" s="241"/>
      <c r="E1423" s="241"/>
      <c r="F1423" s="241"/>
      <c r="G1423" s="241"/>
      <c r="H1423" s="242"/>
      <c r="I1423" s="242"/>
      <c r="J1423" s="242"/>
      <c r="K1423" s="385">
        <f t="shared" si="182"/>
        <v>3194.5499999999997</v>
      </c>
      <c r="L1423" s="385"/>
      <c r="M1423" s="385"/>
      <c r="N1423" s="424"/>
      <c r="O1423" s="387">
        <f t="shared" ref="O1423" si="204">O1422</f>
        <v>1</v>
      </c>
      <c r="P1423" s="385"/>
      <c r="Q1423" s="385">
        <f t="shared" ref="Q1423" si="205">Q1422</f>
        <v>0.8</v>
      </c>
      <c r="R1423" s="385"/>
      <c r="S1423" s="385">
        <f t="shared" ref="S1423" si="206">S1422</f>
        <v>0.7</v>
      </c>
      <c r="T1423" s="385"/>
      <c r="U1423" s="388">
        <f t="shared" si="200"/>
        <v>0.83899999999999997</v>
      </c>
      <c r="V1423" s="389"/>
      <c r="W1423" s="390"/>
      <c r="X1423" s="391">
        <f>IF(E1422="","",ROUND(K1423*O1423*U1423,1))</f>
        <v>2680.2</v>
      </c>
      <c r="Y1423" s="392"/>
      <c r="Z1423" s="392"/>
      <c r="AA1423" s="392"/>
      <c r="AB1423" s="391">
        <f>IF(E1422="","",ROUND(K1423*Q1423*U1423,1))</f>
        <v>2144.1999999999998</v>
      </c>
      <c r="AC1423" s="392"/>
      <c r="AD1423" s="392"/>
      <c r="AE1423" s="392"/>
      <c r="AF1423" s="391">
        <f>IF(E1422="","",ROUND(K1423*S1423*U1423,1))</f>
        <v>1876.2</v>
      </c>
      <c r="AG1423" s="392"/>
      <c r="AH1423" s="392"/>
      <c r="AI1423" s="393"/>
      <c r="BX1423" s="106"/>
    </row>
    <row r="1424" spans="1:76" s="40" customFormat="1" ht="15.75" customHeight="1" x14ac:dyDescent="0.15">
      <c r="A1424" s="83" t="str">
        <f>IF(H1424="","×","")</f>
        <v/>
      </c>
      <c r="B1424" s="99"/>
      <c r="C1424" s="240">
        <f>IF(D1350="","",D1350)</f>
        <v>10</v>
      </c>
      <c r="D1424" s="241"/>
      <c r="E1424" s="241" t="str">
        <f>IF(G1350="","",G1350)</f>
        <v>粘性土</v>
      </c>
      <c r="F1424" s="241"/>
      <c r="G1424" s="241"/>
      <c r="H1424" s="242">
        <f>IF(J1350="","",J1350)</f>
        <v>3.8499999046325684</v>
      </c>
      <c r="I1424" s="242"/>
      <c r="J1424" s="242"/>
      <c r="K1424" s="385">
        <f t="shared" si="182"/>
        <v>1159.6500000000001</v>
      </c>
      <c r="L1424" s="385"/>
      <c r="M1424" s="385"/>
      <c r="N1424" s="424"/>
      <c r="O1424" s="387">
        <f>IF(E1424="","",IF(E1424="粘性土",1,CHOOSE(AK$1266,X$1264,X$1265)))</f>
        <v>1</v>
      </c>
      <c r="P1424" s="385"/>
      <c r="Q1424" s="385">
        <f>IF(E1424="","",IF(E1424="粘性土",1,CHOOSE(AK$1266,AB$1264,AB$1265)))</f>
        <v>1</v>
      </c>
      <c r="R1424" s="385"/>
      <c r="S1424" s="385">
        <f>IF(E1424="","",IF(E1424="粘性土",1,CHOOSE(AK$1266,AF$1264,AF$1265)))</f>
        <v>1</v>
      </c>
      <c r="T1424" s="385"/>
      <c r="U1424" s="388">
        <f>IF(E1424="","",IF(E1424="粘性土",1,AJ$1279))</f>
        <v>1</v>
      </c>
      <c r="V1424" s="389"/>
      <c r="W1424" s="390"/>
      <c r="X1424" s="391">
        <f>IF(E1424="","",ROUND(K1424*O1424*U1424,1))</f>
        <v>1159.7</v>
      </c>
      <c r="Y1424" s="392"/>
      <c r="Z1424" s="392"/>
      <c r="AA1424" s="392"/>
      <c r="AB1424" s="391">
        <f>IF(E1424="","",ROUND(K1424*Q1424*U1424,1))</f>
        <v>1159.7</v>
      </c>
      <c r="AC1424" s="392"/>
      <c r="AD1424" s="392"/>
      <c r="AE1424" s="392"/>
      <c r="AF1424" s="391">
        <f>IF(E1424="","",ROUND(K1424*S1424*U1424,1))</f>
        <v>1159.7</v>
      </c>
      <c r="AG1424" s="392"/>
      <c r="AH1424" s="392"/>
      <c r="AI1424" s="393"/>
      <c r="BX1424" s="106"/>
    </row>
    <row r="1425" spans="1:76" s="40" customFormat="1" ht="15.75" customHeight="1" x14ac:dyDescent="0.15">
      <c r="A1425" s="83" t="str">
        <f>A1424</f>
        <v/>
      </c>
      <c r="B1425" s="99"/>
      <c r="C1425" s="240"/>
      <c r="D1425" s="241"/>
      <c r="E1425" s="241"/>
      <c r="F1425" s="241"/>
      <c r="G1425" s="241"/>
      <c r="H1425" s="242"/>
      <c r="I1425" s="242"/>
      <c r="J1425" s="242"/>
      <c r="K1425" s="385">
        <f t="shared" si="182"/>
        <v>1159.6500000000001</v>
      </c>
      <c r="L1425" s="385"/>
      <c r="M1425" s="385"/>
      <c r="N1425" s="424"/>
      <c r="O1425" s="387">
        <f t="shared" ref="O1425" si="207">O1424</f>
        <v>1</v>
      </c>
      <c r="P1425" s="385"/>
      <c r="Q1425" s="385">
        <f t="shared" ref="Q1425" si="208">Q1424</f>
        <v>1</v>
      </c>
      <c r="R1425" s="385"/>
      <c r="S1425" s="385">
        <f t="shared" ref="S1425" si="209">S1424</f>
        <v>1</v>
      </c>
      <c r="T1425" s="385"/>
      <c r="U1425" s="388">
        <f t="shared" si="200"/>
        <v>1</v>
      </c>
      <c r="V1425" s="389"/>
      <c r="W1425" s="390"/>
      <c r="X1425" s="391">
        <f>IF(E1424="","",ROUND(K1425*O1425*U1425,1))</f>
        <v>1159.7</v>
      </c>
      <c r="Y1425" s="392"/>
      <c r="Z1425" s="392"/>
      <c r="AA1425" s="392"/>
      <c r="AB1425" s="391">
        <f>IF(E1424="","",ROUND(K1425*Q1425*U1425,1))</f>
        <v>1159.7</v>
      </c>
      <c r="AC1425" s="392"/>
      <c r="AD1425" s="392"/>
      <c r="AE1425" s="392"/>
      <c r="AF1425" s="391">
        <f>IF(E1424="","",ROUND(K1425*S1425*U1425,1))</f>
        <v>1159.7</v>
      </c>
      <c r="AG1425" s="392"/>
      <c r="AH1425" s="392"/>
      <c r="AI1425" s="393"/>
      <c r="BX1425" s="106"/>
    </row>
    <row r="1426" spans="1:76" s="40" customFormat="1" ht="15.75" customHeight="1" x14ac:dyDescent="0.15">
      <c r="A1426" s="83" t="str">
        <f>IF(H1426="","×","")</f>
        <v/>
      </c>
      <c r="B1426" s="99"/>
      <c r="C1426" s="240">
        <f>IF(D1352="","",D1352)</f>
        <v>11</v>
      </c>
      <c r="D1426" s="241"/>
      <c r="E1426" s="241" t="str">
        <f>IF(G1352="","",G1352)</f>
        <v>砂質土</v>
      </c>
      <c r="F1426" s="241"/>
      <c r="G1426" s="241"/>
      <c r="H1426" s="242">
        <f>IF(J1352="","",J1352)</f>
        <v>2.4000000953674316</v>
      </c>
      <c r="I1426" s="242"/>
      <c r="J1426" s="242"/>
      <c r="K1426" s="385">
        <f t="shared" si="182"/>
        <v>3722.7000000000003</v>
      </c>
      <c r="L1426" s="385"/>
      <c r="M1426" s="385"/>
      <c r="N1426" s="424"/>
      <c r="O1426" s="387">
        <f>IF(E1426="","",IF(E1426="粘性土",1,CHOOSE(AK$1266,X$1264,X$1265)))</f>
        <v>1</v>
      </c>
      <c r="P1426" s="385"/>
      <c r="Q1426" s="385">
        <f>IF(E1426="","",IF(E1426="粘性土",1,CHOOSE(AK$1266,AB$1264,AB$1265)))</f>
        <v>0.8</v>
      </c>
      <c r="R1426" s="385"/>
      <c r="S1426" s="385">
        <f>IF(E1426="","",IF(E1426="粘性土",1,CHOOSE(AK$1266,AF$1264,AF$1265)))</f>
        <v>0.7</v>
      </c>
      <c r="T1426" s="385"/>
      <c r="U1426" s="388">
        <f>IF(E1426="","",IF(E1426="粘性土",1,AJ$1279))</f>
        <v>0.83899999999999997</v>
      </c>
      <c r="V1426" s="389"/>
      <c r="W1426" s="390"/>
      <c r="X1426" s="391">
        <f>IF(E1426="","",ROUND(K1426*O1426*U1426,1))</f>
        <v>3123.3</v>
      </c>
      <c r="Y1426" s="392"/>
      <c r="Z1426" s="392"/>
      <c r="AA1426" s="392"/>
      <c r="AB1426" s="391">
        <f>IF(E1426="","",ROUND(K1426*Q1426*U1426,1))</f>
        <v>2498.6999999999998</v>
      </c>
      <c r="AC1426" s="392"/>
      <c r="AD1426" s="392"/>
      <c r="AE1426" s="392"/>
      <c r="AF1426" s="391">
        <f>IF(E1426="","",ROUND(K1426*S1426*U1426,1))</f>
        <v>2186.3000000000002</v>
      </c>
      <c r="AG1426" s="392"/>
      <c r="AH1426" s="392"/>
      <c r="AI1426" s="393"/>
      <c r="BX1426" s="106"/>
    </row>
    <row r="1427" spans="1:76" s="40" customFormat="1" ht="15.75" customHeight="1" x14ac:dyDescent="0.15">
      <c r="A1427" s="83" t="str">
        <f>A1426</f>
        <v/>
      </c>
      <c r="B1427" s="99"/>
      <c r="C1427" s="240"/>
      <c r="D1427" s="241"/>
      <c r="E1427" s="241"/>
      <c r="F1427" s="241"/>
      <c r="G1427" s="241"/>
      <c r="H1427" s="242"/>
      <c r="I1427" s="242"/>
      <c r="J1427" s="242"/>
      <c r="K1427" s="385">
        <f t="shared" si="182"/>
        <v>4039.0499999999997</v>
      </c>
      <c r="L1427" s="385"/>
      <c r="M1427" s="385"/>
      <c r="N1427" s="424"/>
      <c r="O1427" s="387">
        <f t="shared" ref="O1427" si="210">O1426</f>
        <v>1</v>
      </c>
      <c r="P1427" s="385"/>
      <c r="Q1427" s="385">
        <f t="shared" ref="Q1427" si="211">Q1426</f>
        <v>0.8</v>
      </c>
      <c r="R1427" s="385"/>
      <c r="S1427" s="385">
        <f t="shared" ref="S1427" si="212">S1426</f>
        <v>0.7</v>
      </c>
      <c r="T1427" s="385"/>
      <c r="U1427" s="388">
        <f t="shared" si="200"/>
        <v>0.83899999999999997</v>
      </c>
      <c r="V1427" s="389"/>
      <c r="W1427" s="390"/>
      <c r="X1427" s="391">
        <f>IF(E1426="","",ROUND(K1427*O1427*U1427,1))</f>
        <v>3388.8</v>
      </c>
      <c r="Y1427" s="392"/>
      <c r="Z1427" s="392"/>
      <c r="AA1427" s="392"/>
      <c r="AB1427" s="391">
        <f>IF(E1426="","",ROUND(K1427*Q1427*U1427,1))</f>
        <v>2711</v>
      </c>
      <c r="AC1427" s="392"/>
      <c r="AD1427" s="392"/>
      <c r="AE1427" s="392"/>
      <c r="AF1427" s="391">
        <f>IF(E1426="","",ROUND(K1427*S1427*U1427,1))</f>
        <v>2372.1</v>
      </c>
      <c r="AG1427" s="392"/>
      <c r="AH1427" s="392"/>
      <c r="AI1427" s="393"/>
      <c r="BX1427" s="106"/>
    </row>
    <row r="1428" spans="1:76" s="40" customFormat="1" ht="15.75" customHeight="1" x14ac:dyDescent="0.15">
      <c r="A1428" s="83" t="str">
        <f>IF(H1428="","×","")</f>
        <v/>
      </c>
      <c r="B1428" s="99"/>
      <c r="C1428" s="240">
        <f>IF(D1354="","",D1354)</f>
        <v>12</v>
      </c>
      <c r="D1428" s="241"/>
      <c r="E1428" s="241" t="str">
        <f>IF(G1354="","",G1354)</f>
        <v>粘性土</v>
      </c>
      <c r="F1428" s="241"/>
      <c r="G1428" s="241"/>
      <c r="H1428" s="242">
        <f>IF(J1354="","",J1354)</f>
        <v>2.2699999809265137</v>
      </c>
      <c r="I1428" s="242"/>
      <c r="J1428" s="242"/>
      <c r="K1428" s="385">
        <f t="shared" si="182"/>
        <v>1159.6500000000001</v>
      </c>
      <c r="L1428" s="385"/>
      <c r="M1428" s="385"/>
      <c r="N1428" s="424"/>
      <c r="O1428" s="387">
        <f>IF(E1428="","",IF(E1428="粘性土",1,CHOOSE(AK$1266,X$1264,X$1265)))</f>
        <v>1</v>
      </c>
      <c r="P1428" s="385"/>
      <c r="Q1428" s="385">
        <f>IF(E1428="","",IF(E1428="粘性土",1,CHOOSE(AK$1266,AB$1264,AB$1265)))</f>
        <v>1</v>
      </c>
      <c r="R1428" s="385"/>
      <c r="S1428" s="385">
        <f>IF(E1428="","",IF(E1428="粘性土",1,CHOOSE(AK$1266,AF$1264,AF$1265)))</f>
        <v>1</v>
      </c>
      <c r="T1428" s="385"/>
      <c r="U1428" s="388">
        <f>IF(E1428="","",IF(E1428="粘性土",1,AJ$1279))</f>
        <v>1</v>
      </c>
      <c r="V1428" s="389"/>
      <c r="W1428" s="390"/>
      <c r="X1428" s="391">
        <f>IF(E1428="","",ROUND(K1428*O1428*U1428,1))</f>
        <v>1159.7</v>
      </c>
      <c r="Y1428" s="392"/>
      <c r="Z1428" s="392"/>
      <c r="AA1428" s="392"/>
      <c r="AB1428" s="391">
        <f>IF(E1428="","",ROUND(K1428*Q1428*U1428,1))</f>
        <v>1159.7</v>
      </c>
      <c r="AC1428" s="392"/>
      <c r="AD1428" s="392"/>
      <c r="AE1428" s="392"/>
      <c r="AF1428" s="391">
        <f>IF(E1428="","",ROUND(K1428*S1428*U1428,1))</f>
        <v>1159.7</v>
      </c>
      <c r="AG1428" s="392"/>
      <c r="AH1428" s="392"/>
      <c r="AI1428" s="393"/>
      <c r="BX1428" s="106"/>
    </row>
    <row r="1429" spans="1:76" s="40" customFormat="1" ht="15.75" customHeight="1" x14ac:dyDescent="0.15">
      <c r="A1429" s="83" t="str">
        <f>A1428</f>
        <v/>
      </c>
      <c r="B1429" s="99"/>
      <c r="C1429" s="240"/>
      <c r="D1429" s="241"/>
      <c r="E1429" s="241"/>
      <c r="F1429" s="241"/>
      <c r="G1429" s="241"/>
      <c r="H1429" s="242"/>
      <c r="I1429" s="242"/>
      <c r="J1429" s="242"/>
      <c r="K1429" s="385">
        <f t="shared" si="182"/>
        <v>1159.6500000000001</v>
      </c>
      <c r="L1429" s="385"/>
      <c r="M1429" s="385"/>
      <c r="N1429" s="424"/>
      <c r="O1429" s="387">
        <f t="shared" ref="O1429" si="213">O1428</f>
        <v>1</v>
      </c>
      <c r="P1429" s="385"/>
      <c r="Q1429" s="385">
        <f t="shared" ref="Q1429" si="214">Q1428</f>
        <v>1</v>
      </c>
      <c r="R1429" s="385"/>
      <c r="S1429" s="385">
        <f t="shared" ref="S1429" si="215">S1428</f>
        <v>1</v>
      </c>
      <c r="T1429" s="385"/>
      <c r="U1429" s="388">
        <f t="shared" si="200"/>
        <v>1</v>
      </c>
      <c r="V1429" s="389"/>
      <c r="W1429" s="390"/>
      <c r="X1429" s="391">
        <f>IF(E1428="","",ROUND(K1429*O1429*U1429,1))</f>
        <v>1159.7</v>
      </c>
      <c r="Y1429" s="392"/>
      <c r="Z1429" s="392"/>
      <c r="AA1429" s="392"/>
      <c r="AB1429" s="391">
        <f>IF(E1428="","",ROUND(K1429*Q1429*U1429,1))</f>
        <v>1159.7</v>
      </c>
      <c r="AC1429" s="392"/>
      <c r="AD1429" s="392"/>
      <c r="AE1429" s="392"/>
      <c r="AF1429" s="391">
        <f>IF(E1428="","",ROUND(K1429*S1429*U1429,1))</f>
        <v>1159.7</v>
      </c>
      <c r="AG1429" s="392"/>
      <c r="AH1429" s="392"/>
      <c r="AI1429" s="393"/>
      <c r="BX1429" s="106"/>
    </row>
    <row r="1430" spans="1:76" s="40" customFormat="1" ht="15.75" customHeight="1" x14ac:dyDescent="0.15">
      <c r="A1430" s="83" t="str">
        <f>IF(H1430="","×","")</f>
        <v>×</v>
      </c>
      <c r="B1430" s="99"/>
      <c r="C1430" s="240" t="str">
        <f>IF(D1356="","",D1356)</f>
        <v/>
      </c>
      <c r="D1430" s="241"/>
      <c r="E1430" s="241" t="str">
        <f>IF(G1356="","",G1356)</f>
        <v/>
      </c>
      <c r="F1430" s="241"/>
      <c r="G1430" s="241"/>
      <c r="H1430" s="242" t="str">
        <f>IF(J1356="","",J1356)</f>
        <v/>
      </c>
      <c r="I1430" s="242"/>
      <c r="J1430" s="242"/>
      <c r="K1430" s="385">
        <f t="shared" si="182"/>
        <v>1302.3000000000002</v>
      </c>
      <c r="L1430" s="385"/>
      <c r="M1430" s="385"/>
      <c r="N1430" s="424"/>
      <c r="O1430" s="387" t="str">
        <f>IF(E1430="","",IF(E1430="粘性土",1,CHOOSE(AK$1266,X$1264,X$1265)))</f>
        <v/>
      </c>
      <c r="P1430" s="385"/>
      <c r="Q1430" s="385" t="str">
        <f>IF(E1430="","",IF(E1430="粘性土",1,CHOOSE(AK$1266,AB$1264,AB$1265)))</f>
        <v/>
      </c>
      <c r="R1430" s="385"/>
      <c r="S1430" s="385" t="str">
        <f>IF(E1430="","",IF(E1430="粘性土",1,CHOOSE(AK$1266,AF$1264,AF$1265)))</f>
        <v/>
      </c>
      <c r="T1430" s="385"/>
      <c r="U1430" s="388" t="str">
        <f>IF(E1430="","",IF(E1430="粘性土",1,AJ$1279))</f>
        <v/>
      </c>
      <c r="V1430" s="389"/>
      <c r="W1430" s="390"/>
      <c r="X1430" s="391" t="str">
        <f>IF(E1430="","",ROUND(K1430*O1430*U1430,1))</f>
        <v/>
      </c>
      <c r="Y1430" s="392"/>
      <c r="Z1430" s="392"/>
      <c r="AA1430" s="392"/>
      <c r="AB1430" s="391" t="str">
        <f>IF(E1430="","",ROUND(K1430*Q1430*U1430,1))</f>
        <v/>
      </c>
      <c r="AC1430" s="392"/>
      <c r="AD1430" s="392"/>
      <c r="AE1430" s="392"/>
      <c r="AF1430" s="391" t="str">
        <f>IF(E1430="","",ROUND(K1430*S1430*U1430,1))</f>
        <v/>
      </c>
      <c r="AG1430" s="392"/>
      <c r="AH1430" s="392"/>
      <c r="AI1430" s="393"/>
      <c r="BX1430" s="106"/>
    </row>
    <row r="1431" spans="1:76" s="40" customFormat="1" ht="15.75" customHeight="1" x14ac:dyDescent="0.15">
      <c r="A1431" s="83" t="str">
        <f>A1430</f>
        <v>×</v>
      </c>
      <c r="B1431" s="99"/>
      <c r="C1431" s="240"/>
      <c r="D1431" s="241"/>
      <c r="E1431" s="241"/>
      <c r="F1431" s="241"/>
      <c r="G1431" s="241"/>
      <c r="H1431" s="242"/>
      <c r="I1431" s="242"/>
      <c r="J1431" s="242"/>
      <c r="K1431" s="385">
        <f t="shared" si="182"/>
        <v>1302.3000000000002</v>
      </c>
      <c r="L1431" s="385"/>
      <c r="M1431" s="385"/>
      <c r="N1431" s="424"/>
      <c r="O1431" s="387" t="str">
        <f t="shared" ref="O1431" si="216">O1430</f>
        <v/>
      </c>
      <c r="P1431" s="385"/>
      <c r="Q1431" s="385" t="str">
        <f t="shared" ref="Q1431" si="217">Q1430</f>
        <v/>
      </c>
      <c r="R1431" s="385"/>
      <c r="S1431" s="385" t="str">
        <f t="shared" ref="S1431" si="218">S1430</f>
        <v/>
      </c>
      <c r="T1431" s="385"/>
      <c r="U1431" s="388" t="str">
        <f t="shared" si="200"/>
        <v/>
      </c>
      <c r="V1431" s="389"/>
      <c r="W1431" s="390"/>
      <c r="X1431" s="391" t="str">
        <f>IF(E1430="","",ROUND(K1431*O1431*U1431,1))</f>
        <v/>
      </c>
      <c r="Y1431" s="392"/>
      <c r="Z1431" s="392"/>
      <c r="AA1431" s="392"/>
      <c r="AB1431" s="391" t="str">
        <f>IF(E1430="","",ROUND(K1431*Q1431*U1431,1))</f>
        <v/>
      </c>
      <c r="AC1431" s="392"/>
      <c r="AD1431" s="392"/>
      <c r="AE1431" s="392"/>
      <c r="AF1431" s="391" t="str">
        <f>IF(E1430="","",ROUND(K1431*S1431*U1431,1))</f>
        <v/>
      </c>
      <c r="AG1431" s="392"/>
      <c r="AH1431" s="392"/>
      <c r="AI1431" s="393"/>
      <c r="BX1431" s="106"/>
    </row>
    <row r="1432" spans="1:76" s="40" customFormat="1" ht="15.75" customHeight="1" x14ac:dyDescent="0.15">
      <c r="A1432" s="83" t="str">
        <f>IF(H1432="","×","")</f>
        <v>×</v>
      </c>
      <c r="B1432" s="99"/>
      <c r="C1432" s="240" t="str">
        <f>IF(D1358="","",D1358)</f>
        <v/>
      </c>
      <c r="D1432" s="241"/>
      <c r="E1432" s="241" t="str">
        <f>IF(G1358="","",G1358)</f>
        <v/>
      </c>
      <c r="F1432" s="241"/>
      <c r="G1432" s="241"/>
      <c r="H1432" s="242" t="str">
        <f>IF(J1358="","",J1358)</f>
        <v/>
      </c>
      <c r="I1432" s="242"/>
      <c r="J1432" s="242"/>
      <c r="K1432" s="385">
        <f t="shared" si="182"/>
        <v>1302.3000000000002</v>
      </c>
      <c r="L1432" s="385"/>
      <c r="M1432" s="385"/>
      <c r="N1432" s="424"/>
      <c r="O1432" s="387" t="str">
        <f>IF(E1432="","",IF(E1432="粘性土",1,CHOOSE(AK$1266,X$1264,X$1265)))</f>
        <v/>
      </c>
      <c r="P1432" s="385"/>
      <c r="Q1432" s="385" t="str">
        <f>IF(E1432="","",IF(E1432="粘性土",1,CHOOSE(AK$1266,AB$1264,AB$1265)))</f>
        <v/>
      </c>
      <c r="R1432" s="385"/>
      <c r="S1432" s="385" t="str">
        <f>IF(E1432="","",IF(E1432="粘性土",1,CHOOSE(AK$1266,AF$1264,AF$1265)))</f>
        <v/>
      </c>
      <c r="T1432" s="385"/>
      <c r="U1432" s="388" t="str">
        <f>IF(E1432="","",IF(E1432="粘性土",1,AJ$1279))</f>
        <v/>
      </c>
      <c r="V1432" s="389"/>
      <c r="W1432" s="390"/>
      <c r="X1432" s="391" t="str">
        <f>IF(E1432="","",ROUND(K1432*O1432*U1432,1))</f>
        <v/>
      </c>
      <c r="Y1432" s="392"/>
      <c r="Z1432" s="392"/>
      <c r="AA1432" s="392"/>
      <c r="AB1432" s="391" t="str">
        <f>IF(E1432="","",ROUND(K1432*Q1432*U1432,1))</f>
        <v/>
      </c>
      <c r="AC1432" s="392"/>
      <c r="AD1432" s="392"/>
      <c r="AE1432" s="392"/>
      <c r="AF1432" s="391" t="str">
        <f>IF(E1432="","",ROUND(K1432*S1432*U1432,1))</f>
        <v/>
      </c>
      <c r="AG1432" s="392"/>
      <c r="AH1432" s="392"/>
      <c r="AI1432" s="393"/>
      <c r="BX1432" s="106"/>
    </row>
    <row r="1433" spans="1:76" s="40" customFormat="1" ht="15.75" customHeight="1" x14ac:dyDescent="0.15">
      <c r="A1433" s="83" t="str">
        <f>A1432</f>
        <v>×</v>
      </c>
      <c r="B1433" s="99"/>
      <c r="C1433" s="240"/>
      <c r="D1433" s="241"/>
      <c r="E1433" s="241"/>
      <c r="F1433" s="241"/>
      <c r="G1433" s="241"/>
      <c r="H1433" s="242"/>
      <c r="I1433" s="242"/>
      <c r="J1433" s="242"/>
      <c r="K1433" s="385">
        <f t="shared" si="182"/>
        <v>1302.3000000000002</v>
      </c>
      <c r="L1433" s="385"/>
      <c r="M1433" s="385"/>
      <c r="N1433" s="424"/>
      <c r="O1433" s="387" t="str">
        <f t="shared" ref="O1433" si="219">O1432</f>
        <v/>
      </c>
      <c r="P1433" s="385"/>
      <c r="Q1433" s="385" t="str">
        <f t="shared" ref="Q1433" si="220">Q1432</f>
        <v/>
      </c>
      <c r="R1433" s="385"/>
      <c r="S1433" s="385" t="str">
        <f t="shared" ref="S1433" si="221">S1432</f>
        <v/>
      </c>
      <c r="T1433" s="385"/>
      <c r="U1433" s="388" t="str">
        <f t="shared" si="200"/>
        <v/>
      </c>
      <c r="V1433" s="389"/>
      <c r="W1433" s="390"/>
      <c r="X1433" s="391" t="str">
        <f>IF(E1432="","",ROUND(K1433*O1433*U1433,1))</f>
        <v/>
      </c>
      <c r="Y1433" s="392"/>
      <c r="Z1433" s="392"/>
      <c r="AA1433" s="392"/>
      <c r="AB1433" s="391" t="str">
        <f>IF(E1432="","",ROUND(K1433*Q1433*U1433,1))</f>
        <v/>
      </c>
      <c r="AC1433" s="392"/>
      <c r="AD1433" s="392"/>
      <c r="AE1433" s="392"/>
      <c r="AF1433" s="391" t="str">
        <f>IF(E1432="","",ROUND(K1433*S1433*U1433,1))</f>
        <v/>
      </c>
      <c r="AG1433" s="392"/>
      <c r="AH1433" s="392"/>
      <c r="AI1433" s="393"/>
      <c r="BX1433" s="106"/>
    </row>
    <row r="1434" spans="1:76" s="40" customFormat="1" ht="15.75" customHeight="1" x14ac:dyDescent="0.15">
      <c r="A1434" s="83" t="str">
        <f>IF(H1434="","×","")</f>
        <v>×</v>
      </c>
      <c r="B1434" s="99"/>
      <c r="C1434" s="240" t="str">
        <f>IF(D1360="","",D1360)</f>
        <v/>
      </c>
      <c r="D1434" s="241"/>
      <c r="E1434" s="241" t="str">
        <f>IF(G1360="","",G1360)</f>
        <v/>
      </c>
      <c r="F1434" s="241"/>
      <c r="G1434" s="241"/>
      <c r="H1434" s="242" t="str">
        <f>IF(J1360="","",J1360)</f>
        <v/>
      </c>
      <c r="I1434" s="242"/>
      <c r="J1434" s="242"/>
      <c r="K1434" s="385">
        <f t="shared" si="182"/>
        <v>1302.3000000000002</v>
      </c>
      <c r="L1434" s="385"/>
      <c r="M1434" s="385"/>
      <c r="N1434" s="424"/>
      <c r="O1434" s="387" t="str">
        <f>IF(E1434="","",IF(E1434="粘性土",1,CHOOSE(AK$1266,X$1264,X$1265)))</f>
        <v/>
      </c>
      <c r="P1434" s="385"/>
      <c r="Q1434" s="385" t="str">
        <f>IF(E1434="","",IF(E1434="粘性土",1,CHOOSE(AK$1266,AB$1264,AB$1265)))</f>
        <v/>
      </c>
      <c r="R1434" s="385"/>
      <c r="S1434" s="385" t="str">
        <f>IF(E1434="","",IF(E1434="粘性土",1,CHOOSE(AK$1266,AF$1264,AF$1265)))</f>
        <v/>
      </c>
      <c r="T1434" s="385"/>
      <c r="U1434" s="388" t="str">
        <f>IF(E1434="","",IF(E1434="粘性土",1,AJ$1279))</f>
        <v/>
      </c>
      <c r="V1434" s="389"/>
      <c r="W1434" s="390"/>
      <c r="X1434" s="391" t="str">
        <f>IF(E1434="","",ROUND(K1434*O1434*U1434,1))</f>
        <v/>
      </c>
      <c r="Y1434" s="392"/>
      <c r="Z1434" s="392"/>
      <c r="AA1434" s="392"/>
      <c r="AB1434" s="391" t="str">
        <f>IF(E1434="","",ROUND(K1434*Q1434*U1434,1))</f>
        <v/>
      </c>
      <c r="AC1434" s="392"/>
      <c r="AD1434" s="392"/>
      <c r="AE1434" s="392"/>
      <c r="AF1434" s="391" t="str">
        <f>IF(E1434="","",ROUND(K1434*S1434*U1434,1))</f>
        <v/>
      </c>
      <c r="AG1434" s="392"/>
      <c r="AH1434" s="392"/>
      <c r="AI1434" s="393"/>
      <c r="BX1434" s="106"/>
    </row>
    <row r="1435" spans="1:76" s="40" customFormat="1" ht="15.75" customHeight="1" x14ac:dyDescent="0.15">
      <c r="A1435" s="83" t="str">
        <f>A1434</f>
        <v>×</v>
      </c>
      <c r="B1435" s="99"/>
      <c r="C1435" s="240"/>
      <c r="D1435" s="241"/>
      <c r="E1435" s="241"/>
      <c r="F1435" s="241"/>
      <c r="G1435" s="241"/>
      <c r="H1435" s="242"/>
      <c r="I1435" s="242"/>
      <c r="J1435" s="242"/>
      <c r="K1435" s="385">
        <f t="shared" si="182"/>
        <v>1302.3000000000002</v>
      </c>
      <c r="L1435" s="385"/>
      <c r="M1435" s="385"/>
      <c r="N1435" s="424"/>
      <c r="O1435" s="387" t="str">
        <f t="shared" ref="O1435" si="222">O1434</f>
        <v/>
      </c>
      <c r="P1435" s="385"/>
      <c r="Q1435" s="385" t="str">
        <f t="shared" ref="Q1435" si="223">Q1434</f>
        <v/>
      </c>
      <c r="R1435" s="385"/>
      <c r="S1435" s="385" t="str">
        <f t="shared" ref="S1435" si="224">S1434</f>
        <v/>
      </c>
      <c r="T1435" s="385"/>
      <c r="U1435" s="388" t="str">
        <f t="shared" si="200"/>
        <v/>
      </c>
      <c r="V1435" s="389"/>
      <c r="W1435" s="390"/>
      <c r="X1435" s="391" t="str">
        <f>IF(E1434="","",ROUND(K1435*O1435*U1435,1))</f>
        <v/>
      </c>
      <c r="Y1435" s="392"/>
      <c r="Z1435" s="392"/>
      <c r="AA1435" s="392"/>
      <c r="AB1435" s="391" t="str">
        <f>IF(E1434="","",ROUND(K1435*Q1435*U1435,1))</f>
        <v/>
      </c>
      <c r="AC1435" s="392"/>
      <c r="AD1435" s="392"/>
      <c r="AE1435" s="392"/>
      <c r="AF1435" s="391" t="str">
        <f>IF(E1434="","",ROUND(K1435*S1435*U1435,1))</f>
        <v/>
      </c>
      <c r="AG1435" s="392"/>
      <c r="AH1435" s="392"/>
      <c r="AI1435" s="393"/>
      <c r="BX1435" s="106"/>
    </row>
    <row r="1436" spans="1:76" s="40" customFormat="1" ht="15.75" customHeight="1" x14ac:dyDescent="0.15">
      <c r="A1436" s="83" t="str">
        <f>IF(H1436="","×","")</f>
        <v>×</v>
      </c>
      <c r="B1436" s="99"/>
      <c r="C1436" s="240" t="str">
        <f>IF(D1362="","",D1362)</f>
        <v/>
      </c>
      <c r="D1436" s="241"/>
      <c r="E1436" s="241" t="str">
        <f>IF(G1362="","",G1362)</f>
        <v/>
      </c>
      <c r="F1436" s="241"/>
      <c r="G1436" s="241"/>
      <c r="H1436" s="242" t="str">
        <f>IF(J1362="","",J1362)</f>
        <v/>
      </c>
      <c r="I1436" s="242"/>
      <c r="J1436" s="242"/>
      <c r="K1436" s="385">
        <f t="shared" si="182"/>
        <v>1302.3000000000002</v>
      </c>
      <c r="L1436" s="385"/>
      <c r="M1436" s="385"/>
      <c r="N1436" s="424"/>
      <c r="O1436" s="387" t="str">
        <f>IF(E1436="","",IF(E1436="粘性土",1,CHOOSE(AK$1266,X$1264,X$1265)))</f>
        <v/>
      </c>
      <c r="P1436" s="385"/>
      <c r="Q1436" s="385" t="str">
        <f>IF(E1436="","",IF(E1436="粘性土",1,CHOOSE(AK$1266,AB$1264,AB$1265)))</f>
        <v/>
      </c>
      <c r="R1436" s="385"/>
      <c r="S1436" s="385" t="str">
        <f>IF(E1436="","",IF(E1436="粘性土",1,CHOOSE(AK$1266,AF$1264,AF$1265)))</f>
        <v/>
      </c>
      <c r="T1436" s="385"/>
      <c r="U1436" s="388" t="str">
        <f>IF(E1436="","",IF(E1436="粘性土",1,AJ$1279))</f>
        <v/>
      </c>
      <c r="V1436" s="389"/>
      <c r="W1436" s="390"/>
      <c r="X1436" s="391" t="str">
        <f>IF(E1436="","",ROUND(K1436*O1436*U1436,1))</f>
        <v/>
      </c>
      <c r="Y1436" s="392"/>
      <c r="Z1436" s="392"/>
      <c r="AA1436" s="392"/>
      <c r="AB1436" s="391" t="str">
        <f>IF(E1436="","",ROUND(K1436*Q1436*U1436,1))</f>
        <v/>
      </c>
      <c r="AC1436" s="392"/>
      <c r="AD1436" s="392"/>
      <c r="AE1436" s="392"/>
      <c r="AF1436" s="391" t="str">
        <f>IF(E1436="","",ROUND(K1436*S1436*U1436,1))</f>
        <v/>
      </c>
      <c r="AG1436" s="392"/>
      <c r="AH1436" s="392"/>
      <c r="AI1436" s="393"/>
      <c r="BX1436" s="106"/>
    </row>
    <row r="1437" spans="1:76" s="40" customFormat="1" ht="15.75" customHeight="1" x14ac:dyDescent="0.15">
      <c r="A1437" s="83" t="str">
        <f>A1436</f>
        <v>×</v>
      </c>
      <c r="B1437" s="99"/>
      <c r="C1437" s="251"/>
      <c r="D1437" s="252"/>
      <c r="E1437" s="252"/>
      <c r="F1437" s="252"/>
      <c r="G1437" s="252"/>
      <c r="H1437" s="253"/>
      <c r="I1437" s="253"/>
      <c r="J1437" s="253"/>
      <c r="K1437" s="396">
        <f t="shared" si="182"/>
        <v>1302.3000000000002</v>
      </c>
      <c r="L1437" s="396"/>
      <c r="M1437" s="396"/>
      <c r="N1437" s="425"/>
      <c r="O1437" s="398" t="str">
        <f t="shared" ref="O1437" si="225">O1436</f>
        <v/>
      </c>
      <c r="P1437" s="396"/>
      <c r="Q1437" s="396" t="str">
        <f t="shared" ref="Q1437" si="226">Q1436</f>
        <v/>
      </c>
      <c r="R1437" s="396"/>
      <c r="S1437" s="396" t="str">
        <f t="shared" ref="S1437" si="227">S1436</f>
        <v/>
      </c>
      <c r="T1437" s="396"/>
      <c r="U1437" s="388" t="str">
        <f t="shared" si="200"/>
        <v/>
      </c>
      <c r="V1437" s="389"/>
      <c r="W1437" s="390"/>
      <c r="X1437" s="402" t="str">
        <f>IF(E1436="","",ROUND(K1437*O1437*U1437,1))</f>
        <v/>
      </c>
      <c r="Y1437" s="403"/>
      <c r="Z1437" s="403"/>
      <c r="AA1437" s="403"/>
      <c r="AB1437" s="402" t="str">
        <f>IF(E1436="","",ROUND(K1437*Q1437*U1437,1))</f>
        <v/>
      </c>
      <c r="AC1437" s="403"/>
      <c r="AD1437" s="403"/>
      <c r="AE1437" s="403"/>
      <c r="AF1437" s="402" t="str">
        <f>IF(E1436="","",ROUND(K1437*S1437*U1437,1))</f>
        <v/>
      </c>
      <c r="AG1437" s="403"/>
      <c r="AH1437" s="403"/>
      <c r="AI1437" s="404"/>
      <c r="BX1437" s="106"/>
    </row>
    <row r="1438" spans="1:76" s="40" customFormat="1" ht="15.75" customHeight="1" x14ac:dyDescent="0.15">
      <c r="B1438" s="106"/>
      <c r="C1438" s="66"/>
      <c r="D1438" s="66"/>
      <c r="E1438" s="66"/>
      <c r="F1438" s="66"/>
      <c r="G1438" s="66"/>
      <c r="H1438" s="35"/>
      <c r="I1438" s="35"/>
      <c r="J1438" s="35"/>
      <c r="K1438" s="35"/>
      <c r="L1438" s="35"/>
      <c r="M1438" s="66"/>
      <c r="N1438" s="66"/>
      <c r="O1438" s="66"/>
      <c r="P1438" s="66"/>
      <c r="Q1438" s="43"/>
      <c r="R1438" s="43"/>
      <c r="S1438" s="66"/>
      <c r="T1438" s="66"/>
      <c r="U1438" s="66"/>
      <c r="V1438" s="66"/>
      <c r="W1438" s="66"/>
      <c r="X1438" s="66"/>
      <c r="Y1438" s="66"/>
      <c r="Z1438" s="66"/>
      <c r="AA1438" s="50" t="s">
        <v>119</v>
      </c>
      <c r="AB1438" s="37" t="s">
        <v>487</v>
      </c>
      <c r="AC1438" s="35" t="s">
        <v>25</v>
      </c>
      <c r="AD1438" s="321">
        <f>杭先端径</f>
        <v>1.5</v>
      </c>
      <c r="AE1438" s="321"/>
      <c r="AF1438" s="321"/>
      <c r="AG1438" s="62" t="s">
        <v>416</v>
      </c>
      <c r="AH1438" s="35" t="s">
        <v>149</v>
      </c>
      <c r="AI1438" s="66"/>
      <c r="BX1438" s="106"/>
    </row>
    <row r="1439" spans="1:76" s="40" customFormat="1" ht="15.75" customHeight="1" x14ac:dyDescent="0.15">
      <c r="A1439" s="116" t="str">
        <f>IF(液状化L1の有無="","","×")</f>
        <v/>
      </c>
      <c r="B1439" s="99" t="s">
        <v>571</v>
      </c>
      <c r="H1439" s="22"/>
      <c r="I1439" s="22"/>
      <c r="J1439" s="22"/>
      <c r="K1439" s="22"/>
      <c r="L1439" s="22"/>
      <c r="M1439" s="32"/>
      <c r="N1439" s="32"/>
      <c r="O1439" s="32"/>
      <c r="P1439" s="32"/>
      <c r="Q1439" s="31"/>
      <c r="R1439" s="31"/>
      <c r="S1439" s="31"/>
      <c r="T1439" s="32"/>
      <c r="U1439" s="32"/>
      <c r="V1439" s="32"/>
      <c r="W1439" s="32"/>
      <c r="X1439" s="32"/>
      <c r="Y1439" s="32"/>
      <c r="Z1439" s="63"/>
      <c r="AA1439" s="63"/>
      <c r="AB1439" s="63"/>
      <c r="AC1439" s="31"/>
      <c r="AD1439" s="31"/>
      <c r="AE1439" s="31"/>
      <c r="BX1439" s="106"/>
    </row>
    <row r="1440" spans="1:76" s="106" customFormat="1" ht="15.75" customHeight="1" x14ac:dyDescent="0.15">
      <c r="A1440" s="116" t="str">
        <f>IF(液状化L1の有無="","","×")</f>
        <v/>
      </c>
      <c r="B1440" s="99"/>
      <c r="H1440" s="99"/>
      <c r="I1440" s="99"/>
      <c r="J1440" s="99"/>
      <c r="K1440" s="99"/>
      <c r="L1440" s="99"/>
      <c r="M1440" s="101"/>
      <c r="N1440" s="101"/>
      <c r="O1440" s="101"/>
      <c r="P1440" s="101"/>
      <c r="Q1440" s="105"/>
      <c r="R1440" s="105"/>
      <c r="S1440" s="105"/>
      <c r="T1440" s="101"/>
      <c r="U1440" s="101"/>
      <c r="V1440" s="101"/>
      <c r="W1440" s="101"/>
      <c r="X1440" s="101"/>
      <c r="Y1440" s="101"/>
      <c r="Z1440" s="100"/>
      <c r="AA1440" s="100"/>
      <c r="AB1440" s="100"/>
      <c r="AC1440" s="105"/>
      <c r="AD1440" s="105"/>
      <c r="AE1440" s="105"/>
    </row>
    <row r="1441" spans="1:76" s="40" customFormat="1" ht="15.75" customHeight="1" x14ac:dyDescent="0.15">
      <c r="A1441" s="116" t="str">
        <f>IF(液状化L1の有無="","","×")</f>
        <v/>
      </c>
      <c r="B1441" s="99"/>
      <c r="C1441" s="28" t="s">
        <v>498</v>
      </c>
      <c r="D1441" s="34"/>
      <c r="E1441" s="34"/>
      <c r="F1441" s="34"/>
      <c r="G1441" s="28"/>
      <c r="H1441" s="28"/>
      <c r="I1441" s="28"/>
      <c r="J1441" s="28"/>
      <c r="K1441" s="28"/>
      <c r="L1441" s="28"/>
      <c r="M1441" s="28"/>
      <c r="N1441" s="28"/>
      <c r="O1441" s="28"/>
      <c r="P1441" s="28"/>
      <c r="Q1441" s="28"/>
      <c r="R1441" s="28"/>
      <c r="S1441" s="28"/>
      <c r="T1441" s="28"/>
      <c r="U1441" s="28"/>
      <c r="V1441" s="28"/>
      <c r="W1441" s="28"/>
      <c r="X1441" s="28"/>
      <c r="Y1441" s="28"/>
      <c r="Z1441" s="28"/>
      <c r="AA1441" s="34"/>
      <c r="AB1441" s="34"/>
      <c r="AC1441" s="34"/>
      <c r="AD1441" s="34"/>
      <c r="AE1441" s="34"/>
      <c r="AF1441" s="34"/>
      <c r="AG1441" s="34"/>
      <c r="AH1441" s="34"/>
      <c r="AI1441" s="34"/>
      <c r="AJ1441" s="34"/>
      <c r="BX1441" s="106"/>
    </row>
    <row r="1442" spans="1:76" s="40" customFormat="1" ht="15.75" customHeight="1" x14ac:dyDescent="0.15">
      <c r="A1442" s="116" t="str">
        <f>IF(液状化L1の有無="","","×")</f>
        <v/>
      </c>
      <c r="B1442" s="99"/>
      <c r="C1442" s="405" t="s">
        <v>8</v>
      </c>
      <c r="D1442" s="406"/>
      <c r="E1442" s="406" t="s">
        <v>332</v>
      </c>
      <c r="F1442" s="406"/>
      <c r="G1442" s="406"/>
      <c r="H1442" s="407" t="s">
        <v>181</v>
      </c>
      <c r="I1442" s="407"/>
      <c r="J1442" s="407"/>
      <c r="K1442" s="406" t="s">
        <v>489</v>
      </c>
      <c r="L1442" s="406"/>
      <c r="M1442" s="406"/>
      <c r="N1442" s="409"/>
      <c r="O1442" s="368" t="s">
        <v>274</v>
      </c>
      <c r="P1442" s="266"/>
      <c r="Q1442" s="266"/>
      <c r="R1442" s="266"/>
      <c r="S1442" s="266"/>
      <c r="T1442" s="266"/>
      <c r="U1442" s="266" t="s">
        <v>482</v>
      </c>
      <c r="V1442" s="266"/>
      <c r="W1442" s="410"/>
      <c r="X1442" s="265" t="s">
        <v>528</v>
      </c>
      <c r="Y1442" s="266"/>
      <c r="Z1442" s="266"/>
      <c r="AA1442" s="266"/>
      <c r="AB1442" s="266"/>
      <c r="AC1442" s="266"/>
      <c r="AD1442" s="266"/>
      <c r="AE1442" s="266"/>
      <c r="AF1442" s="266"/>
      <c r="AG1442" s="266"/>
      <c r="AH1442" s="266"/>
      <c r="AI1442" s="372"/>
      <c r="AJ1442" s="53"/>
      <c r="AK1442" s="330" t="s">
        <v>412</v>
      </c>
      <c r="AL1442" s="279"/>
      <c r="AM1442" s="279"/>
      <c r="AN1442" s="279"/>
      <c r="BX1442" s="106"/>
    </row>
    <row r="1443" spans="1:76" s="40" customFormat="1" ht="15.75" customHeight="1" x14ac:dyDescent="0.15">
      <c r="A1443" s="116" t="str">
        <f>IF(液状化L1の有無="","","×")</f>
        <v/>
      </c>
      <c r="B1443" s="99"/>
      <c r="C1443" s="374"/>
      <c r="D1443" s="327"/>
      <c r="E1443" s="327"/>
      <c r="F1443" s="327"/>
      <c r="G1443" s="327"/>
      <c r="H1443" s="408"/>
      <c r="I1443" s="408"/>
      <c r="J1443" s="408"/>
      <c r="K1443" s="327"/>
      <c r="L1443" s="327"/>
      <c r="M1443" s="327"/>
      <c r="N1443" s="332"/>
      <c r="O1443" s="412" t="s">
        <v>471</v>
      </c>
      <c r="P1443" s="253"/>
      <c r="Q1443" s="253" t="s">
        <v>472</v>
      </c>
      <c r="R1443" s="253"/>
      <c r="S1443" s="253" t="s">
        <v>473</v>
      </c>
      <c r="T1443" s="253"/>
      <c r="U1443" s="252"/>
      <c r="V1443" s="252"/>
      <c r="W1443" s="411"/>
      <c r="X1443" s="395" t="s">
        <v>471</v>
      </c>
      <c r="Y1443" s="253"/>
      <c r="Z1443" s="253"/>
      <c r="AA1443" s="253"/>
      <c r="AB1443" s="253" t="s">
        <v>472</v>
      </c>
      <c r="AC1443" s="253"/>
      <c r="AD1443" s="253"/>
      <c r="AE1443" s="253"/>
      <c r="AF1443" s="253" t="s">
        <v>473</v>
      </c>
      <c r="AG1443" s="253"/>
      <c r="AH1443" s="253"/>
      <c r="AI1443" s="413"/>
      <c r="AJ1443" s="55"/>
      <c r="AK1443" s="258"/>
      <c r="AL1443" s="259"/>
      <c r="AM1443" s="259"/>
      <c r="AN1443" s="259"/>
      <c r="BX1443" s="106"/>
    </row>
    <row r="1444" spans="1:76" s="40" customFormat="1" ht="15.75" customHeight="1" x14ac:dyDescent="0.15">
      <c r="A1444" s="116" t="str">
        <f>IF(液状化L1の有無="",IF(H1444="","×",""),"×")</f>
        <v/>
      </c>
      <c r="B1444" s="99"/>
      <c r="C1444" s="265">
        <f>IF(D1334="","",D1334)</f>
        <v>2</v>
      </c>
      <c r="D1444" s="266"/>
      <c r="E1444" s="266" t="str">
        <f>IF(G1334="","",G1334)</f>
        <v>砂質土</v>
      </c>
      <c r="F1444" s="266"/>
      <c r="G1444" s="266"/>
      <c r="H1444" s="267">
        <f>IF(J1334="","",J1334)</f>
        <v>0.33000001311302185</v>
      </c>
      <c r="I1444" s="267"/>
      <c r="J1444" s="267"/>
      <c r="K1444" s="414">
        <f>AF1334*AD$1474*AK1444</f>
        <v>452.09999999999997</v>
      </c>
      <c r="L1444" s="414"/>
      <c r="M1444" s="414"/>
      <c r="N1444" s="415"/>
      <c r="O1444" s="416">
        <f>IF(E1444="","",IF(E1444="粘性土",1,CHOOSE(AJ$1266,X$1261,X$1262,X$1263)))</f>
        <v>1</v>
      </c>
      <c r="P1444" s="414"/>
      <c r="Q1444" s="414">
        <f>IF(E1444="","",IF(E1444="粘性土",1,CHOOSE(AJ$1266,AB$1261,AB$1262,AB$1263)))</f>
        <v>0.5</v>
      </c>
      <c r="R1444" s="414"/>
      <c r="S1444" s="414">
        <f>IF(E1444="","",IF(E1444="粘性土",1,CHOOSE(AJ$1266,AF$1261,AF$1262,AF$1263)))</f>
        <v>0.4</v>
      </c>
      <c r="T1444" s="414"/>
      <c r="U1444" s="427">
        <f>IF(E1444="","",IF(E1444="粘性土",1,AJ$1279))</f>
        <v>0.83899999999999997</v>
      </c>
      <c r="V1444" s="427"/>
      <c r="W1444" s="428"/>
      <c r="X1444" s="420">
        <f>IF(E1444="","",ROUND(K1444*O1444*U1444,1))</f>
        <v>379.3</v>
      </c>
      <c r="Y1444" s="421"/>
      <c r="Z1444" s="421"/>
      <c r="AA1444" s="421"/>
      <c r="AB1444" s="420">
        <f>IF(E1444="","",ROUND(K1444*Q1444*U1444,1))</f>
        <v>189.7</v>
      </c>
      <c r="AC1444" s="421"/>
      <c r="AD1444" s="421"/>
      <c r="AE1444" s="421"/>
      <c r="AF1444" s="420">
        <f>IF(E1444="","",ROUND(K1444*S1444*U1444,1))</f>
        <v>151.69999999999999</v>
      </c>
      <c r="AG1444" s="421"/>
      <c r="AH1444" s="421"/>
      <c r="AI1444" s="422"/>
      <c r="AJ1444" s="84"/>
      <c r="AK1444" s="423">
        <f>R281</f>
        <v>1</v>
      </c>
      <c r="AL1444" s="267"/>
      <c r="AM1444" s="267"/>
      <c r="AN1444" s="267"/>
      <c r="BX1444" s="106"/>
    </row>
    <row r="1445" spans="1:76" s="40" customFormat="1" ht="15.75" customHeight="1" x14ac:dyDescent="0.15">
      <c r="A1445" s="116" t="str">
        <f>A1444</f>
        <v/>
      </c>
      <c r="B1445" s="99"/>
      <c r="C1445" s="240"/>
      <c r="D1445" s="241"/>
      <c r="E1445" s="241"/>
      <c r="F1445" s="241"/>
      <c r="G1445" s="241"/>
      <c r="H1445" s="242"/>
      <c r="I1445" s="242"/>
      <c r="J1445" s="242"/>
      <c r="K1445" s="385">
        <f>AF1335*AD$1474*AK1444</f>
        <v>490.65000000000003</v>
      </c>
      <c r="L1445" s="385"/>
      <c r="M1445" s="385"/>
      <c r="N1445" s="386"/>
      <c r="O1445" s="387">
        <f>O1444</f>
        <v>1</v>
      </c>
      <c r="P1445" s="385"/>
      <c r="Q1445" s="385">
        <f>Q1444</f>
        <v>0.5</v>
      </c>
      <c r="R1445" s="385"/>
      <c r="S1445" s="385">
        <f>S1444</f>
        <v>0.4</v>
      </c>
      <c r="T1445" s="385"/>
      <c r="U1445" s="427">
        <f t="shared" ref="U1445" si="228">U1444</f>
        <v>0.83899999999999997</v>
      </c>
      <c r="V1445" s="427"/>
      <c r="W1445" s="428"/>
      <c r="X1445" s="391">
        <f>IF(E1444="","",ROUND(K1445*O1445*U1445,1))</f>
        <v>411.7</v>
      </c>
      <c r="Y1445" s="392"/>
      <c r="Z1445" s="392"/>
      <c r="AA1445" s="392"/>
      <c r="AB1445" s="391">
        <f>IF(E1444="","",ROUND(K1445*Q1445*U1445,1))</f>
        <v>205.8</v>
      </c>
      <c r="AC1445" s="392"/>
      <c r="AD1445" s="392"/>
      <c r="AE1445" s="392"/>
      <c r="AF1445" s="391">
        <f>IF(E1444="","",ROUND(K1445*S1445*U1445,1))</f>
        <v>164.7</v>
      </c>
      <c r="AG1445" s="392"/>
      <c r="AH1445" s="392"/>
      <c r="AI1445" s="393"/>
      <c r="AJ1445" s="84"/>
      <c r="AK1445" s="394"/>
      <c r="AL1445" s="242"/>
      <c r="AM1445" s="242"/>
      <c r="AN1445" s="242"/>
      <c r="BX1445" s="106"/>
    </row>
    <row r="1446" spans="1:76" s="40" customFormat="1" ht="15.75" customHeight="1" x14ac:dyDescent="0.15">
      <c r="A1446" s="116" t="str">
        <f>IF(液状化L1の有無="",IF(H1446="","×",""),"×")</f>
        <v/>
      </c>
      <c r="B1446" s="99"/>
      <c r="C1446" s="240">
        <f>IF(D1336="","",D1336)</f>
        <v>3</v>
      </c>
      <c r="D1446" s="241"/>
      <c r="E1446" s="241" t="str">
        <f>IF(G1336="","",G1336)</f>
        <v>粘性土</v>
      </c>
      <c r="F1446" s="241"/>
      <c r="G1446" s="241"/>
      <c r="H1446" s="242">
        <f>IF(J1336="","",J1336)</f>
        <v>1.5</v>
      </c>
      <c r="I1446" s="242"/>
      <c r="J1446" s="242"/>
      <c r="K1446" s="385">
        <f>AF1336*AD$1474*AK1446</f>
        <v>194.39999999999998</v>
      </c>
      <c r="L1446" s="385"/>
      <c r="M1446" s="385"/>
      <c r="N1446" s="386"/>
      <c r="O1446" s="387">
        <f>IF(E1446="","",IF(E1446="粘性土",1,CHOOSE(AJ$1266,X$1261,X$1262,X$1263)))</f>
        <v>1</v>
      </c>
      <c r="P1446" s="385"/>
      <c r="Q1446" s="385">
        <f>IF(E1446="","",IF(E1446="粘性土",1,CHOOSE(AJ$1266,AB$1261,AB$1262,AB$1263)))</f>
        <v>1</v>
      </c>
      <c r="R1446" s="385"/>
      <c r="S1446" s="385">
        <f>IF(E1446="","",IF(E1446="粘性土",1,CHOOSE(AJ$1266,AF$1261,AF$1262,AF$1263)))</f>
        <v>1</v>
      </c>
      <c r="T1446" s="385"/>
      <c r="U1446" s="427">
        <f>IF(E1446="","",IF(E1446="粘性土",1,AJ$1279))</f>
        <v>1</v>
      </c>
      <c r="V1446" s="427"/>
      <c r="W1446" s="428"/>
      <c r="X1446" s="391">
        <f>IF(E1446="","",ROUND(K1446*O1446*U1446,1))</f>
        <v>194.4</v>
      </c>
      <c r="Y1446" s="392"/>
      <c r="Z1446" s="392"/>
      <c r="AA1446" s="392"/>
      <c r="AB1446" s="391">
        <f>IF(E1446="","",ROUND(K1446*Q1446*U1446,1))</f>
        <v>194.4</v>
      </c>
      <c r="AC1446" s="392"/>
      <c r="AD1446" s="392"/>
      <c r="AE1446" s="392"/>
      <c r="AF1446" s="391">
        <f>IF(E1446="","",ROUND(K1446*S1446*U1446,1))</f>
        <v>194.4</v>
      </c>
      <c r="AG1446" s="392"/>
      <c r="AH1446" s="392"/>
      <c r="AI1446" s="393"/>
      <c r="AJ1446" s="84"/>
      <c r="AK1446" s="394">
        <f>R282</f>
        <v>1</v>
      </c>
      <c r="AL1446" s="242"/>
      <c r="AM1446" s="242"/>
      <c r="AN1446" s="242"/>
      <c r="BX1446" s="106"/>
    </row>
    <row r="1447" spans="1:76" s="40" customFormat="1" ht="15.75" customHeight="1" x14ac:dyDescent="0.15">
      <c r="A1447" s="116" t="str">
        <f t="shared" ref="A1447" si="229">A1446</f>
        <v/>
      </c>
      <c r="B1447" s="99"/>
      <c r="C1447" s="240"/>
      <c r="D1447" s="241"/>
      <c r="E1447" s="241"/>
      <c r="F1447" s="241"/>
      <c r="G1447" s="241"/>
      <c r="H1447" s="242"/>
      <c r="I1447" s="242"/>
      <c r="J1447" s="242"/>
      <c r="K1447" s="385">
        <f>AF1337*AD$1474*AK1446</f>
        <v>194.39999999999998</v>
      </c>
      <c r="L1447" s="385"/>
      <c r="M1447" s="385"/>
      <c r="N1447" s="386"/>
      <c r="O1447" s="387">
        <f>O1446</f>
        <v>1</v>
      </c>
      <c r="P1447" s="385"/>
      <c r="Q1447" s="385">
        <f>Q1446</f>
        <v>1</v>
      </c>
      <c r="R1447" s="385"/>
      <c r="S1447" s="385">
        <f>S1446</f>
        <v>1</v>
      </c>
      <c r="T1447" s="385"/>
      <c r="U1447" s="427">
        <f t="shared" ref="U1447" si="230">U1446</f>
        <v>1</v>
      </c>
      <c r="V1447" s="427"/>
      <c r="W1447" s="428"/>
      <c r="X1447" s="391">
        <f>IF(E1446="","",ROUND(K1447*O1447*U1447,1))</f>
        <v>194.4</v>
      </c>
      <c r="Y1447" s="392"/>
      <c r="Z1447" s="392"/>
      <c r="AA1447" s="392"/>
      <c r="AB1447" s="391">
        <f>IF(E1446="","",ROUND(K1447*Q1447*U1447,1))</f>
        <v>194.4</v>
      </c>
      <c r="AC1447" s="392"/>
      <c r="AD1447" s="392"/>
      <c r="AE1447" s="392"/>
      <c r="AF1447" s="391">
        <f>IF(E1446="","",ROUND(K1447*S1447*U1447,1))</f>
        <v>194.4</v>
      </c>
      <c r="AG1447" s="392"/>
      <c r="AH1447" s="392"/>
      <c r="AI1447" s="393"/>
      <c r="AJ1447" s="84"/>
      <c r="AK1447" s="394"/>
      <c r="AL1447" s="242"/>
      <c r="AM1447" s="242"/>
      <c r="AN1447" s="242"/>
      <c r="BX1447" s="106"/>
    </row>
    <row r="1448" spans="1:76" s="40" customFormat="1" ht="15.75" customHeight="1" x14ac:dyDescent="0.15">
      <c r="A1448" s="116" t="str">
        <f>IF(液状化L1の有無="",IF(H1448="","×",""),"×")</f>
        <v/>
      </c>
      <c r="B1448" s="99"/>
      <c r="C1448" s="240">
        <f>IF(D1338="","",D1338)</f>
        <v>4</v>
      </c>
      <c r="D1448" s="241"/>
      <c r="E1448" s="241" t="str">
        <f>IF(G1338="","",G1338)</f>
        <v>粘性土</v>
      </c>
      <c r="F1448" s="241"/>
      <c r="G1448" s="241"/>
      <c r="H1448" s="242">
        <f>IF(J1338="","",J1338)</f>
        <v>6.5500001907348633</v>
      </c>
      <c r="I1448" s="242"/>
      <c r="J1448" s="242"/>
      <c r="K1448" s="385">
        <f>AF1338*AD$1474*AK1448</f>
        <v>437.40000000000003</v>
      </c>
      <c r="L1448" s="385"/>
      <c r="M1448" s="385"/>
      <c r="N1448" s="386"/>
      <c r="O1448" s="387">
        <f>IF(E1448="","",IF(E1448="粘性土",1,CHOOSE(AJ$1266,X$1261,X$1262,X$1263)))</f>
        <v>1</v>
      </c>
      <c r="P1448" s="385"/>
      <c r="Q1448" s="385">
        <f>IF(E1448="","",IF(E1448="粘性土",1,CHOOSE(AJ$1266,AB$1261,AB$1262,AB$1263)))</f>
        <v>1</v>
      </c>
      <c r="R1448" s="385"/>
      <c r="S1448" s="385">
        <f>IF(E1448="","",IF(E1448="粘性土",1,CHOOSE(AJ$1266,AF$1261,AF$1262,AF$1263)))</f>
        <v>1</v>
      </c>
      <c r="T1448" s="385"/>
      <c r="U1448" s="427">
        <f>IF(E1448="","",IF(E1448="粘性土",1,AJ$1279))</f>
        <v>1</v>
      </c>
      <c r="V1448" s="427"/>
      <c r="W1448" s="428"/>
      <c r="X1448" s="391">
        <f>IF(E1448="","",ROUND(K1448*O1448*U1448,1))</f>
        <v>437.4</v>
      </c>
      <c r="Y1448" s="392"/>
      <c r="Z1448" s="392"/>
      <c r="AA1448" s="392"/>
      <c r="AB1448" s="391">
        <f>IF(E1448="","",ROUND(K1448*Q1448*U1448,1))</f>
        <v>437.4</v>
      </c>
      <c r="AC1448" s="392"/>
      <c r="AD1448" s="392"/>
      <c r="AE1448" s="392"/>
      <c r="AF1448" s="391">
        <f>IF(E1448="","",ROUND(K1448*S1448*U1448,1))</f>
        <v>437.4</v>
      </c>
      <c r="AG1448" s="392"/>
      <c r="AH1448" s="392"/>
      <c r="AI1448" s="393"/>
      <c r="AJ1448" s="84"/>
      <c r="AK1448" s="394">
        <f>R283</f>
        <v>1</v>
      </c>
      <c r="AL1448" s="242"/>
      <c r="AM1448" s="242"/>
      <c r="AN1448" s="242"/>
      <c r="BX1448" s="106"/>
    </row>
    <row r="1449" spans="1:76" s="40" customFormat="1" ht="15.75" customHeight="1" x14ac:dyDescent="0.15">
      <c r="A1449" s="116" t="str">
        <f t="shared" ref="A1449" si="231">A1448</f>
        <v/>
      </c>
      <c r="B1449" s="99"/>
      <c r="C1449" s="240"/>
      <c r="D1449" s="241"/>
      <c r="E1449" s="241"/>
      <c r="F1449" s="241"/>
      <c r="G1449" s="241"/>
      <c r="H1449" s="242"/>
      <c r="I1449" s="242"/>
      <c r="J1449" s="242"/>
      <c r="K1449" s="385">
        <f>AF1339*AD$1474*AK1448</f>
        <v>437.40000000000003</v>
      </c>
      <c r="L1449" s="385"/>
      <c r="M1449" s="385"/>
      <c r="N1449" s="386"/>
      <c r="O1449" s="387">
        <f>O1448</f>
        <v>1</v>
      </c>
      <c r="P1449" s="385"/>
      <c r="Q1449" s="385">
        <f>Q1448</f>
        <v>1</v>
      </c>
      <c r="R1449" s="385"/>
      <c r="S1449" s="385">
        <f>S1448</f>
        <v>1</v>
      </c>
      <c r="T1449" s="385"/>
      <c r="U1449" s="427">
        <f t="shared" ref="U1449" si="232">U1448</f>
        <v>1</v>
      </c>
      <c r="V1449" s="427"/>
      <c r="W1449" s="428"/>
      <c r="X1449" s="391">
        <f>IF(E1448="","",ROUND(K1449*O1449*U1449,1))</f>
        <v>437.4</v>
      </c>
      <c r="Y1449" s="392"/>
      <c r="Z1449" s="392"/>
      <c r="AA1449" s="392"/>
      <c r="AB1449" s="391">
        <f>IF(E1448="","",ROUND(K1449*Q1449*U1449,1))</f>
        <v>437.4</v>
      </c>
      <c r="AC1449" s="392"/>
      <c r="AD1449" s="392"/>
      <c r="AE1449" s="392"/>
      <c r="AF1449" s="391">
        <f>IF(E1448="","",ROUND(K1449*S1449*U1449,1))</f>
        <v>437.4</v>
      </c>
      <c r="AG1449" s="392"/>
      <c r="AH1449" s="392"/>
      <c r="AI1449" s="393"/>
      <c r="AJ1449" s="84"/>
      <c r="AK1449" s="394"/>
      <c r="AL1449" s="242"/>
      <c r="AM1449" s="242"/>
      <c r="AN1449" s="242"/>
      <c r="BX1449" s="106"/>
    </row>
    <row r="1450" spans="1:76" s="40" customFormat="1" ht="15.75" customHeight="1" x14ac:dyDescent="0.15">
      <c r="A1450" s="116" t="str">
        <f>IF(液状化L1の有無="",IF(H1450="","×",""),"×")</f>
        <v/>
      </c>
      <c r="B1450" s="99"/>
      <c r="C1450" s="240">
        <f>IF(D1340="","",D1340)</f>
        <v>5</v>
      </c>
      <c r="D1450" s="241"/>
      <c r="E1450" s="241" t="str">
        <f>IF(G1340="","",G1340)</f>
        <v>粘性土</v>
      </c>
      <c r="F1450" s="241"/>
      <c r="G1450" s="241"/>
      <c r="H1450" s="242">
        <f>IF(J1340="","",J1340)</f>
        <v>3.4500000476837158</v>
      </c>
      <c r="I1450" s="242"/>
      <c r="J1450" s="242"/>
      <c r="K1450" s="385">
        <f>AF1340*AD$1474*AK1450</f>
        <v>716.84999999999991</v>
      </c>
      <c r="L1450" s="385"/>
      <c r="M1450" s="385"/>
      <c r="N1450" s="386"/>
      <c r="O1450" s="387">
        <f>IF(E1450="","",IF(E1450="粘性土",1,CHOOSE(AJ$1266,X$1261,X$1262,X$1263)))</f>
        <v>1</v>
      </c>
      <c r="P1450" s="385"/>
      <c r="Q1450" s="385">
        <f>IF(E1450="","",IF(E1450="粘性土",1,CHOOSE(AJ$1266,AB$1261,AB$1262,AB$1263)))</f>
        <v>1</v>
      </c>
      <c r="R1450" s="385"/>
      <c r="S1450" s="385">
        <f>IF(E1450="","",IF(E1450="粘性土",1,CHOOSE(AJ$1266,AF$1261,AF$1262,AF$1263)))</f>
        <v>1</v>
      </c>
      <c r="T1450" s="385"/>
      <c r="U1450" s="427">
        <f>IF(E1450="","",IF(E1450="粘性土",1,AJ$1279))</f>
        <v>1</v>
      </c>
      <c r="V1450" s="427"/>
      <c r="W1450" s="428"/>
      <c r="X1450" s="391">
        <f>IF(E1450="","",ROUND(K1450*O1450*U1450,1))</f>
        <v>716.9</v>
      </c>
      <c r="Y1450" s="392"/>
      <c r="Z1450" s="392"/>
      <c r="AA1450" s="392"/>
      <c r="AB1450" s="391">
        <f>IF(E1450="","",ROUND(K1450*Q1450*U1450,1))</f>
        <v>716.9</v>
      </c>
      <c r="AC1450" s="392"/>
      <c r="AD1450" s="392"/>
      <c r="AE1450" s="392"/>
      <c r="AF1450" s="391">
        <f>IF(E1450="","",ROUND(K1450*S1450*U1450,1))</f>
        <v>716.9</v>
      </c>
      <c r="AG1450" s="392"/>
      <c r="AH1450" s="392"/>
      <c r="AI1450" s="393"/>
      <c r="AJ1450" s="84"/>
      <c r="AK1450" s="394">
        <f>R284</f>
        <v>1</v>
      </c>
      <c r="AL1450" s="242"/>
      <c r="AM1450" s="242"/>
      <c r="AN1450" s="242"/>
      <c r="BX1450" s="106"/>
    </row>
    <row r="1451" spans="1:76" s="40" customFormat="1" ht="15.75" customHeight="1" x14ac:dyDescent="0.15">
      <c r="A1451" s="116" t="str">
        <f t="shared" ref="A1451" si="233">A1450</f>
        <v/>
      </c>
      <c r="B1451" s="99"/>
      <c r="C1451" s="240"/>
      <c r="D1451" s="241"/>
      <c r="E1451" s="241"/>
      <c r="F1451" s="241"/>
      <c r="G1451" s="241"/>
      <c r="H1451" s="242"/>
      <c r="I1451" s="242"/>
      <c r="J1451" s="242"/>
      <c r="K1451" s="385">
        <f>AF1341*AD$1474*AK1450</f>
        <v>716.84999999999991</v>
      </c>
      <c r="L1451" s="385"/>
      <c r="M1451" s="385"/>
      <c r="N1451" s="386"/>
      <c r="O1451" s="387">
        <f>O1450</f>
        <v>1</v>
      </c>
      <c r="P1451" s="385"/>
      <c r="Q1451" s="385">
        <f>Q1450</f>
        <v>1</v>
      </c>
      <c r="R1451" s="385"/>
      <c r="S1451" s="385">
        <f>S1450</f>
        <v>1</v>
      </c>
      <c r="T1451" s="385"/>
      <c r="U1451" s="427">
        <f t="shared" ref="U1451" si="234">U1450</f>
        <v>1</v>
      </c>
      <c r="V1451" s="427"/>
      <c r="W1451" s="428"/>
      <c r="X1451" s="391">
        <f>IF(E1450="","",ROUND(K1451*O1451*U1451,1))</f>
        <v>716.9</v>
      </c>
      <c r="Y1451" s="392"/>
      <c r="Z1451" s="392"/>
      <c r="AA1451" s="392"/>
      <c r="AB1451" s="391">
        <f>IF(E1450="","",ROUND(K1451*Q1451*U1451,1))</f>
        <v>716.9</v>
      </c>
      <c r="AC1451" s="392"/>
      <c r="AD1451" s="392"/>
      <c r="AE1451" s="392"/>
      <c r="AF1451" s="391">
        <f>IF(E1450="","",ROUND(K1451*S1451*U1451,1))</f>
        <v>716.9</v>
      </c>
      <c r="AG1451" s="392"/>
      <c r="AH1451" s="392"/>
      <c r="AI1451" s="393"/>
      <c r="AJ1451" s="84"/>
      <c r="AK1451" s="394"/>
      <c r="AL1451" s="242"/>
      <c r="AM1451" s="242"/>
      <c r="AN1451" s="242"/>
      <c r="BX1451" s="106"/>
    </row>
    <row r="1452" spans="1:76" s="40" customFormat="1" ht="15.75" customHeight="1" x14ac:dyDescent="0.15">
      <c r="A1452" s="116" t="str">
        <f>IF(液状化L1の有無="",IF(H1452="","×",""),"×")</f>
        <v/>
      </c>
      <c r="B1452" s="99"/>
      <c r="C1452" s="240">
        <f>IF(D1342="","",D1342)</f>
        <v>6</v>
      </c>
      <c r="D1452" s="241"/>
      <c r="E1452" s="241" t="str">
        <f>IF(G1342="","",G1342)</f>
        <v>粘性土</v>
      </c>
      <c r="F1452" s="241"/>
      <c r="G1452" s="241"/>
      <c r="H1452" s="242">
        <f>IF(J1342="","",J1342)</f>
        <v>2.3499999046325684</v>
      </c>
      <c r="I1452" s="242"/>
      <c r="J1452" s="242"/>
      <c r="K1452" s="385">
        <f>AF1342*AD$1474*AK1452</f>
        <v>1165.0500000000002</v>
      </c>
      <c r="L1452" s="385"/>
      <c r="M1452" s="385"/>
      <c r="N1452" s="386"/>
      <c r="O1452" s="387">
        <f>IF(E1452="","",IF(E1452="粘性土",1,CHOOSE(AJ$1266,X$1261,X$1262,X$1263)))</f>
        <v>1</v>
      </c>
      <c r="P1452" s="385"/>
      <c r="Q1452" s="385">
        <f>IF(E1452="","",IF(E1452="粘性土",1,CHOOSE(AJ$1266,AB$1261,AB$1262,AB$1263)))</f>
        <v>1</v>
      </c>
      <c r="R1452" s="385"/>
      <c r="S1452" s="385">
        <f>IF(E1452="","",IF(E1452="粘性土",1,CHOOSE(AJ$1266,AF$1261,AF$1262,AF$1263)))</f>
        <v>1</v>
      </c>
      <c r="T1452" s="385"/>
      <c r="U1452" s="427">
        <f>IF(E1452="","",IF(E1452="粘性土",1,AJ$1279))</f>
        <v>1</v>
      </c>
      <c r="V1452" s="427"/>
      <c r="W1452" s="428"/>
      <c r="X1452" s="391">
        <f>IF(E1452="","",ROUND(K1452*O1452*U1452,1))</f>
        <v>1165.0999999999999</v>
      </c>
      <c r="Y1452" s="392"/>
      <c r="Z1452" s="392"/>
      <c r="AA1452" s="392"/>
      <c r="AB1452" s="391">
        <f>IF(E1452="","",ROUND(K1452*Q1452*U1452,1))</f>
        <v>1165.0999999999999</v>
      </c>
      <c r="AC1452" s="392"/>
      <c r="AD1452" s="392"/>
      <c r="AE1452" s="392"/>
      <c r="AF1452" s="391">
        <f>IF(E1452="","",ROUND(K1452*S1452*U1452,1))</f>
        <v>1165.0999999999999</v>
      </c>
      <c r="AG1452" s="392"/>
      <c r="AH1452" s="392"/>
      <c r="AI1452" s="393"/>
      <c r="AJ1452" s="84"/>
      <c r="AK1452" s="394">
        <f>R285</f>
        <v>1</v>
      </c>
      <c r="AL1452" s="242"/>
      <c r="AM1452" s="242"/>
      <c r="AN1452" s="242"/>
      <c r="BX1452" s="106"/>
    </row>
    <row r="1453" spans="1:76" s="40" customFormat="1" ht="15.75" customHeight="1" x14ac:dyDescent="0.15">
      <c r="A1453" s="116" t="str">
        <f t="shared" ref="A1453" si="235">A1452</f>
        <v/>
      </c>
      <c r="B1453" s="99"/>
      <c r="C1453" s="240"/>
      <c r="D1453" s="241"/>
      <c r="E1453" s="241"/>
      <c r="F1453" s="241"/>
      <c r="G1453" s="241"/>
      <c r="H1453" s="242"/>
      <c r="I1453" s="242"/>
      <c r="J1453" s="242"/>
      <c r="K1453" s="385">
        <f>AF1343*AD$1474*AK1452</f>
        <v>1165.0500000000002</v>
      </c>
      <c r="L1453" s="385"/>
      <c r="M1453" s="385"/>
      <c r="N1453" s="386"/>
      <c r="O1453" s="387">
        <f>O1452</f>
        <v>1</v>
      </c>
      <c r="P1453" s="385"/>
      <c r="Q1453" s="385">
        <f>Q1452</f>
        <v>1</v>
      </c>
      <c r="R1453" s="385"/>
      <c r="S1453" s="385">
        <f>S1452</f>
        <v>1</v>
      </c>
      <c r="T1453" s="385"/>
      <c r="U1453" s="427">
        <f t="shared" ref="U1453" si="236">U1452</f>
        <v>1</v>
      </c>
      <c r="V1453" s="427"/>
      <c r="W1453" s="428"/>
      <c r="X1453" s="391">
        <f>IF(E1452="","",ROUND(K1453*O1453*U1453,1))</f>
        <v>1165.0999999999999</v>
      </c>
      <c r="Y1453" s="392"/>
      <c r="Z1453" s="392"/>
      <c r="AA1453" s="392"/>
      <c r="AB1453" s="391">
        <f>IF(E1452="","",ROUND(K1453*Q1453*U1453,1))</f>
        <v>1165.0999999999999</v>
      </c>
      <c r="AC1453" s="392"/>
      <c r="AD1453" s="392"/>
      <c r="AE1453" s="392"/>
      <c r="AF1453" s="391">
        <f>IF(E1452="","",ROUND(K1453*S1453*U1453,1))</f>
        <v>1165.0999999999999</v>
      </c>
      <c r="AG1453" s="392"/>
      <c r="AH1453" s="392"/>
      <c r="AI1453" s="393"/>
      <c r="AJ1453" s="84"/>
      <c r="AK1453" s="394"/>
      <c r="AL1453" s="242"/>
      <c r="AM1453" s="242"/>
      <c r="AN1453" s="242"/>
      <c r="BX1453" s="106"/>
    </row>
    <row r="1454" spans="1:76" s="40" customFormat="1" ht="15.75" customHeight="1" x14ac:dyDescent="0.15">
      <c r="A1454" s="116" t="str">
        <f>IF(液状化L1の有無="",IF(H1454="","×",""),"×")</f>
        <v/>
      </c>
      <c r="B1454" s="99"/>
      <c r="C1454" s="240">
        <f>IF(D1344="","",D1344)</f>
        <v>7</v>
      </c>
      <c r="D1454" s="241"/>
      <c r="E1454" s="241" t="str">
        <f>IF(G1344="","",G1344)</f>
        <v>砂質土</v>
      </c>
      <c r="F1454" s="241"/>
      <c r="G1454" s="241"/>
      <c r="H1454" s="242">
        <f>IF(J1344="","",J1344)</f>
        <v>8.6000003814697266</v>
      </c>
      <c r="I1454" s="242"/>
      <c r="J1454" s="242"/>
      <c r="K1454" s="385">
        <f>AF1344*AD$1474*AK1454</f>
        <v>1387.8889802902936</v>
      </c>
      <c r="L1454" s="385"/>
      <c r="M1454" s="385"/>
      <c r="N1454" s="386"/>
      <c r="O1454" s="387">
        <f>IF(E1454="","",IF(E1454="粘性土",1,CHOOSE(AJ$1266,X$1261,X$1262,X$1263)))</f>
        <v>1</v>
      </c>
      <c r="P1454" s="385"/>
      <c r="Q1454" s="385">
        <f>IF(E1454="","",IF(E1454="粘性土",1,CHOOSE(AJ$1266,AB$1261,AB$1262,AB$1263)))</f>
        <v>0.5</v>
      </c>
      <c r="R1454" s="385"/>
      <c r="S1454" s="385">
        <f>IF(E1454="","",IF(E1454="粘性土",1,CHOOSE(AJ$1266,AF$1261,AF$1262,AF$1263)))</f>
        <v>0.4</v>
      </c>
      <c r="T1454" s="385"/>
      <c r="U1454" s="427">
        <f>IF(E1454="","",IF(E1454="粘性土",1,AJ$1279))</f>
        <v>0.83899999999999997</v>
      </c>
      <c r="V1454" s="427"/>
      <c r="W1454" s="428"/>
      <c r="X1454" s="391">
        <f>IF(E1454="","",ROUND(K1454*O1454*U1454,1))</f>
        <v>1164.4000000000001</v>
      </c>
      <c r="Y1454" s="392"/>
      <c r="Z1454" s="392"/>
      <c r="AA1454" s="392"/>
      <c r="AB1454" s="391">
        <f>IF(E1454="","",ROUND(K1454*Q1454*U1454,1))</f>
        <v>582.20000000000005</v>
      </c>
      <c r="AC1454" s="392"/>
      <c r="AD1454" s="392"/>
      <c r="AE1454" s="392"/>
      <c r="AF1454" s="391">
        <f>IF(E1454="","",ROUND(K1454*S1454*U1454,1))</f>
        <v>465.8</v>
      </c>
      <c r="AG1454" s="392"/>
      <c r="AH1454" s="392"/>
      <c r="AI1454" s="393"/>
      <c r="AJ1454" s="84"/>
      <c r="AK1454" s="394">
        <f>R286</f>
        <v>0.72100001573562622</v>
      </c>
      <c r="AL1454" s="242"/>
      <c r="AM1454" s="242"/>
      <c r="AN1454" s="242"/>
      <c r="BX1454" s="106"/>
    </row>
    <row r="1455" spans="1:76" s="40" customFormat="1" ht="15.75" customHeight="1" x14ac:dyDescent="0.15">
      <c r="A1455" s="116" t="str">
        <f t="shared" ref="A1455" si="237">A1454</f>
        <v/>
      </c>
      <c r="B1455" s="99"/>
      <c r="C1455" s="240"/>
      <c r="D1455" s="241"/>
      <c r="E1455" s="241"/>
      <c r="F1455" s="241"/>
      <c r="G1455" s="241"/>
      <c r="H1455" s="242"/>
      <c r="I1455" s="242"/>
      <c r="J1455" s="242"/>
      <c r="K1455" s="385">
        <f>AF1345*AD$1474*AK1454</f>
        <v>2276.1249496757982</v>
      </c>
      <c r="L1455" s="385"/>
      <c r="M1455" s="385"/>
      <c r="N1455" s="386"/>
      <c r="O1455" s="387">
        <f>O1454</f>
        <v>1</v>
      </c>
      <c r="P1455" s="385"/>
      <c r="Q1455" s="385">
        <f>Q1454</f>
        <v>0.5</v>
      </c>
      <c r="R1455" s="385"/>
      <c r="S1455" s="385">
        <f>S1454</f>
        <v>0.4</v>
      </c>
      <c r="T1455" s="385"/>
      <c r="U1455" s="427">
        <f t="shared" ref="U1455:U1473" si="238">U1454</f>
        <v>0.83899999999999997</v>
      </c>
      <c r="V1455" s="427"/>
      <c r="W1455" s="428"/>
      <c r="X1455" s="391">
        <f>IF(E1454="","",ROUND(K1455*O1455*U1455,1))</f>
        <v>1909.7</v>
      </c>
      <c r="Y1455" s="392"/>
      <c r="Z1455" s="392"/>
      <c r="AA1455" s="392"/>
      <c r="AB1455" s="391">
        <f>IF(E1454="","",ROUND(K1455*Q1455*U1455,1))</f>
        <v>954.8</v>
      </c>
      <c r="AC1455" s="392"/>
      <c r="AD1455" s="392"/>
      <c r="AE1455" s="392"/>
      <c r="AF1455" s="391">
        <f>IF(E1454="","",ROUND(K1455*S1455*U1455,1))</f>
        <v>763.9</v>
      </c>
      <c r="AG1455" s="392"/>
      <c r="AH1455" s="392"/>
      <c r="AI1455" s="393"/>
      <c r="AJ1455" s="84"/>
      <c r="AK1455" s="394"/>
      <c r="AL1455" s="242"/>
      <c r="AM1455" s="242"/>
      <c r="AN1455" s="242"/>
      <c r="BX1455" s="106"/>
    </row>
    <row r="1456" spans="1:76" s="40" customFormat="1" ht="15.75" customHeight="1" x14ac:dyDescent="0.15">
      <c r="A1456" s="116" t="str">
        <f>IF(液状化L1の有無="",IF(H1456="","×",""),"×")</f>
        <v/>
      </c>
      <c r="B1456" s="99"/>
      <c r="C1456" s="240">
        <f>IF(D1346="","",D1346)</f>
        <v>8</v>
      </c>
      <c r="D1456" s="241"/>
      <c r="E1456" s="241" t="str">
        <f>IF(G1346="","",G1346)</f>
        <v>粘性土</v>
      </c>
      <c r="F1456" s="241"/>
      <c r="G1456" s="241"/>
      <c r="H1456" s="242">
        <f>IF(J1346="","",J1346)</f>
        <v>2.2000000476837158</v>
      </c>
      <c r="I1456" s="242"/>
      <c r="J1456" s="242"/>
      <c r="K1456" s="385">
        <f>AF1346*AD$1474*AK1456</f>
        <v>1143.4499999999998</v>
      </c>
      <c r="L1456" s="385"/>
      <c r="M1456" s="385"/>
      <c r="N1456" s="386"/>
      <c r="O1456" s="387">
        <f>IF(E1456="","",IF(E1456="粘性土",1,CHOOSE(AJ$1266,X$1261,X$1262,X$1263)))</f>
        <v>1</v>
      </c>
      <c r="P1456" s="385"/>
      <c r="Q1456" s="385">
        <f>IF(E1456="","",IF(E1456="粘性土",1,CHOOSE(AJ$1266,AB$1261,AB$1262,AB$1263)))</f>
        <v>1</v>
      </c>
      <c r="R1456" s="385"/>
      <c r="S1456" s="385">
        <f>IF(E1456="","",IF(E1456="粘性土",1,CHOOSE(AJ$1266,AF$1261,AF$1262,AF$1263)))</f>
        <v>1</v>
      </c>
      <c r="T1456" s="385"/>
      <c r="U1456" s="427">
        <f>IF(E1456="","",IF(E1456="粘性土",1,AJ$1279))</f>
        <v>1</v>
      </c>
      <c r="V1456" s="427"/>
      <c r="W1456" s="428"/>
      <c r="X1456" s="391">
        <f>IF(E1456="","",ROUND(K1456*O1456*U1456,1))</f>
        <v>1143.5</v>
      </c>
      <c r="Y1456" s="392"/>
      <c r="Z1456" s="392"/>
      <c r="AA1456" s="392"/>
      <c r="AB1456" s="391">
        <f>IF(E1456="","",ROUND(K1456*Q1456*U1456,1))</f>
        <v>1143.5</v>
      </c>
      <c r="AC1456" s="392"/>
      <c r="AD1456" s="392"/>
      <c r="AE1456" s="392"/>
      <c r="AF1456" s="391">
        <f>IF(E1456="","",ROUND(K1456*S1456*U1456,1))</f>
        <v>1143.5</v>
      </c>
      <c r="AG1456" s="392"/>
      <c r="AH1456" s="392"/>
      <c r="AI1456" s="393"/>
      <c r="AJ1456" s="84"/>
      <c r="AK1456" s="394">
        <f>R287</f>
        <v>1</v>
      </c>
      <c r="AL1456" s="242"/>
      <c r="AM1456" s="242"/>
      <c r="AN1456" s="242"/>
      <c r="BX1456" s="106"/>
    </row>
    <row r="1457" spans="1:76" s="40" customFormat="1" ht="15.75" customHeight="1" x14ac:dyDescent="0.15">
      <c r="A1457" s="116" t="str">
        <f t="shared" ref="A1457" si="239">A1456</f>
        <v/>
      </c>
      <c r="B1457" s="99"/>
      <c r="C1457" s="240"/>
      <c r="D1457" s="241"/>
      <c r="E1457" s="241"/>
      <c r="F1457" s="241"/>
      <c r="G1457" s="241"/>
      <c r="H1457" s="242"/>
      <c r="I1457" s="242"/>
      <c r="J1457" s="242"/>
      <c r="K1457" s="385">
        <f>AF1347*AD$1474*AK1456</f>
        <v>1143.4499999999998</v>
      </c>
      <c r="L1457" s="385"/>
      <c r="M1457" s="385"/>
      <c r="N1457" s="386"/>
      <c r="O1457" s="387">
        <f t="shared" ref="O1457" si="240">O1456</f>
        <v>1</v>
      </c>
      <c r="P1457" s="385"/>
      <c r="Q1457" s="385">
        <f t="shared" ref="Q1457" si="241">Q1456</f>
        <v>1</v>
      </c>
      <c r="R1457" s="385"/>
      <c r="S1457" s="385">
        <f t="shared" ref="S1457" si="242">S1456</f>
        <v>1</v>
      </c>
      <c r="T1457" s="385"/>
      <c r="U1457" s="427">
        <f t="shared" si="238"/>
        <v>1</v>
      </c>
      <c r="V1457" s="427"/>
      <c r="W1457" s="428"/>
      <c r="X1457" s="391">
        <f>IF(E1456="","",ROUND(K1457*O1457*U1457,1))</f>
        <v>1143.5</v>
      </c>
      <c r="Y1457" s="392"/>
      <c r="Z1457" s="392"/>
      <c r="AA1457" s="392"/>
      <c r="AB1457" s="391">
        <f>IF(E1456="","",ROUND(K1457*Q1457*U1457,1))</f>
        <v>1143.5</v>
      </c>
      <c r="AC1457" s="392"/>
      <c r="AD1457" s="392"/>
      <c r="AE1457" s="392"/>
      <c r="AF1457" s="391">
        <f>IF(E1456="","",ROUND(K1457*S1457*U1457,1))</f>
        <v>1143.5</v>
      </c>
      <c r="AG1457" s="392"/>
      <c r="AH1457" s="392"/>
      <c r="AI1457" s="393"/>
      <c r="AJ1457" s="84"/>
      <c r="AK1457" s="394"/>
      <c r="AL1457" s="242"/>
      <c r="AM1457" s="242"/>
      <c r="AN1457" s="242"/>
      <c r="BX1457" s="106"/>
    </row>
    <row r="1458" spans="1:76" s="40" customFormat="1" ht="15.75" customHeight="1" x14ac:dyDescent="0.15">
      <c r="A1458" s="116" t="str">
        <f>IF(液状化L1の有無="",IF(H1458="","×",""),"×")</f>
        <v/>
      </c>
      <c r="B1458" s="99"/>
      <c r="C1458" s="240">
        <f>IF(D1348="","",D1348)</f>
        <v>9</v>
      </c>
      <c r="D1458" s="241"/>
      <c r="E1458" s="241" t="str">
        <f>IF(G1348="","",G1348)</f>
        <v>砂質土</v>
      </c>
      <c r="F1458" s="241"/>
      <c r="G1458" s="241"/>
      <c r="H1458" s="242">
        <f>IF(J1348="","",J1348)</f>
        <v>1.5</v>
      </c>
      <c r="I1458" s="242"/>
      <c r="J1458" s="242"/>
      <c r="K1458" s="385">
        <f>AF1348*AD$1474*AK1458</f>
        <v>3004.6499999999996</v>
      </c>
      <c r="L1458" s="385"/>
      <c r="M1458" s="385"/>
      <c r="N1458" s="386"/>
      <c r="O1458" s="387">
        <f>IF(E1458="","",IF(E1458="粘性土",1,CHOOSE(AJ$1266,X$1261,X$1262,X$1263)))</f>
        <v>1</v>
      </c>
      <c r="P1458" s="385"/>
      <c r="Q1458" s="385">
        <f>IF(E1458="","",IF(E1458="粘性土",1,CHOOSE(AJ$1266,AB$1261,AB$1262,AB$1263)))</f>
        <v>0.5</v>
      </c>
      <c r="R1458" s="385"/>
      <c r="S1458" s="385">
        <f>IF(E1458="","",IF(E1458="粘性土",1,CHOOSE(AJ$1266,AF$1261,AF$1262,AF$1263)))</f>
        <v>0.4</v>
      </c>
      <c r="T1458" s="385"/>
      <c r="U1458" s="427">
        <f>IF(E1458="","",IF(E1458="粘性土",1,AJ$1279))</f>
        <v>0.83899999999999997</v>
      </c>
      <c r="V1458" s="427"/>
      <c r="W1458" s="428"/>
      <c r="X1458" s="391">
        <f>IF(E1458="","",ROUND(K1458*O1458*U1458,1))</f>
        <v>2520.9</v>
      </c>
      <c r="Y1458" s="392"/>
      <c r="Z1458" s="392"/>
      <c r="AA1458" s="392"/>
      <c r="AB1458" s="391">
        <f>IF(E1458="","",ROUND(K1458*Q1458*U1458,1))</f>
        <v>1260.5</v>
      </c>
      <c r="AC1458" s="392"/>
      <c r="AD1458" s="392"/>
      <c r="AE1458" s="392"/>
      <c r="AF1458" s="391">
        <f>IF(E1458="","",ROUND(K1458*S1458*U1458,1))</f>
        <v>1008.4</v>
      </c>
      <c r="AG1458" s="392"/>
      <c r="AH1458" s="392"/>
      <c r="AI1458" s="393"/>
      <c r="AJ1458" s="84"/>
      <c r="AK1458" s="394">
        <f>R288</f>
        <v>1</v>
      </c>
      <c r="AL1458" s="242"/>
      <c r="AM1458" s="242"/>
      <c r="AN1458" s="242"/>
      <c r="BX1458" s="106"/>
    </row>
    <row r="1459" spans="1:76" s="40" customFormat="1" ht="15.75" customHeight="1" x14ac:dyDescent="0.15">
      <c r="A1459" s="116" t="str">
        <f t="shared" ref="A1459" si="243">A1458</f>
        <v/>
      </c>
      <c r="B1459" s="99"/>
      <c r="C1459" s="240"/>
      <c r="D1459" s="241"/>
      <c r="E1459" s="241"/>
      <c r="F1459" s="241"/>
      <c r="G1459" s="241"/>
      <c r="H1459" s="242"/>
      <c r="I1459" s="242"/>
      <c r="J1459" s="242"/>
      <c r="K1459" s="385">
        <f>AF1349*AD$1474*AK1458</f>
        <v>3194.5499999999997</v>
      </c>
      <c r="L1459" s="385"/>
      <c r="M1459" s="385"/>
      <c r="N1459" s="386"/>
      <c r="O1459" s="387">
        <f t="shared" ref="O1459" si="244">O1458</f>
        <v>1</v>
      </c>
      <c r="P1459" s="385"/>
      <c r="Q1459" s="385">
        <f t="shared" ref="Q1459" si="245">Q1458</f>
        <v>0.5</v>
      </c>
      <c r="R1459" s="385"/>
      <c r="S1459" s="385">
        <f t="shared" ref="S1459" si="246">S1458</f>
        <v>0.4</v>
      </c>
      <c r="T1459" s="385"/>
      <c r="U1459" s="427">
        <f t="shared" si="238"/>
        <v>0.83899999999999997</v>
      </c>
      <c r="V1459" s="427"/>
      <c r="W1459" s="428"/>
      <c r="X1459" s="391">
        <f>IF(E1458="","",ROUND(K1459*O1459*U1459,1))</f>
        <v>2680.2</v>
      </c>
      <c r="Y1459" s="392"/>
      <c r="Z1459" s="392"/>
      <c r="AA1459" s="392"/>
      <c r="AB1459" s="391">
        <f>IF(E1458="","",ROUND(K1459*Q1459*U1459,1))</f>
        <v>1340.1</v>
      </c>
      <c r="AC1459" s="392"/>
      <c r="AD1459" s="392"/>
      <c r="AE1459" s="392"/>
      <c r="AF1459" s="391">
        <f>IF(E1458="","",ROUND(K1459*S1459*U1459,1))</f>
        <v>1072.0999999999999</v>
      </c>
      <c r="AG1459" s="392"/>
      <c r="AH1459" s="392"/>
      <c r="AI1459" s="393"/>
      <c r="AJ1459" s="84"/>
      <c r="AK1459" s="394"/>
      <c r="AL1459" s="242"/>
      <c r="AM1459" s="242"/>
      <c r="AN1459" s="242"/>
      <c r="BX1459" s="106"/>
    </row>
    <row r="1460" spans="1:76" s="40" customFormat="1" ht="15.75" customHeight="1" x14ac:dyDescent="0.15">
      <c r="A1460" s="116" t="str">
        <f>IF(液状化L1の有無="",IF(H1460="","×",""),"×")</f>
        <v/>
      </c>
      <c r="B1460" s="99"/>
      <c r="C1460" s="240">
        <f>IF(D1350="","",D1350)</f>
        <v>10</v>
      </c>
      <c r="D1460" s="241"/>
      <c r="E1460" s="241" t="str">
        <f>IF(G1350="","",G1350)</f>
        <v>粘性土</v>
      </c>
      <c r="F1460" s="241"/>
      <c r="G1460" s="241"/>
      <c r="H1460" s="242">
        <f>IF(J1350="","",J1350)</f>
        <v>3.8499999046325684</v>
      </c>
      <c r="I1460" s="242"/>
      <c r="J1460" s="242"/>
      <c r="K1460" s="385">
        <f>AF1350*AD$1474*AK1460</f>
        <v>1159.6500000000001</v>
      </c>
      <c r="L1460" s="385"/>
      <c r="M1460" s="385"/>
      <c r="N1460" s="386"/>
      <c r="O1460" s="387">
        <f>IF(E1460="","",IF(E1460="粘性土",1,CHOOSE(AJ$1266,X$1261,X$1262,X$1263)))</f>
        <v>1</v>
      </c>
      <c r="P1460" s="385"/>
      <c r="Q1460" s="385">
        <f>IF(E1460="","",IF(E1460="粘性土",1,CHOOSE(AJ$1266,AB$1261,AB$1262,AB$1263)))</f>
        <v>1</v>
      </c>
      <c r="R1460" s="385"/>
      <c r="S1460" s="385">
        <f>IF(E1460="","",IF(E1460="粘性土",1,CHOOSE(AJ$1266,AF$1261,AF$1262,AF$1263)))</f>
        <v>1</v>
      </c>
      <c r="T1460" s="385"/>
      <c r="U1460" s="427">
        <f>IF(E1460="","",IF(E1460="粘性土",1,AJ$1279))</f>
        <v>1</v>
      </c>
      <c r="V1460" s="427"/>
      <c r="W1460" s="428"/>
      <c r="X1460" s="391">
        <f>IF(E1460="","",ROUND(K1460*O1460*U1460,1))</f>
        <v>1159.7</v>
      </c>
      <c r="Y1460" s="392"/>
      <c r="Z1460" s="392"/>
      <c r="AA1460" s="392"/>
      <c r="AB1460" s="391">
        <f>IF(E1460="","",ROUND(K1460*Q1460*U1460,1))</f>
        <v>1159.7</v>
      </c>
      <c r="AC1460" s="392"/>
      <c r="AD1460" s="392"/>
      <c r="AE1460" s="392"/>
      <c r="AF1460" s="391">
        <f>IF(E1460="","",ROUND(K1460*S1460*U1460,1))</f>
        <v>1159.7</v>
      </c>
      <c r="AG1460" s="392"/>
      <c r="AH1460" s="392"/>
      <c r="AI1460" s="393"/>
      <c r="AJ1460" s="84"/>
      <c r="AK1460" s="394">
        <f>R289</f>
        <v>1</v>
      </c>
      <c r="AL1460" s="242"/>
      <c r="AM1460" s="242"/>
      <c r="AN1460" s="242"/>
      <c r="BX1460" s="106"/>
    </row>
    <row r="1461" spans="1:76" s="40" customFormat="1" ht="15.75" customHeight="1" x14ac:dyDescent="0.15">
      <c r="A1461" s="116" t="str">
        <f t="shared" ref="A1461" si="247">A1460</f>
        <v/>
      </c>
      <c r="B1461" s="99"/>
      <c r="C1461" s="240"/>
      <c r="D1461" s="241"/>
      <c r="E1461" s="241"/>
      <c r="F1461" s="241"/>
      <c r="G1461" s="241"/>
      <c r="H1461" s="242"/>
      <c r="I1461" s="242"/>
      <c r="J1461" s="242"/>
      <c r="K1461" s="385">
        <f>AF1351*AD$1474*AK1460</f>
        <v>1159.6500000000001</v>
      </c>
      <c r="L1461" s="385"/>
      <c r="M1461" s="385"/>
      <c r="N1461" s="386"/>
      <c r="O1461" s="387">
        <f t="shared" ref="O1461" si="248">O1460</f>
        <v>1</v>
      </c>
      <c r="P1461" s="385"/>
      <c r="Q1461" s="385">
        <f t="shared" ref="Q1461" si="249">Q1460</f>
        <v>1</v>
      </c>
      <c r="R1461" s="385"/>
      <c r="S1461" s="385">
        <f t="shared" ref="S1461" si="250">S1460</f>
        <v>1</v>
      </c>
      <c r="T1461" s="385"/>
      <c r="U1461" s="427">
        <f t="shared" si="238"/>
        <v>1</v>
      </c>
      <c r="V1461" s="427"/>
      <c r="W1461" s="428"/>
      <c r="X1461" s="391">
        <f>IF(E1460="","",ROUND(K1461*O1461*U1461,1))</f>
        <v>1159.7</v>
      </c>
      <c r="Y1461" s="392"/>
      <c r="Z1461" s="392"/>
      <c r="AA1461" s="392"/>
      <c r="AB1461" s="391">
        <f>IF(E1460="","",ROUND(K1461*Q1461*U1461,1))</f>
        <v>1159.7</v>
      </c>
      <c r="AC1461" s="392"/>
      <c r="AD1461" s="392"/>
      <c r="AE1461" s="392"/>
      <c r="AF1461" s="391">
        <f>IF(E1460="","",ROUND(K1461*S1461*U1461,1))</f>
        <v>1159.7</v>
      </c>
      <c r="AG1461" s="392"/>
      <c r="AH1461" s="392"/>
      <c r="AI1461" s="393"/>
      <c r="AJ1461" s="84"/>
      <c r="AK1461" s="394"/>
      <c r="AL1461" s="242"/>
      <c r="AM1461" s="242"/>
      <c r="AN1461" s="242"/>
      <c r="BX1461" s="106"/>
    </row>
    <row r="1462" spans="1:76" s="40" customFormat="1" ht="15.75" customHeight="1" x14ac:dyDescent="0.15">
      <c r="A1462" s="116" t="str">
        <f>IF(液状化L1の有無="",IF(H1462="","×",""),"×")</f>
        <v/>
      </c>
      <c r="B1462" s="99"/>
      <c r="C1462" s="240">
        <f>IF(D1352="","",D1352)</f>
        <v>11</v>
      </c>
      <c r="D1462" s="241"/>
      <c r="E1462" s="241" t="str">
        <f>IF(G1352="","",G1352)</f>
        <v>砂質土</v>
      </c>
      <c r="F1462" s="241"/>
      <c r="G1462" s="241"/>
      <c r="H1462" s="242">
        <f>IF(J1352="","",J1352)</f>
        <v>2.4000000953674316</v>
      </c>
      <c r="I1462" s="242"/>
      <c r="J1462" s="242"/>
      <c r="K1462" s="385">
        <f>AF1352*AD$1474*AK1462</f>
        <v>3722.7000000000003</v>
      </c>
      <c r="L1462" s="385"/>
      <c r="M1462" s="385"/>
      <c r="N1462" s="386"/>
      <c r="O1462" s="387">
        <f>IF(E1462="","",IF(E1462="粘性土",1,CHOOSE(AJ$1266,X$1261,X$1262,X$1263)))</f>
        <v>1</v>
      </c>
      <c r="P1462" s="385"/>
      <c r="Q1462" s="385">
        <f>IF(E1462="","",IF(E1462="粘性土",1,CHOOSE(AJ$1266,AB$1261,AB$1262,AB$1263)))</f>
        <v>0.5</v>
      </c>
      <c r="R1462" s="385"/>
      <c r="S1462" s="385">
        <f>IF(E1462="","",IF(E1462="粘性土",1,CHOOSE(AJ$1266,AF$1261,AF$1262,AF$1263)))</f>
        <v>0.4</v>
      </c>
      <c r="T1462" s="385"/>
      <c r="U1462" s="427">
        <f>IF(E1462="","",IF(E1462="粘性土",1,AJ$1279))</f>
        <v>0.83899999999999997</v>
      </c>
      <c r="V1462" s="427"/>
      <c r="W1462" s="428"/>
      <c r="X1462" s="391">
        <f>IF(E1462="","",ROUND(K1462*O1462*U1462,1))</f>
        <v>3123.3</v>
      </c>
      <c r="Y1462" s="392"/>
      <c r="Z1462" s="392"/>
      <c r="AA1462" s="392"/>
      <c r="AB1462" s="391">
        <f>IF(E1462="","",ROUND(K1462*Q1462*U1462,1))</f>
        <v>1561.7</v>
      </c>
      <c r="AC1462" s="392"/>
      <c r="AD1462" s="392"/>
      <c r="AE1462" s="392"/>
      <c r="AF1462" s="391">
        <f>IF(E1462="","",ROUND(K1462*S1462*U1462,1))</f>
        <v>1249.3</v>
      </c>
      <c r="AG1462" s="392"/>
      <c r="AH1462" s="392"/>
      <c r="AI1462" s="393"/>
      <c r="AJ1462" s="84"/>
      <c r="AK1462" s="394">
        <f>R290</f>
        <v>1</v>
      </c>
      <c r="AL1462" s="242"/>
      <c r="AM1462" s="242"/>
      <c r="AN1462" s="242"/>
      <c r="BX1462" s="106"/>
    </row>
    <row r="1463" spans="1:76" s="40" customFormat="1" ht="15.75" customHeight="1" x14ac:dyDescent="0.15">
      <c r="A1463" s="116" t="str">
        <f t="shared" ref="A1463" si="251">A1462</f>
        <v/>
      </c>
      <c r="B1463" s="99"/>
      <c r="C1463" s="240"/>
      <c r="D1463" s="241"/>
      <c r="E1463" s="241"/>
      <c r="F1463" s="241"/>
      <c r="G1463" s="241"/>
      <c r="H1463" s="242"/>
      <c r="I1463" s="242"/>
      <c r="J1463" s="242"/>
      <c r="K1463" s="385">
        <f>AF1353*AD$1474*AK1462</f>
        <v>4039.0499999999997</v>
      </c>
      <c r="L1463" s="385"/>
      <c r="M1463" s="385"/>
      <c r="N1463" s="386"/>
      <c r="O1463" s="387">
        <f t="shared" ref="O1463" si="252">O1462</f>
        <v>1</v>
      </c>
      <c r="P1463" s="385"/>
      <c r="Q1463" s="385">
        <f t="shared" ref="Q1463" si="253">Q1462</f>
        <v>0.5</v>
      </c>
      <c r="R1463" s="385"/>
      <c r="S1463" s="385">
        <f t="shared" ref="S1463" si="254">S1462</f>
        <v>0.4</v>
      </c>
      <c r="T1463" s="385"/>
      <c r="U1463" s="427">
        <f t="shared" si="238"/>
        <v>0.83899999999999997</v>
      </c>
      <c r="V1463" s="427"/>
      <c r="W1463" s="428"/>
      <c r="X1463" s="391">
        <f>IF(E1462="","",ROUND(K1463*O1463*U1463,1))</f>
        <v>3388.8</v>
      </c>
      <c r="Y1463" s="392"/>
      <c r="Z1463" s="392"/>
      <c r="AA1463" s="392"/>
      <c r="AB1463" s="391">
        <f>IF(E1462="","",ROUND(K1463*Q1463*U1463,1))</f>
        <v>1694.4</v>
      </c>
      <c r="AC1463" s="392"/>
      <c r="AD1463" s="392"/>
      <c r="AE1463" s="392"/>
      <c r="AF1463" s="391">
        <f>IF(E1462="","",ROUND(K1463*S1463*U1463,1))</f>
        <v>1355.5</v>
      </c>
      <c r="AG1463" s="392"/>
      <c r="AH1463" s="392"/>
      <c r="AI1463" s="393"/>
      <c r="AJ1463" s="84"/>
      <c r="AK1463" s="394"/>
      <c r="AL1463" s="242"/>
      <c r="AM1463" s="242"/>
      <c r="AN1463" s="242"/>
      <c r="BX1463" s="106"/>
    </row>
    <row r="1464" spans="1:76" s="40" customFormat="1" ht="15.75" customHeight="1" x14ac:dyDescent="0.15">
      <c r="A1464" s="116" t="str">
        <f>IF(液状化L1の有無="",IF(H1464="","×",""),"×")</f>
        <v/>
      </c>
      <c r="B1464" s="99"/>
      <c r="C1464" s="240">
        <f>IF(D1354="","",D1354)</f>
        <v>12</v>
      </c>
      <c r="D1464" s="241"/>
      <c r="E1464" s="241" t="str">
        <f>IF(G1354="","",G1354)</f>
        <v>粘性土</v>
      </c>
      <c r="F1464" s="241"/>
      <c r="G1464" s="241"/>
      <c r="H1464" s="242">
        <f>IF(J1354="","",J1354)</f>
        <v>2.2699999809265137</v>
      </c>
      <c r="I1464" s="242"/>
      <c r="J1464" s="242"/>
      <c r="K1464" s="385">
        <f>AF1354*AD$1474*AK1464</f>
        <v>1159.6500000000001</v>
      </c>
      <c r="L1464" s="385"/>
      <c r="M1464" s="385"/>
      <c r="N1464" s="386"/>
      <c r="O1464" s="387">
        <f>IF(E1464="","",IF(E1464="粘性土",1,CHOOSE(AJ$1266,X$1261,X$1262,X$1263)))</f>
        <v>1</v>
      </c>
      <c r="P1464" s="385"/>
      <c r="Q1464" s="385">
        <f>IF(E1464="","",IF(E1464="粘性土",1,CHOOSE(AJ$1266,AB$1261,AB$1262,AB$1263)))</f>
        <v>1</v>
      </c>
      <c r="R1464" s="385"/>
      <c r="S1464" s="385">
        <f>IF(E1464="","",IF(E1464="粘性土",1,CHOOSE(AJ$1266,AF$1261,AF$1262,AF$1263)))</f>
        <v>1</v>
      </c>
      <c r="T1464" s="385"/>
      <c r="U1464" s="427">
        <f>IF(E1464="","",IF(E1464="粘性土",1,AJ$1279))</f>
        <v>1</v>
      </c>
      <c r="V1464" s="427"/>
      <c r="W1464" s="428"/>
      <c r="X1464" s="391">
        <f>IF(E1464="","",ROUND(K1464*O1464*U1464,1))</f>
        <v>1159.7</v>
      </c>
      <c r="Y1464" s="392"/>
      <c r="Z1464" s="392"/>
      <c r="AA1464" s="392"/>
      <c r="AB1464" s="391">
        <f>IF(E1464="","",ROUND(K1464*Q1464*U1464,1))</f>
        <v>1159.7</v>
      </c>
      <c r="AC1464" s="392"/>
      <c r="AD1464" s="392"/>
      <c r="AE1464" s="392"/>
      <c r="AF1464" s="391">
        <f>IF(E1464="","",ROUND(K1464*S1464*U1464,1))</f>
        <v>1159.7</v>
      </c>
      <c r="AG1464" s="392"/>
      <c r="AH1464" s="392"/>
      <c r="AI1464" s="393"/>
      <c r="AJ1464" s="84"/>
      <c r="AK1464" s="394">
        <f>R291</f>
        <v>1</v>
      </c>
      <c r="AL1464" s="242"/>
      <c r="AM1464" s="242"/>
      <c r="AN1464" s="242"/>
      <c r="BX1464" s="106"/>
    </row>
    <row r="1465" spans="1:76" s="40" customFormat="1" ht="15.75" customHeight="1" x14ac:dyDescent="0.15">
      <c r="A1465" s="116" t="str">
        <f t="shared" ref="A1465" si="255">A1464</f>
        <v/>
      </c>
      <c r="B1465" s="99"/>
      <c r="C1465" s="240"/>
      <c r="D1465" s="241"/>
      <c r="E1465" s="241"/>
      <c r="F1465" s="241"/>
      <c r="G1465" s="241"/>
      <c r="H1465" s="242"/>
      <c r="I1465" s="242"/>
      <c r="J1465" s="242"/>
      <c r="K1465" s="385">
        <f>AF1355*AD$1474*AK1464</f>
        <v>1159.6500000000001</v>
      </c>
      <c r="L1465" s="385"/>
      <c r="M1465" s="385"/>
      <c r="N1465" s="386"/>
      <c r="O1465" s="387">
        <f t="shared" ref="O1465" si="256">O1464</f>
        <v>1</v>
      </c>
      <c r="P1465" s="385"/>
      <c r="Q1465" s="385">
        <f t="shared" ref="Q1465" si="257">Q1464</f>
        <v>1</v>
      </c>
      <c r="R1465" s="385"/>
      <c r="S1465" s="385">
        <f t="shared" ref="S1465" si="258">S1464</f>
        <v>1</v>
      </c>
      <c r="T1465" s="385"/>
      <c r="U1465" s="427">
        <f t="shared" si="238"/>
        <v>1</v>
      </c>
      <c r="V1465" s="427"/>
      <c r="W1465" s="428"/>
      <c r="X1465" s="391">
        <f>IF(E1464="","",ROUND(K1465*O1465*U1465,1))</f>
        <v>1159.7</v>
      </c>
      <c r="Y1465" s="392"/>
      <c r="Z1465" s="392"/>
      <c r="AA1465" s="392"/>
      <c r="AB1465" s="391">
        <f>IF(E1464="","",ROUND(K1465*Q1465*U1465,1))</f>
        <v>1159.7</v>
      </c>
      <c r="AC1465" s="392"/>
      <c r="AD1465" s="392"/>
      <c r="AE1465" s="392"/>
      <c r="AF1465" s="391">
        <f>IF(E1464="","",ROUND(K1465*S1465*U1465,1))</f>
        <v>1159.7</v>
      </c>
      <c r="AG1465" s="392"/>
      <c r="AH1465" s="392"/>
      <c r="AI1465" s="393"/>
      <c r="AJ1465" s="84"/>
      <c r="AK1465" s="394"/>
      <c r="AL1465" s="242"/>
      <c r="AM1465" s="242"/>
      <c r="AN1465" s="242"/>
      <c r="BX1465" s="106"/>
    </row>
    <row r="1466" spans="1:76" s="40" customFormat="1" ht="15.75" customHeight="1" x14ac:dyDescent="0.15">
      <c r="A1466" s="116" t="str">
        <f>IF(液状化L1の有無="",IF(H1466="","×",""),"×")</f>
        <v>×</v>
      </c>
      <c r="B1466" s="99"/>
      <c r="C1466" s="240" t="str">
        <f>IF(D1356="","",D1356)</f>
        <v/>
      </c>
      <c r="D1466" s="241"/>
      <c r="E1466" s="241" t="str">
        <f>IF(G1356="","",G1356)</f>
        <v/>
      </c>
      <c r="F1466" s="241"/>
      <c r="G1466" s="241"/>
      <c r="H1466" s="242" t="str">
        <f>IF(J1356="","",J1356)</f>
        <v/>
      </c>
      <c r="I1466" s="242"/>
      <c r="J1466" s="242"/>
      <c r="K1466" s="385">
        <f>AF1356*AD$1474*AK1466</f>
        <v>0</v>
      </c>
      <c r="L1466" s="385"/>
      <c r="M1466" s="385"/>
      <c r="N1466" s="386"/>
      <c r="O1466" s="387" t="str">
        <f>IF(E1466="","",IF(E1466="粘性土",1,CHOOSE(AJ$1266,X$1261,X$1262,X$1263)))</f>
        <v/>
      </c>
      <c r="P1466" s="385"/>
      <c r="Q1466" s="385" t="str">
        <f>IF(E1466="","",IF(E1466="粘性土",1,CHOOSE(AJ$1266,AB$1261,AB$1262,AB$1263)))</f>
        <v/>
      </c>
      <c r="R1466" s="385"/>
      <c r="S1466" s="385" t="str">
        <f>IF(E1466="","",IF(E1466="粘性土",1,CHOOSE(AJ$1266,AF$1261,AF$1262,AF$1263)))</f>
        <v/>
      </c>
      <c r="T1466" s="385"/>
      <c r="U1466" s="427" t="str">
        <f>IF(E1466="","",IF(E1466="粘性土",1,AJ$1279))</f>
        <v/>
      </c>
      <c r="V1466" s="427"/>
      <c r="W1466" s="428"/>
      <c r="X1466" s="391" t="str">
        <f>IF(E1466="","",ROUND(K1466*O1466*U1466,1))</f>
        <v/>
      </c>
      <c r="Y1466" s="392"/>
      <c r="Z1466" s="392"/>
      <c r="AA1466" s="392"/>
      <c r="AB1466" s="391" t="str">
        <f>IF(E1466="","",ROUND(K1466*Q1466*U1466,1))</f>
        <v/>
      </c>
      <c r="AC1466" s="392"/>
      <c r="AD1466" s="392"/>
      <c r="AE1466" s="392"/>
      <c r="AF1466" s="391" t="str">
        <f>IF(E1466="","",ROUND(K1466*S1466*U1466,1))</f>
        <v/>
      </c>
      <c r="AG1466" s="392"/>
      <c r="AH1466" s="392"/>
      <c r="AI1466" s="393"/>
      <c r="AJ1466" s="84"/>
      <c r="AK1466" s="394">
        <f>R292</f>
        <v>0</v>
      </c>
      <c r="AL1466" s="242"/>
      <c r="AM1466" s="242"/>
      <c r="AN1466" s="242"/>
      <c r="BX1466" s="106"/>
    </row>
    <row r="1467" spans="1:76" s="40" customFormat="1" ht="15.75" customHeight="1" x14ac:dyDescent="0.15">
      <c r="A1467" s="116" t="str">
        <f t="shared" ref="A1467" si="259">A1466</f>
        <v>×</v>
      </c>
      <c r="B1467" s="99"/>
      <c r="C1467" s="240"/>
      <c r="D1467" s="241"/>
      <c r="E1467" s="241"/>
      <c r="F1467" s="241"/>
      <c r="G1467" s="241"/>
      <c r="H1467" s="242"/>
      <c r="I1467" s="242"/>
      <c r="J1467" s="242"/>
      <c r="K1467" s="385">
        <f>AF1357*AD$1474*AK1466</f>
        <v>0</v>
      </c>
      <c r="L1467" s="385"/>
      <c r="M1467" s="385"/>
      <c r="N1467" s="386"/>
      <c r="O1467" s="387" t="str">
        <f>IF(E1467="","",IF(E1467="粘性土",1,CHOOSE(AJ$1266,X$1261,X$1262,X$1263)))</f>
        <v/>
      </c>
      <c r="P1467" s="385"/>
      <c r="Q1467" s="385" t="str">
        <f>IF(E1467="","",IF(E1467="粘性土",1,CHOOSE(AJ$1266,AB$1261,AB$1262,AB$1263)))</f>
        <v/>
      </c>
      <c r="R1467" s="385"/>
      <c r="S1467" s="385" t="str">
        <f>IF(E1467="","",IF(E1467="粘性土",1,CHOOSE(AJ$1266,AF$1261,AF$1262,AF$1263)))</f>
        <v/>
      </c>
      <c r="T1467" s="385"/>
      <c r="U1467" s="427" t="str">
        <f t="shared" si="238"/>
        <v/>
      </c>
      <c r="V1467" s="427"/>
      <c r="W1467" s="428"/>
      <c r="X1467" s="391" t="str">
        <f>IF(E1466="","",ROUND(K1467*O1467*U1467,1))</f>
        <v/>
      </c>
      <c r="Y1467" s="392"/>
      <c r="Z1467" s="392"/>
      <c r="AA1467" s="392"/>
      <c r="AB1467" s="391" t="str">
        <f>IF(E1466="","",ROUND(K1467*Q1467*U1467,1))</f>
        <v/>
      </c>
      <c r="AC1467" s="392"/>
      <c r="AD1467" s="392"/>
      <c r="AE1467" s="392"/>
      <c r="AF1467" s="391" t="str">
        <f>IF(E1466="","",ROUND(K1467*S1467*U1467,1))</f>
        <v/>
      </c>
      <c r="AG1467" s="392"/>
      <c r="AH1467" s="392"/>
      <c r="AI1467" s="393"/>
      <c r="AJ1467" s="84"/>
      <c r="AK1467" s="394"/>
      <c r="AL1467" s="242"/>
      <c r="AM1467" s="242"/>
      <c r="AN1467" s="242"/>
      <c r="BX1467" s="106"/>
    </row>
    <row r="1468" spans="1:76" s="40" customFormat="1" ht="15.75" customHeight="1" x14ac:dyDescent="0.15">
      <c r="A1468" s="116" t="str">
        <f>IF(液状化L1の有無="",IF(H1468="","×",""),"×")</f>
        <v>×</v>
      </c>
      <c r="B1468" s="99"/>
      <c r="C1468" s="240" t="str">
        <f>IF(D1358="","",D1358)</f>
        <v/>
      </c>
      <c r="D1468" s="241"/>
      <c r="E1468" s="241" t="str">
        <f>IF(G1358="","",G1358)</f>
        <v/>
      </c>
      <c r="F1468" s="241"/>
      <c r="G1468" s="241"/>
      <c r="H1468" s="242" t="str">
        <f>IF(J1358="","",J1358)</f>
        <v/>
      </c>
      <c r="I1468" s="242"/>
      <c r="J1468" s="242"/>
      <c r="K1468" s="385">
        <f>AF1358*AD$1474*AK1468</f>
        <v>0</v>
      </c>
      <c r="L1468" s="385"/>
      <c r="M1468" s="385"/>
      <c r="N1468" s="386"/>
      <c r="O1468" s="387" t="str">
        <f>O1467</f>
        <v/>
      </c>
      <c r="P1468" s="385"/>
      <c r="Q1468" s="385" t="str">
        <f>Q1467</f>
        <v/>
      </c>
      <c r="R1468" s="385"/>
      <c r="S1468" s="385" t="str">
        <f>S1467</f>
        <v/>
      </c>
      <c r="T1468" s="385"/>
      <c r="U1468" s="427" t="str">
        <f>IF(E1468="","",IF(E1468="粘性土",1,AJ$1279))</f>
        <v/>
      </c>
      <c r="V1468" s="427"/>
      <c r="W1468" s="428"/>
      <c r="X1468" s="391" t="str">
        <f>IF(E1468="","",ROUND(K1468*O1468*U1468,1))</f>
        <v/>
      </c>
      <c r="Y1468" s="392"/>
      <c r="Z1468" s="392"/>
      <c r="AA1468" s="392"/>
      <c r="AB1468" s="391" t="str">
        <f>IF(E1468="","",ROUND(K1468*Q1468*U1468,1))</f>
        <v/>
      </c>
      <c r="AC1468" s="392"/>
      <c r="AD1468" s="392"/>
      <c r="AE1468" s="392"/>
      <c r="AF1468" s="391" t="str">
        <f>IF(E1468="","",ROUND(K1468*S1468*U1468,1))</f>
        <v/>
      </c>
      <c r="AG1468" s="392"/>
      <c r="AH1468" s="392"/>
      <c r="AI1468" s="393"/>
      <c r="AJ1468" s="84"/>
      <c r="AK1468" s="394">
        <f>R293</f>
        <v>0</v>
      </c>
      <c r="AL1468" s="242"/>
      <c r="AM1468" s="242"/>
      <c r="AN1468" s="242"/>
      <c r="BX1468" s="106"/>
    </row>
    <row r="1469" spans="1:76" s="40" customFormat="1" ht="15.75" customHeight="1" x14ac:dyDescent="0.15">
      <c r="A1469" s="116" t="str">
        <f t="shared" ref="A1469" si="260">A1468</f>
        <v>×</v>
      </c>
      <c r="B1469" s="99"/>
      <c r="C1469" s="240"/>
      <c r="D1469" s="241"/>
      <c r="E1469" s="241"/>
      <c r="F1469" s="241"/>
      <c r="G1469" s="241"/>
      <c r="H1469" s="242"/>
      <c r="I1469" s="242"/>
      <c r="J1469" s="242"/>
      <c r="K1469" s="385">
        <f>AF1359*AD$1474*AK1468</f>
        <v>0</v>
      </c>
      <c r="L1469" s="385"/>
      <c r="M1469" s="385"/>
      <c r="N1469" s="386"/>
      <c r="O1469" s="387" t="str">
        <f>IF(E1469="","",IF(E1469="粘性土",1,CHOOSE(AJ$1266,X$1261,X$1262,X$1263)))</f>
        <v/>
      </c>
      <c r="P1469" s="385"/>
      <c r="Q1469" s="385" t="str">
        <f>IF(E1469="","",IF(E1469="粘性土",1,CHOOSE(AJ$1266,AB$1261,AB$1262,AB$1263)))</f>
        <v/>
      </c>
      <c r="R1469" s="385"/>
      <c r="S1469" s="385" t="str">
        <f>IF(E1469="","",IF(E1469="粘性土",1,CHOOSE(AJ$1266,AF$1261,AF$1262,AF$1263)))</f>
        <v/>
      </c>
      <c r="T1469" s="385"/>
      <c r="U1469" s="427" t="str">
        <f t="shared" si="238"/>
        <v/>
      </c>
      <c r="V1469" s="427"/>
      <c r="W1469" s="428"/>
      <c r="X1469" s="391" t="str">
        <f>IF(E1468="","",ROUND(K1469*O1469*U1469,1))</f>
        <v/>
      </c>
      <c r="Y1469" s="392"/>
      <c r="Z1469" s="392"/>
      <c r="AA1469" s="392"/>
      <c r="AB1469" s="391" t="str">
        <f>IF(E1468="","",ROUND(K1469*Q1469*U1469,1))</f>
        <v/>
      </c>
      <c r="AC1469" s="392"/>
      <c r="AD1469" s="392"/>
      <c r="AE1469" s="392"/>
      <c r="AF1469" s="391" t="str">
        <f>IF(E1468="","",ROUND(K1469*S1469*U1469,1))</f>
        <v/>
      </c>
      <c r="AG1469" s="392"/>
      <c r="AH1469" s="392"/>
      <c r="AI1469" s="393"/>
      <c r="AJ1469" s="84"/>
      <c r="AK1469" s="394"/>
      <c r="AL1469" s="242"/>
      <c r="AM1469" s="242"/>
      <c r="AN1469" s="242"/>
      <c r="BX1469" s="106"/>
    </row>
    <row r="1470" spans="1:76" s="40" customFormat="1" ht="15.75" customHeight="1" x14ac:dyDescent="0.15">
      <c r="A1470" s="116" t="str">
        <f>IF(液状化L1の有無="",IF(H1470="","×",""),"×")</f>
        <v>×</v>
      </c>
      <c r="B1470" s="99"/>
      <c r="C1470" s="240" t="str">
        <f>IF(D1360="","",D1360)</f>
        <v/>
      </c>
      <c r="D1470" s="241"/>
      <c r="E1470" s="241" t="str">
        <f>IF(G1360="","",G1360)</f>
        <v/>
      </c>
      <c r="F1470" s="241"/>
      <c r="G1470" s="241"/>
      <c r="H1470" s="242" t="str">
        <f>IF(J1360="","",J1360)</f>
        <v/>
      </c>
      <c r="I1470" s="242"/>
      <c r="J1470" s="242"/>
      <c r="K1470" s="385">
        <f>AF1360*AD$1474*AK1470</f>
        <v>0</v>
      </c>
      <c r="L1470" s="385"/>
      <c r="M1470" s="385"/>
      <c r="N1470" s="386"/>
      <c r="O1470" s="387" t="str">
        <f t="shared" ref="O1470" si="261">O1469</f>
        <v/>
      </c>
      <c r="P1470" s="385"/>
      <c r="Q1470" s="385" t="str">
        <f t="shared" ref="Q1470" si="262">Q1469</f>
        <v/>
      </c>
      <c r="R1470" s="385"/>
      <c r="S1470" s="385" t="str">
        <f t="shared" ref="S1470" si="263">S1469</f>
        <v/>
      </c>
      <c r="T1470" s="385"/>
      <c r="U1470" s="427" t="str">
        <f>IF(E1470="","",IF(E1470="粘性土",1,AJ$1279))</f>
        <v/>
      </c>
      <c r="V1470" s="427"/>
      <c r="W1470" s="428"/>
      <c r="X1470" s="391" t="str">
        <f>IF(E1470="","",ROUND(K1470*O1470*U1470,1))</f>
        <v/>
      </c>
      <c r="Y1470" s="392"/>
      <c r="Z1470" s="392"/>
      <c r="AA1470" s="392"/>
      <c r="AB1470" s="391" t="str">
        <f>IF(E1470="","",ROUND(K1470*Q1470*U1470,1))</f>
        <v/>
      </c>
      <c r="AC1470" s="392"/>
      <c r="AD1470" s="392"/>
      <c r="AE1470" s="392"/>
      <c r="AF1470" s="391" t="str">
        <f>IF(E1470="","",ROUND(K1470*S1470*U1470,1))</f>
        <v/>
      </c>
      <c r="AG1470" s="392"/>
      <c r="AH1470" s="392"/>
      <c r="AI1470" s="393"/>
      <c r="AJ1470" s="84"/>
      <c r="AK1470" s="394">
        <f>R294</f>
        <v>0</v>
      </c>
      <c r="AL1470" s="242"/>
      <c r="AM1470" s="242"/>
      <c r="AN1470" s="242"/>
      <c r="BX1470" s="106"/>
    </row>
    <row r="1471" spans="1:76" s="40" customFormat="1" ht="15.75" customHeight="1" x14ac:dyDescent="0.15">
      <c r="A1471" s="116" t="str">
        <f t="shared" ref="A1471" si="264">A1470</f>
        <v>×</v>
      </c>
      <c r="B1471" s="99"/>
      <c r="C1471" s="240"/>
      <c r="D1471" s="241"/>
      <c r="E1471" s="241"/>
      <c r="F1471" s="241"/>
      <c r="G1471" s="241"/>
      <c r="H1471" s="242"/>
      <c r="I1471" s="242"/>
      <c r="J1471" s="242"/>
      <c r="K1471" s="385">
        <f>AF1361*AD$1474*AK1470</f>
        <v>0</v>
      </c>
      <c r="L1471" s="385"/>
      <c r="M1471" s="385"/>
      <c r="N1471" s="386"/>
      <c r="O1471" s="387" t="str">
        <f>IF(E1471="","",IF(E1471="粘性土",1,CHOOSE(AJ$1266,X$1261,X$1262,X$1263)))</f>
        <v/>
      </c>
      <c r="P1471" s="385"/>
      <c r="Q1471" s="385" t="str">
        <f>IF(E1471="","",IF(E1471="粘性土",1,CHOOSE(AJ$1266,AB$1261,AB$1262,AB$1263)))</f>
        <v/>
      </c>
      <c r="R1471" s="385"/>
      <c r="S1471" s="385" t="str">
        <f>IF(E1471="","",IF(E1471="粘性土",1,CHOOSE(AJ$1266,AF$1261,AF$1262,AF$1263)))</f>
        <v/>
      </c>
      <c r="T1471" s="385"/>
      <c r="U1471" s="427" t="str">
        <f t="shared" si="238"/>
        <v/>
      </c>
      <c r="V1471" s="427"/>
      <c r="W1471" s="428"/>
      <c r="X1471" s="391" t="str">
        <f>IF(E1470="","",ROUND(K1471*O1471*U1471,1))</f>
        <v/>
      </c>
      <c r="Y1471" s="392"/>
      <c r="Z1471" s="392"/>
      <c r="AA1471" s="392"/>
      <c r="AB1471" s="391" t="str">
        <f>IF(E1470="","",ROUND(K1471*Q1471*U1471,1))</f>
        <v/>
      </c>
      <c r="AC1471" s="392"/>
      <c r="AD1471" s="392"/>
      <c r="AE1471" s="392"/>
      <c r="AF1471" s="391" t="str">
        <f>IF(E1470="","",ROUND(K1471*S1471*U1471,1))</f>
        <v/>
      </c>
      <c r="AG1471" s="392"/>
      <c r="AH1471" s="392"/>
      <c r="AI1471" s="393"/>
      <c r="AJ1471" s="84"/>
      <c r="AK1471" s="394"/>
      <c r="AL1471" s="242"/>
      <c r="AM1471" s="242"/>
      <c r="AN1471" s="242"/>
      <c r="BX1471" s="106"/>
    </row>
    <row r="1472" spans="1:76" s="40" customFormat="1" ht="15.75" customHeight="1" x14ac:dyDescent="0.15">
      <c r="A1472" s="116" t="str">
        <f>IF(液状化L1の有無="",IF(H1472="","×",""),"×")</f>
        <v>×</v>
      </c>
      <c r="B1472" s="99"/>
      <c r="C1472" s="240" t="str">
        <f>IF(D1362="","",D1362)</f>
        <v/>
      </c>
      <c r="D1472" s="241"/>
      <c r="E1472" s="241" t="str">
        <f>IF(G1362="","",G1362)</f>
        <v/>
      </c>
      <c r="F1472" s="241"/>
      <c r="G1472" s="241"/>
      <c r="H1472" s="242" t="str">
        <f>IF(J1362="","",J1362)</f>
        <v/>
      </c>
      <c r="I1472" s="242"/>
      <c r="J1472" s="242"/>
      <c r="K1472" s="385">
        <f>AF1362*AD$1474*AK1472</f>
        <v>0</v>
      </c>
      <c r="L1472" s="385"/>
      <c r="M1472" s="385"/>
      <c r="N1472" s="386"/>
      <c r="O1472" s="387" t="str">
        <f t="shared" ref="O1472" si="265">O1471</f>
        <v/>
      </c>
      <c r="P1472" s="385"/>
      <c r="Q1472" s="385" t="str">
        <f t="shared" ref="Q1472" si="266">Q1471</f>
        <v/>
      </c>
      <c r="R1472" s="385"/>
      <c r="S1472" s="385" t="str">
        <f t="shared" ref="S1472" si="267">S1471</f>
        <v/>
      </c>
      <c r="T1472" s="385"/>
      <c r="U1472" s="427" t="str">
        <f>IF(E1472="","",IF(E1472="粘性土",1,AJ$1279))</f>
        <v/>
      </c>
      <c r="V1472" s="427"/>
      <c r="W1472" s="428"/>
      <c r="X1472" s="391" t="str">
        <f>IF(E1472="","",ROUND(K1472*O1472*U1472,1))</f>
        <v/>
      </c>
      <c r="Y1472" s="392"/>
      <c r="Z1472" s="392"/>
      <c r="AA1472" s="392"/>
      <c r="AB1472" s="391" t="str">
        <f>IF(E1472="","",ROUND(K1472*Q1472*U1472,1))</f>
        <v/>
      </c>
      <c r="AC1472" s="392"/>
      <c r="AD1472" s="392"/>
      <c r="AE1472" s="392"/>
      <c r="AF1472" s="391" t="str">
        <f>IF(E1472="","",ROUND(K1472*S1472*U1472,1))</f>
        <v/>
      </c>
      <c r="AG1472" s="392"/>
      <c r="AH1472" s="392"/>
      <c r="AI1472" s="393"/>
      <c r="AJ1472" s="84"/>
      <c r="AK1472" s="394">
        <f>R295</f>
        <v>0</v>
      </c>
      <c r="AL1472" s="242"/>
      <c r="AM1472" s="242"/>
      <c r="AN1472" s="242"/>
      <c r="BX1472" s="106"/>
    </row>
    <row r="1473" spans="1:76" s="40" customFormat="1" ht="15.75" customHeight="1" x14ac:dyDescent="0.15">
      <c r="A1473" s="116" t="str">
        <f t="shared" ref="A1473" si="268">A1472</f>
        <v>×</v>
      </c>
      <c r="B1473" s="99"/>
      <c r="C1473" s="251"/>
      <c r="D1473" s="252"/>
      <c r="E1473" s="252"/>
      <c r="F1473" s="252"/>
      <c r="G1473" s="252"/>
      <c r="H1473" s="253"/>
      <c r="I1473" s="253"/>
      <c r="J1473" s="253"/>
      <c r="K1473" s="396">
        <f>AF1363*AD$1474*AK1472</f>
        <v>0</v>
      </c>
      <c r="L1473" s="396"/>
      <c r="M1473" s="396"/>
      <c r="N1473" s="397"/>
      <c r="O1473" s="398" t="str">
        <f>IF(E1473="","",IF(E1473="粘性土",1,CHOOSE(AJ$1266,X$1261,X$1262,X$1263)))</f>
        <v/>
      </c>
      <c r="P1473" s="396"/>
      <c r="Q1473" s="396" t="str">
        <f>IF(E1473="","",IF(E1473="粘性土",1,CHOOSE(AJ$1266,AB$1261,AB$1262,AB$1263)))</f>
        <v/>
      </c>
      <c r="R1473" s="396"/>
      <c r="S1473" s="396" t="str">
        <f>IF(E1473="","",IF(E1473="粘性土",1,CHOOSE(AJ$1266,AF$1261,AF$1262,AF$1263)))</f>
        <v/>
      </c>
      <c r="T1473" s="396"/>
      <c r="U1473" s="427" t="str">
        <f t="shared" si="238"/>
        <v/>
      </c>
      <c r="V1473" s="427"/>
      <c r="W1473" s="428"/>
      <c r="X1473" s="402" t="str">
        <f>IF(E1472="","",ROUND(K1473*O1473*U1473,1))</f>
        <v/>
      </c>
      <c r="Y1473" s="403"/>
      <c r="Z1473" s="403"/>
      <c r="AA1473" s="403"/>
      <c r="AB1473" s="402" t="str">
        <f>IF(E1472="","",ROUND(K1473*Q1473*U1473,1))</f>
        <v/>
      </c>
      <c r="AC1473" s="403"/>
      <c r="AD1473" s="403"/>
      <c r="AE1473" s="403"/>
      <c r="AF1473" s="402" t="str">
        <f>IF(E1472="","",ROUND(K1473*S1473*U1473,1))</f>
        <v/>
      </c>
      <c r="AG1473" s="403"/>
      <c r="AH1473" s="403"/>
      <c r="AI1473" s="404"/>
      <c r="AJ1473" s="84"/>
      <c r="AK1473" s="395"/>
      <c r="AL1473" s="253"/>
      <c r="AM1473" s="253"/>
      <c r="AN1473" s="253"/>
      <c r="BX1473" s="106"/>
    </row>
    <row r="1474" spans="1:76" s="40" customFormat="1" ht="15.75" customHeight="1" x14ac:dyDescent="0.15">
      <c r="A1474" s="117" t="str">
        <f>IF(液状化L1の有無="","","×")</f>
        <v/>
      </c>
      <c r="B1474" s="99"/>
      <c r="C1474" s="66"/>
      <c r="D1474" s="66"/>
      <c r="E1474" s="66"/>
      <c r="F1474" s="66"/>
      <c r="G1474" s="66"/>
      <c r="H1474" s="35"/>
      <c r="I1474" s="35"/>
      <c r="J1474" s="35"/>
      <c r="K1474" s="35"/>
      <c r="L1474" s="35"/>
      <c r="M1474" s="66"/>
      <c r="N1474" s="66"/>
      <c r="O1474" s="66"/>
      <c r="P1474" s="66"/>
      <c r="Q1474" s="43"/>
      <c r="R1474" s="43"/>
      <c r="S1474" s="66"/>
      <c r="T1474" s="66"/>
      <c r="U1474" s="66"/>
      <c r="V1474" s="66"/>
      <c r="W1474" s="66"/>
      <c r="X1474" s="66"/>
      <c r="Y1474" s="66"/>
      <c r="Z1474" s="66"/>
      <c r="AA1474" s="50" t="s">
        <v>119</v>
      </c>
      <c r="AB1474" s="37" t="s">
        <v>487</v>
      </c>
      <c r="AC1474" s="35" t="s">
        <v>25</v>
      </c>
      <c r="AD1474" s="321">
        <f>杭先端径</f>
        <v>1.5</v>
      </c>
      <c r="AE1474" s="321"/>
      <c r="AF1474" s="321"/>
      <c r="AG1474" s="62" t="s">
        <v>416</v>
      </c>
      <c r="AH1474" s="35" t="s">
        <v>149</v>
      </c>
      <c r="AI1474" s="66"/>
      <c r="BX1474" s="106"/>
    </row>
    <row r="1475" spans="1:76" s="106" customFormat="1" ht="15.75" customHeight="1" x14ac:dyDescent="0.15">
      <c r="A1475" s="115" t="str">
        <f>IF(液状化L2の有無="","","×")</f>
        <v/>
      </c>
      <c r="B1475" s="99" t="s">
        <v>571</v>
      </c>
      <c r="H1475" s="99"/>
      <c r="I1475" s="99"/>
      <c r="J1475" s="99"/>
      <c r="K1475" s="99"/>
      <c r="L1475" s="99"/>
      <c r="Q1475" s="101"/>
      <c r="R1475" s="101"/>
      <c r="AA1475" s="107"/>
      <c r="AB1475" s="23"/>
      <c r="AC1475" s="99"/>
      <c r="AD1475" s="101"/>
      <c r="AE1475" s="101"/>
      <c r="AF1475" s="101"/>
      <c r="AG1475" s="111"/>
      <c r="AH1475" s="99"/>
    </row>
    <row r="1476" spans="1:76" s="40" customFormat="1" ht="15.75" customHeight="1" x14ac:dyDescent="0.15">
      <c r="A1476" s="115" t="str">
        <f>IF(液状化L2の有無="","","×")</f>
        <v/>
      </c>
      <c r="B1476" s="99"/>
      <c r="H1476" s="22"/>
      <c r="I1476" s="22"/>
      <c r="J1476" s="22"/>
      <c r="K1476" s="22"/>
      <c r="L1476" s="22"/>
      <c r="M1476" s="32"/>
      <c r="N1476" s="32"/>
      <c r="O1476" s="32"/>
      <c r="P1476" s="32"/>
      <c r="Q1476" s="31"/>
      <c r="R1476" s="31"/>
      <c r="S1476" s="31"/>
      <c r="T1476" s="32"/>
      <c r="U1476" s="32"/>
      <c r="V1476" s="32"/>
      <c r="W1476" s="32"/>
      <c r="X1476" s="32"/>
      <c r="Y1476" s="32"/>
      <c r="Z1476" s="63"/>
      <c r="AA1476" s="63"/>
      <c r="AB1476" s="63"/>
      <c r="AC1476" s="31"/>
      <c r="AD1476" s="31"/>
      <c r="AE1476" s="31"/>
      <c r="BX1476" s="106"/>
    </row>
    <row r="1477" spans="1:76" s="40" customFormat="1" ht="15.75" customHeight="1" x14ac:dyDescent="0.15">
      <c r="A1477" s="115" t="str">
        <f>IF(液状化L2の有無="","","×")</f>
        <v/>
      </c>
      <c r="B1477" s="99"/>
      <c r="C1477" s="28" t="s">
        <v>499</v>
      </c>
      <c r="D1477" s="34"/>
      <c r="E1477" s="34"/>
      <c r="F1477" s="34"/>
      <c r="G1477" s="28"/>
      <c r="H1477" s="28"/>
      <c r="I1477" s="28"/>
      <c r="J1477" s="28"/>
      <c r="K1477" s="28"/>
      <c r="L1477" s="28"/>
      <c r="M1477" s="28"/>
      <c r="N1477" s="28"/>
      <c r="O1477" s="28"/>
      <c r="P1477" s="28"/>
      <c r="Q1477" s="28"/>
      <c r="R1477" s="28"/>
      <c r="S1477" s="28"/>
      <c r="T1477" s="28"/>
      <c r="U1477" s="28"/>
      <c r="V1477" s="28"/>
      <c r="W1477" s="28"/>
      <c r="X1477" s="28"/>
      <c r="Y1477" s="28"/>
      <c r="Z1477" s="28"/>
      <c r="AA1477" s="34"/>
      <c r="AB1477" s="34"/>
      <c r="AC1477" s="34"/>
      <c r="AD1477" s="34"/>
      <c r="AE1477" s="34"/>
      <c r="AF1477" s="34"/>
      <c r="AG1477" s="34"/>
      <c r="AH1477" s="34"/>
      <c r="AI1477" s="34"/>
      <c r="AJ1477" s="34"/>
      <c r="BX1477" s="106"/>
    </row>
    <row r="1478" spans="1:76" s="40" customFormat="1" ht="15.75" customHeight="1" x14ac:dyDescent="0.15">
      <c r="A1478" s="115" t="str">
        <f>IF(液状化L2の有無="","","×")</f>
        <v/>
      </c>
      <c r="B1478" s="99"/>
      <c r="C1478" s="405" t="s">
        <v>8</v>
      </c>
      <c r="D1478" s="406"/>
      <c r="E1478" s="406" t="s">
        <v>332</v>
      </c>
      <c r="F1478" s="406"/>
      <c r="G1478" s="406"/>
      <c r="H1478" s="407" t="s">
        <v>181</v>
      </c>
      <c r="I1478" s="407"/>
      <c r="J1478" s="407"/>
      <c r="K1478" s="406" t="s">
        <v>489</v>
      </c>
      <c r="L1478" s="406"/>
      <c r="M1478" s="406"/>
      <c r="N1478" s="409"/>
      <c r="O1478" s="368" t="s">
        <v>274</v>
      </c>
      <c r="P1478" s="266"/>
      <c r="Q1478" s="266"/>
      <c r="R1478" s="266"/>
      <c r="S1478" s="266"/>
      <c r="T1478" s="266"/>
      <c r="U1478" s="266" t="s">
        <v>482</v>
      </c>
      <c r="V1478" s="266"/>
      <c r="W1478" s="410"/>
      <c r="X1478" s="265" t="s">
        <v>528</v>
      </c>
      <c r="Y1478" s="266"/>
      <c r="Z1478" s="266"/>
      <c r="AA1478" s="266"/>
      <c r="AB1478" s="266"/>
      <c r="AC1478" s="266"/>
      <c r="AD1478" s="266"/>
      <c r="AE1478" s="266"/>
      <c r="AF1478" s="266"/>
      <c r="AG1478" s="266"/>
      <c r="AH1478" s="266"/>
      <c r="AI1478" s="372"/>
      <c r="AJ1478" s="53"/>
      <c r="AK1478" s="330" t="s">
        <v>412</v>
      </c>
      <c r="AL1478" s="279"/>
      <c r="AM1478" s="279"/>
      <c r="AN1478" s="279"/>
      <c r="BX1478" s="106"/>
    </row>
    <row r="1479" spans="1:76" s="40" customFormat="1" ht="15.75" customHeight="1" x14ac:dyDescent="0.15">
      <c r="A1479" s="115" t="str">
        <f>IF(液状化L2の有無="","","×")</f>
        <v/>
      </c>
      <c r="B1479" s="99"/>
      <c r="C1479" s="374"/>
      <c r="D1479" s="327"/>
      <c r="E1479" s="327"/>
      <c r="F1479" s="327"/>
      <c r="G1479" s="327"/>
      <c r="H1479" s="408"/>
      <c r="I1479" s="408"/>
      <c r="J1479" s="408"/>
      <c r="K1479" s="327"/>
      <c r="L1479" s="327"/>
      <c r="M1479" s="327"/>
      <c r="N1479" s="332"/>
      <c r="O1479" s="412" t="s">
        <v>471</v>
      </c>
      <c r="P1479" s="253"/>
      <c r="Q1479" s="253" t="s">
        <v>472</v>
      </c>
      <c r="R1479" s="253"/>
      <c r="S1479" s="253" t="s">
        <v>473</v>
      </c>
      <c r="T1479" s="253"/>
      <c r="U1479" s="252"/>
      <c r="V1479" s="252"/>
      <c r="W1479" s="411"/>
      <c r="X1479" s="395" t="s">
        <v>471</v>
      </c>
      <c r="Y1479" s="253"/>
      <c r="Z1479" s="253"/>
      <c r="AA1479" s="253"/>
      <c r="AB1479" s="253" t="s">
        <v>472</v>
      </c>
      <c r="AC1479" s="253"/>
      <c r="AD1479" s="253"/>
      <c r="AE1479" s="253"/>
      <c r="AF1479" s="253" t="s">
        <v>473</v>
      </c>
      <c r="AG1479" s="253"/>
      <c r="AH1479" s="253"/>
      <c r="AI1479" s="413"/>
      <c r="AJ1479" s="55"/>
      <c r="AK1479" s="258"/>
      <c r="AL1479" s="259"/>
      <c r="AM1479" s="259"/>
      <c r="AN1479" s="259"/>
      <c r="BX1479" s="106"/>
    </row>
    <row r="1480" spans="1:76" s="40" customFormat="1" ht="15.75" customHeight="1" x14ac:dyDescent="0.15">
      <c r="A1480" s="115" t="str">
        <f>IF(液状化L2の有無="",IF(H1480="","×",""),"×")</f>
        <v/>
      </c>
      <c r="B1480" s="99"/>
      <c r="C1480" s="265">
        <f>IF(D1334="","",D1334)</f>
        <v>2</v>
      </c>
      <c r="D1480" s="266"/>
      <c r="E1480" s="266" t="str">
        <f>IF(G1334="","",G1334)</f>
        <v>砂質土</v>
      </c>
      <c r="F1480" s="266"/>
      <c r="G1480" s="266"/>
      <c r="H1480" s="267">
        <f>IF(J1334="","",J1334)</f>
        <v>0.33000001311302185</v>
      </c>
      <c r="I1480" s="267"/>
      <c r="J1480" s="267"/>
      <c r="K1480" s="414">
        <f>AF1334*AD$1510*AK1480</f>
        <v>62.389798437058921</v>
      </c>
      <c r="L1480" s="414"/>
      <c r="M1480" s="414"/>
      <c r="N1480" s="415"/>
      <c r="O1480" s="416">
        <f>IF(E1480="","",IF(E1480="粘性土",1,CHOOSE(AJ$1266,X$1261,X$1262,X$1263)))</f>
        <v>1</v>
      </c>
      <c r="P1480" s="414"/>
      <c r="Q1480" s="414">
        <f>IF(E1480="","",IF(E1480="粘性土",1,CHOOSE(AJ$1266,AB$1261,AB$1262,AB$1263)))</f>
        <v>0.5</v>
      </c>
      <c r="R1480" s="414"/>
      <c r="S1480" s="414">
        <f>IF(E1480="","",IF(E1480="粘性土",1,CHOOSE(AJ$1266,AF$1261,AF$1262,AF$1263)))</f>
        <v>0.4</v>
      </c>
      <c r="T1480" s="414"/>
      <c r="U1480" s="427">
        <f>IF(E1480="","",IF(E1480="粘性土",1,AJ$1279))</f>
        <v>0.83899999999999997</v>
      </c>
      <c r="V1480" s="427"/>
      <c r="W1480" s="428"/>
      <c r="X1480" s="420">
        <f>IF(E1480="","",ROUND(K1480*O1480*U1480,1))</f>
        <v>52.3</v>
      </c>
      <c r="Y1480" s="421"/>
      <c r="Z1480" s="421"/>
      <c r="AA1480" s="421"/>
      <c r="AB1480" s="420">
        <f>IF(E1480="","",ROUND(K1480*Q1480*U1480,1))</f>
        <v>26.2</v>
      </c>
      <c r="AC1480" s="421"/>
      <c r="AD1480" s="421"/>
      <c r="AE1480" s="421"/>
      <c r="AF1480" s="420">
        <f>IF(E1480="","",ROUND(K1480*S1480*U1480,1))</f>
        <v>20.9</v>
      </c>
      <c r="AG1480" s="421"/>
      <c r="AH1480" s="421"/>
      <c r="AI1480" s="422"/>
      <c r="AJ1480" s="84"/>
      <c r="AK1480" s="423">
        <f>R303</f>
        <v>0.1379999965429306</v>
      </c>
      <c r="AL1480" s="267"/>
      <c r="AM1480" s="267"/>
      <c r="AN1480" s="267"/>
      <c r="BX1480" s="106"/>
    </row>
    <row r="1481" spans="1:76" s="40" customFormat="1" ht="15.75" customHeight="1" x14ac:dyDescent="0.15">
      <c r="A1481" s="115" t="str">
        <f>A1480</f>
        <v/>
      </c>
      <c r="B1481" s="99"/>
      <c r="C1481" s="240"/>
      <c r="D1481" s="241"/>
      <c r="E1481" s="241"/>
      <c r="F1481" s="241"/>
      <c r="G1481" s="241"/>
      <c r="H1481" s="242"/>
      <c r="I1481" s="242"/>
      <c r="J1481" s="242"/>
      <c r="K1481" s="385">
        <f>AF1335*AD$1510*AK1480</f>
        <v>67.709698303788912</v>
      </c>
      <c r="L1481" s="385"/>
      <c r="M1481" s="385"/>
      <c r="N1481" s="386"/>
      <c r="O1481" s="387">
        <f>O1480</f>
        <v>1</v>
      </c>
      <c r="P1481" s="385"/>
      <c r="Q1481" s="385">
        <f>Q1480</f>
        <v>0.5</v>
      </c>
      <c r="R1481" s="385"/>
      <c r="S1481" s="385">
        <f>S1480</f>
        <v>0.4</v>
      </c>
      <c r="T1481" s="385"/>
      <c r="U1481" s="427">
        <f t="shared" ref="U1481" si="269">U1480</f>
        <v>0.83899999999999997</v>
      </c>
      <c r="V1481" s="427"/>
      <c r="W1481" s="428"/>
      <c r="X1481" s="391">
        <f>IF(E1480="","",ROUND(K1481*O1481*U1481,1))</f>
        <v>56.8</v>
      </c>
      <c r="Y1481" s="392"/>
      <c r="Z1481" s="392"/>
      <c r="AA1481" s="392"/>
      <c r="AB1481" s="391">
        <f>IF(E1480="","",ROUND(K1481*Q1481*U1481,1))</f>
        <v>28.4</v>
      </c>
      <c r="AC1481" s="392"/>
      <c r="AD1481" s="392"/>
      <c r="AE1481" s="392"/>
      <c r="AF1481" s="391">
        <f>IF(E1480="","",ROUND(K1481*S1481*U1481,1))</f>
        <v>22.7</v>
      </c>
      <c r="AG1481" s="392"/>
      <c r="AH1481" s="392"/>
      <c r="AI1481" s="393"/>
      <c r="AJ1481" s="84"/>
      <c r="AK1481" s="394"/>
      <c r="AL1481" s="242"/>
      <c r="AM1481" s="242"/>
      <c r="AN1481" s="242"/>
      <c r="BX1481" s="106"/>
    </row>
    <row r="1482" spans="1:76" s="40" customFormat="1" ht="15.75" customHeight="1" x14ac:dyDescent="0.15">
      <c r="A1482" s="115" t="str">
        <f>IF(液状化L2の有無="",IF(H1482="","×",""),"×")</f>
        <v/>
      </c>
      <c r="B1482" s="99"/>
      <c r="C1482" s="240">
        <f>IF(D1336="","",D1336)</f>
        <v>3</v>
      </c>
      <c r="D1482" s="241"/>
      <c r="E1482" s="241" t="str">
        <f>IF(G1336="","",G1336)</f>
        <v>粘性土</v>
      </c>
      <c r="F1482" s="241"/>
      <c r="G1482" s="241"/>
      <c r="H1482" s="242">
        <f>IF(J1336="","",J1336)</f>
        <v>1.5</v>
      </c>
      <c r="I1482" s="242"/>
      <c r="J1482" s="242"/>
      <c r="K1482" s="385">
        <f>AF1336*AD$1510*AK1482</f>
        <v>194.39999999999998</v>
      </c>
      <c r="L1482" s="385"/>
      <c r="M1482" s="385"/>
      <c r="N1482" s="386"/>
      <c r="O1482" s="387">
        <f>IF(E1482="","",IF(E1482="粘性土",1,CHOOSE(AJ$1266,X$1261,X$1262,X$1263)))</f>
        <v>1</v>
      </c>
      <c r="P1482" s="385"/>
      <c r="Q1482" s="385">
        <f>IF(E1482="","",IF(E1482="粘性土",1,CHOOSE(AJ$1266,AB$1261,AB$1262,AB$1263)))</f>
        <v>1</v>
      </c>
      <c r="R1482" s="385"/>
      <c r="S1482" s="385">
        <f>IF(E1482="","",IF(E1482="粘性土",1,CHOOSE(AJ$1266,AF$1261,AF$1262,AF$1263)))</f>
        <v>1</v>
      </c>
      <c r="T1482" s="385"/>
      <c r="U1482" s="427">
        <f>IF(E1482="","",IF(E1482="粘性土",1,AJ$1279))</f>
        <v>1</v>
      </c>
      <c r="V1482" s="427"/>
      <c r="W1482" s="428"/>
      <c r="X1482" s="391">
        <f>IF(E1482="","",ROUND(K1482*O1482*U1482,1))</f>
        <v>194.4</v>
      </c>
      <c r="Y1482" s="392"/>
      <c r="Z1482" s="392"/>
      <c r="AA1482" s="392"/>
      <c r="AB1482" s="391">
        <f>IF(E1482="","",ROUND(K1482*Q1482*U1482,1))</f>
        <v>194.4</v>
      </c>
      <c r="AC1482" s="392"/>
      <c r="AD1482" s="392"/>
      <c r="AE1482" s="392"/>
      <c r="AF1482" s="391">
        <f>IF(E1482="","",ROUND(K1482*S1482*U1482,1))</f>
        <v>194.4</v>
      </c>
      <c r="AG1482" s="392"/>
      <c r="AH1482" s="392"/>
      <c r="AI1482" s="393"/>
      <c r="AJ1482" s="84"/>
      <c r="AK1482" s="394">
        <f>R304</f>
        <v>1</v>
      </c>
      <c r="AL1482" s="242"/>
      <c r="AM1482" s="242"/>
      <c r="AN1482" s="242"/>
      <c r="BX1482" s="106"/>
    </row>
    <row r="1483" spans="1:76" s="40" customFormat="1" ht="15.75" customHeight="1" x14ac:dyDescent="0.15">
      <c r="A1483" s="115" t="str">
        <f t="shared" ref="A1483" si="270">A1482</f>
        <v/>
      </c>
      <c r="B1483" s="99"/>
      <c r="C1483" s="240"/>
      <c r="D1483" s="241"/>
      <c r="E1483" s="241"/>
      <c r="F1483" s="241"/>
      <c r="G1483" s="241"/>
      <c r="H1483" s="242"/>
      <c r="I1483" s="242"/>
      <c r="J1483" s="242"/>
      <c r="K1483" s="385">
        <f>AF1337*AD$1510*AK1482</f>
        <v>194.39999999999998</v>
      </c>
      <c r="L1483" s="385"/>
      <c r="M1483" s="385"/>
      <c r="N1483" s="386"/>
      <c r="O1483" s="387">
        <f>O1482</f>
        <v>1</v>
      </c>
      <c r="P1483" s="385"/>
      <c r="Q1483" s="385">
        <f>Q1482</f>
        <v>1</v>
      </c>
      <c r="R1483" s="385"/>
      <c r="S1483" s="385">
        <f>S1482</f>
        <v>1</v>
      </c>
      <c r="T1483" s="385"/>
      <c r="U1483" s="427">
        <f t="shared" ref="U1483" si="271">U1482</f>
        <v>1</v>
      </c>
      <c r="V1483" s="427"/>
      <c r="W1483" s="428"/>
      <c r="X1483" s="391">
        <f>IF(E1482="","",ROUND(K1483*O1483*U1483,1))</f>
        <v>194.4</v>
      </c>
      <c r="Y1483" s="392"/>
      <c r="Z1483" s="392"/>
      <c r="AA1483" s="392"/>
      <c r="AB1483" s="391">
        <f>IF(E1482="","",ROUND(K1483*Q1483*U1483,1))</f>
        <v>194.4</v>
      </c>
      <c r="AC1483" s="392"/>
      <c r="AD1483" s="392"/>
      <c r="AE1483" s="392"/>
      <c r="AF1483" s="391">
        <f>IF(E1482="","",ROUND(K1483*S1483*U1483,1))</f>
        <v>194.4</v>
      </c>
      <c r="AG1483" s="392"/>
      <c r="AH1483" s="392"/>
      <c r="AI1483" s="393"/>
      <c r="AJ1483" s="84"/>
      <c r="AK1483" s="394"/>
      <c r="AL1483" s="242"/>
      <c r="AM1483" s="242"/>
      <c r="AN1483" s="242"/>
      <c r="BX1483" s="106"/>
    </row>
    <row r="1484" spans="1:76" s="40" customFormat="1" ht="15.75" customHeight="1" x14ac:dyDescent="0.15">
      <c r="A1484" s="115" t="str">
        <f>IF(液状化L2の有無="",IF(H1484="","×",""),"×")</f>
        <v/>
      </c>
      <c r="B1484" s="99"/>
      <c r="C1484" s="240">
        <f>IF(D1338="","",D1338)</f>
        <v>4</v>
      </c>
      <c r="D1484" s="241"/>
      <c r="E1484" s="241" t="str">
        <f>IF(G1338="","",G1338)</f>
        <v>粘性土</v>
      </c>
      <c r="F1484" s="241"/>
      <c r="G1484" s="241"/>
      <c r="H1484" s="242">
        <f>IF(J1338="","",J1338)</f>
        <v>6.5500001907348633</v>
      </c>
      <c r="I1484" s="242"/>
      <c r="J1484" s="242"/>
      <c r="K1484" s="385">
        <f>AF1338*AD$1510*AK1484</f>
        <v>437.40000000000003</v>
      </c>
      <c r="L1484" s="385"/>
      <c r="M1484" s="385"/>
      <c r="N1484" s="386"/>
      <c r="O1484" s="387">
        <f>IF(E1484="","",IF(E1484="粘性土",1,CHOOSE(AJ$1266,X$1261,X$1262,X$1263)))</f>
        <v>1</v>
      </c>
      <c r="P1484" s="385"/>
      <c r="Q1484" s="385">
        <f>IF(E1484="","",IF(E1484="粘性土",1,CHOOSE(AJ$1266,AB$1261,AB$1262,AB$1263)))</f>
        <v>1</v>
      </c>
      <c r="R1484" s="385"/>
      <c r="S1484" s="385">
        <f>IF(E1484="","",IF(E1484="粘性土",1,CHOOSE(AJ$1266,AF$1261,AF$1262,AF$1263)))</f>
        <v>1</v>
      </c>
      <c r="T1484" s="385"/>
      <c r="U1484" s="427">
        <f>IF(E1484="","",IF(E1484="粘性土",1,AJ$1279))</f>
        <v>1</v>
      </c>
      <c r="V1484" s="427"/>
      <c r="W1484" s="428"/>
      <c r="X1484" s="391">
        <f>IF(E1484="","",ROUND(K1484*O1484*U1484,1))</f>
        <v>437.4</v>
      </c>
      <c r="Y1484" s="392"/>
      <c r="Z1484" s="392"/>
      <c r="AA1484" s="392"/>
      <c r="AB1484" s="391">
        <f>IF(E1484="","",ROUND(K1484*Q1484*U1484,1))</f>
        <v>437.4</v>
      </c>
      <c r="AC1484" s="392"/>
      <c r="AD1484" s="392"/>
      <c r="AE1484" s="392"/>
      <c r="AF1484" s="391">
        <f>IF(E1484="","",ROUND(K1484*S1484*U1484,1))</f>
        <v>437.4</v>
      </c>
      <c r="AG1484" s="392"/>
      <c r="AH1484" s="392"/>
      <c r="AI1484" s="393"/>
      <c r="AJ1484" s="84"/>
      <c r="AK1484" s="394">
        <f>R305</f>
        <v>1</v>
      </c>
      <c r="AL1484" s="242"/>
      <c r="AM1484" s="242"/>
      <c r="AN1484" s="242"/>
      <c r="BX1484" s="106"/>
    </row>
    <row r="1485" spans="1:76" s="40" customFormat="1" ht="15.75" customHeight="1" x14ac:dyDescent="0.15">
      <c r="A1485" s="115" t="str">
        <f t="shared" ref="A1485" si="272">A1484</f>
        <v/>
      </c>
      <c r="B1485" s="99"/>
      <c r="C1485" s="240"/>
      <c r="D1485" s="241"/>
      <c r="E1485" s="241"/>
      <c r="F1485" s="241"/>
      <c r="G1485" s="241"/>
      <c r="H1485" s="242"/>
      <c r="I1485" s="242"/>
      <c r="J1485" s="242"/>
      <c r="K1485" s="385">
        <f>AF1339*AD$1510*AK1484</f>
        <v>437.40000000000003</v>
      </c>
      <c r="L1485" s="385"/>
      <c r="M1485" s="385"/>
      <c r="N1485" s="386"/>
      <c r="O1485" s="387">
        <f>O1484</f>
        <v>1</v>
      </c>
      <c r="P1485" s="385"/>
      <c r="Q1485" s="385">
        <f>Q1484</f>
        <v>1</v>
      </c>
      <c r="R1485" s="385"/>
      <c r="S1485" s="385">
        <f>S1484</f>
        <v>1</v>
      </c>
      <c r="T1485" s="385"/>
      <c r="U1485" s="427">
        <f t="shared" ref="U1485" si="273">U1484</f>
        <v>1</v>
      </c>
      <c r="V1485" s="427"/>
      <c r="W1485" s="428"/>
      <c r="X1485" s="391">
        <f>IF(E1484="","",ROUND(K1485*O1485*U1485,1))</f>
        <v>437.4</v>
      </c>
      <c r="Y1485" s="392"/>
      <c r="Z1485" s="392"/>
      <c r="AA1485" s="392"/>
      <c r="AB1485" s="391">
        <f>IF(E1484="","",ROUND(K1485*Q1485*U1485,1))</f>
        <v>437.4</v>
      </c>
      <c r="AC1485" s="392"/>
      <c r="AD1485" s="392"/>
      <c r="AE1485" s="392"/>
      <c r="AF1485" s="391">
        <f>IF(E1484="","",ROUND(K1485*S1485*U1485,1))</f>
        <v>437.4</v>
      </c>
      <c r="AG1485" s="392"/>
      <c r="AH1485" s="392"/>
      <c r="AI1485" s="393"/>
      <c r="AJ1485" s="84"/>
      <c r="AK1485" s="394"/>
      <c r="AL1485" s="242"/>
      <c r="AM1485" s="242"/>
      <c r="AN1485" s="242"/>
      <c r="BX1485" s="106"/>
    </row>
    <row r="1486" spans="1:76" s="40" customFormat="1" ht="15.75" customHeight="1" x14ac:dyDescent="0.15">
      <c r="A1486" s="115" t="str">
        <f>IF(液状化L2の有無="",IF(H1486="","×",""),"×")</f>
        <v/>
      </c>
      <c r="B1486" s="99"/>
      <c r="C1486" s="240">
        <f>IF(D1340="","",D1340)</f>
        <v>5</v>
      </c>
      <c r="D1486" s="241"/>
      <c r="E1486" s="241" t="str">
        <f>IF(G1340="","",G1340)</f>
        <v>粘性土</v>
      </c>
      <c r="F1486" s="241"/>
      <c r="G1486" s="241"/>
      <c r="H1486" s="242">
        <f>IF(J1340="","",J1340)</f>
        <v>3.4500000476837158</v>
      </c>
      <c r="I1486" s="242"/>
      <c r="J1486" s="242"/>
      <c r="K1486" s="385">
        <f>AF1340*AD$1510*AK1486</f>
        <v>716.84999999999991</v>
      </c>
      <c r="L1486" s="385"/>
      <c r="M1486" s="385"/>
      <c r="N1486" s="386"/>
      <c r="O1486" s="387">
        <f>IF(E1486="","",IF(E1486="粘性土",1,CHOOSE(AJ$1266,X$1261,X$1262,X$1263)))</f>
        <v>1</v>
      </c>
      <c r="P1486" s="385"/>
      <c r="Q1486" s="385">
        <f>IF(E1486="","",IF(E1486="粘性土",1,CHOOSE(AJ$1266,AB$1261,AB$1262,AB$1263)))</f>
        <v>1</v>
      </c>
      <c r="R1486" s="385"/>
      <c r="S1486" s="385">
        <f>IF(E1486="","",IF(E1486="粘性土",1,CHOOSE(AJ$1266,AF$1261,AF$1262,AF$1263)))</f>
        <v>1</v>
      </c>
      <c r="T1486" s="385"/>
      <c r="U1486" s="427">
        <f>IF(E1486="","",IF(E1486="粘性土",1,AJ$1279))</f>
        <v>1</v>
      </c>
      <c r="V1486" s="427"/>
      <c r="W1486" s="428"/>
      <c r="X1486" s="391">
        <f>IF(E1486="","",ROUND(K1486*O1486*U1486,1))</f>
        <v>716.9</v>
      </c>
      <c r="Y1486" s="392"/>
      <c r="Z1486" s="392"/>
      <c r="AA1486" s="392"/>
      <c r="AB1486" s="391">
        <f>IF(E1486="","",ROUND(K1486*Q1486*U1486,1))</f>
        <v>716.9</v>
      </c>
      <c r="AC1486" s="392"/>
      <c r="AD1486" s="392"/>
      <c r="AE1486" s="392"/>
      <c r="AF1486" s="391">
        <f>IF(E1486="","",ROUND(K1486*S1486*U1486,1))</f>
        <v>716.9</v>
      </c>
      <c r="AG1486" s="392"/>
      <c r="AH1486" s="392"/>
      <c r="AI1486" s="393"/>
      <c r="AJ1486" s="84"/>
      <c r="AK1486" s="394">
        <f>R306</f>
        <v>1</v>
      </c>
      <c r="AL1486" s="242"/>
      <c r="AM1486" s="242"/>
      <c r="AN1486" s="242"/>
      <c r="BX1486" s="106"/>
    </row>
    <row r="1487" spans="1:76" s="40" customFormat="1" ht="15.75" customHeight="1" x14ac:dyDescent="0.15">
      <c r="A1487" s="115" t="str">
        <f t="shared" ref="A1487" si="274">A1486</f>
        <v/>
      </c>
      <c r="B1487" s="99"/>
      <c r="C1487" s="240"/>
      <c r="D1487" s="241"/>
      <c r="E1487" s="241"/>
      <c r="F1487" s="241"/>
      <c r="G1487" s="241"/>
      <c r="H1487" s="242"/>
      <c r="I1487" s="242"/>
      <c r="J1487" s="242"/>
      <c r="K1487" s="385">
        <f>AF1341*AD$1510*AK1486</f>
        <v>716.84999999999991</v>
      </c>
      <c r="L1487" s="385"/>
      <c r="M1487" s="385"/>
      <c r="N1487" s="386"/>
      <c r="O1487" s="387">
        <f>O1486</f>
        <v>1</v>
      </c>
      <c r="P1487" s="385"/>
      <c r="Q1487" s="385">
        <f>Q1486</f>
        <v>1</v>
      </c>
      <c r="R1487" s="385"/>
      <c r="S1487" s="385">
        <f>S1486</f>
        <v>1</v>
      </c>
      <c r="T1487" s="385"/>
      <c r="U1487" s="427">
        <f t="shared" ref="U1487" si="275">U1486</f>
        <v>1</v>
      </c>
      <c r="V1487" s="427"/>
      <c r="W1487" s="428"/>
      <c r="X1487" s="391">
        <f>IF(E1486="","",ROUND(K1487*O1487*U1487,1))</f>
        <v>716.9</v>
      </c>
      <c r="Y1487" s="392"/>
      <c r="Z1487" s="392"/>
      <c r="AA1487" s="392"/>
      <c r="AB1487" s="391">
        <f>IF(E1486="","",ROUND(K1487*Q1487*U1487,1))</f>
        <v>716.9</v>
      </c>
      <c r="AC1487" s="392"/>
      <c r="AD1487" s="392"/>
      <c r="AE1487" s="392"/>
      <c r="AF1487" s="391">
        <f>IF(E1486="","",ROUND(K1487*S1487*U1487,1))</f>
        <v>716.9</v>
      </c>
      <c r="AG1487" s="392"/>
      <c r="AH1487" s="392"/>
      <c r="AI1487" s="393"/>
      <c r="AJ1487" s="84"/>
      <c r="AK1487" s="394"/>
      <c r="AL1487" s="242"/>
      <c r="AM1487" s="242"/>
      <c r="AN1487" s="242"/>
      <c r="BX1487" s="106"/>
    </row>
    <row r="1488" spans="1:76" s="40" customFormat="1" ht="15.75" customHeight="1" x14ac:dyDescent="0.15">
      <c r="A1488" s="115" t="str">
        <f>IF(液状化L2の有無="",IF(H1488="","×",""),"×")</f>
        <v/>
      </c>
      <c r="B1488" s="99"/>
      <c r="C1488" s="240">
        <f>IF(D1342="","",D1342)</f>
        <v>6</v>
      </c>
      <c r="D1488" s="241"/>
      <c r="E1488" s="241" t="str">
        <f>IF(G1342="","",G1342)</f>
        <v>粘性土</v>
      </c>
      <c r="F1488" s="241"/>
      <c r="G1488" s="241"/>
      <c r="H1488" s="242">
        <f>IF(J1342="","",J1342)</f>
        <v>2.3499999046325684</v>
      </c>
      <c r="I1488" s="242"/>
      <c r="J1488" s="242"/>
      <c r="K1488" s="385">
        <f>AF1342*AD$1510*AK1488</f>
        <v>1165.0500000000002</v>
      </c>
      <c r="L1488" s="385"/>
      <c r="M1488" s="385"/>
      <c r="N1488" s="386"/>
      <c r="O1488" s="387">
        <f>IF(E1488="","",IF(E1488="粘性土",1,CHOOSE(AJ$1266,X$1261,X$1262,X$1263)))</f>
        <v>1</v>
      </c>
      <c r="P1488" s="385"/>
      <c r="Q1488" s="385">
        <f>IF(E1488="","",IF(E1488="粘性土",1,CHOOSE(AJ$1266,AB$1261,AB$1262,AB$1263)))</f>
        <v>1</v>
      </c>
      <c r="R1488" s="385"/>
      <c r="S1488" s="385">
        <f>IF(E1488="","",IF(E1488="粘性土",1,CHOOSE(AJ$1266,AF$1261,AF$1262,AF$1263)))</f>
        <v>1</v>
      </c>
      <c r="T1488" s="385"/>
      <c r="U1488" s="427">
        <f>IF(E1488="","",IF(E1488="粘性土",1,AJ$1279))</f>
        <v>1</v>
      </c>
      <c r="V1488" s="427"/>
      <c r="W1488" s="428"/>
      <c r="X1488" s="391">
        <f>IF(E1488="","",ROUND(K1488*O1488*U1488,1))</f>
        <v>1165.0999999999999</v>
      </c>
      <c r="Y1488" s="392"/>
      <c r="Z1488" s="392"/>
      <c r="AA1488" s="392"/>
      <c r="AB1488" s="391">
        <f>IF(E1488="","",ROUND(K1488*Q1488*U1488,1))</f>
        <v>1165.0999999999999</v>
      </c>
      <c r="AC1488" s="392"/>
      <c r="AD1488" s="392"/>
      <c r="AE1488" s="392"/>
      <c r="AF1488" s="391">
        <f>IF(E1488="","",ROUND(K1488*S1488*U1488,1))</f>
        <v>1165.0999999999999</v>
      </c>
      <c r="AG1488" s="392"/>
      <c r="AH1488" s="392"/>
      <c r="AI1488" s="393"/>
      <c r="AJ1488" s="84"/>
      <c r="AK1488" s="394">
        <f>R307</f>
        <v>1</v>
      </c>
      <c r="AL1488" s="242"/>
      <c r="AM1488" s="242"/>
      <c r="AN1488" s="242"/>
      <c r="BX1488" s="106"/>
    </row>
    <row r="1489" spans="1:76" s="40" customFormat="1" ht="15.75" customHeight="1" x14ac:dyDescent="0.15">
      <c r="A1489" s="115" t="str">
        <f t="shared" ref="A1489" si="276">A1488</f>
        <v/>
      </c>
      <c r="B1489" s="99"/>
      <c r="C1489" s="240"/>
      <c r="D1489" s="241"/>
      <c r="E1489" s="241"/>
      <c r="F1489" s="241"/>
      <c r="G1489" s="241"/>
      <c r="H1489" s="242"/>
      <c r="I1489" s="242"/>
      <c r="J1489" s="242"/>
      <c r="K1489" s="385">
        <f>AF1343*AD$1510*AK1488</f>
        <v>1165.0500000000002</v>
      </c>
      <c r="L1489" s="385"/>
      <c r="M1489" s="385"/>
      <c r="N1489" s="386"/>
      <c r="O1489" s="387">
        <f>O1488</f>
        <v>1</v>
      </c>
      <c r="P1489" s="385"/>
      <c r="Q1489" s="385">
        <f>Q1488</f>
        <v>1</v>
      </c>
      <c r="R1489" s="385"/>
      <c r="S1489" s="385">
        <f>S1488</f>
        <v>1</v>
      </c>
      <c r="T1489" s="385"/>
      <c r="U1489" s="427">
        <f t="shared" ref="U1489" si="277">U1488</f>
        <v>1</v>
      </c>
      <c r="V1489" s="427"/>
      <c r="W1489" s="428"/>
      <c r="X1489" s="391">
        <f>IF(E1488="","",ROUND(K1489*O1489*U1489,1))</f>
        <v>1165.0999999999999</v>
      </c>
      <c r="Y1489" s="392"/>
      <c r="Z1489" s="392"/>
      <c r="AA1489" s="392"/>
      <c r="AB1489" s="391">
        <f>IF(E1488="","",ROUND(K1489*Q1489*U1489,1))</f>
        <v>1165.0999999999999</v>
      </c>
      <c r="AC1489" s="392"/>
      <c r="AD1489" s="392"/>
      <c r="AE1489" s="392"/>
      <c r="AF1489" s="391">
        <f>IF(E1488="","",ROUND(K1489*S1489*U1489,1))</f>
        <v>1165.0999999999999</v>
      </c>
      <c r="AG1489" s="392"/>
      <c r="AH1489" s="392"/>
      <c r="AI1489" s="393"/>
      <c r="AJ1489" s="84"/>
      <c r="AK1489" s="394"/>
      <c r="AL1489" s="242"/>
      <c r="AM1489" s="242"/>
      <c r="AN1489" s="242"/>
      <c r="BX1489" s="106"/>
    </row>
    <row r="1490" spans="1:76" s="40" customFormat="1" ht="15.75" customHeight="1" x14ac:dyDescent="0.15">
      <c r="A1490" s="115" t="str">
        <f>IF(液状化L2の有無="",IF(H1490="","×",""),"×")</f>
        <v/>
      </c>
      <c r="B1490" s="99"/>
      <c r="C1490" s="240">
        <f>IF(D1344="","",D1344)</f>
        <v>7</v>
      </c>
      <c r="D1490" s="241"/>
      <c r="E1490" s="241" t="str">
        <f>IF(G1344="","",G1344)</f>
        <v>砂質土</v>
      </c>
      <c r="F1490" s="241"/>
      <c r="G1490" s="241"/>
      <c r="H1490" s="242">
        <f>IF(J1344="","",J1344)</f>
        <v>8.6000003814697266</v>
      </c>
      <c r="I1490" s="242"/>
      <c r="J1490" s="242"/>
      <c r="K1490" s="385">
        <f>AF1344*AD$1510*AK1490</f>
        <v>641.0083582609891</v>
      </c>
      <c r="L1490" s="385"/>
      <c r="M1490" s="385"/>
      <c r="N1490" s="386"/>
      <c r="O1490" s="387">
        <f>IF(E1490="","",IF(E1490="粘性土",1,CHOOSE(AJ$1266,X$1261,X$1262,X$1263)))</f>
        <v>1</v>
      </c>
      <c r="P1490" s="385"/>
      <c r="Q1490" s="385">
        <f>IF(E1490="","",IF(E1490="粘性土",1,CHOOSE(AJ$1266,AB$1261,AB$1262,AB$1263)))</f>
        <v>0.5</v>
      </c>
      <c r="R1490" s="385"/>
      <c r="S1490" s="385">
        <f>IF(E1490="","",IF(E1490="粘性土",1,CHOOSE(AJ$1266,AF$1261,AF$1262,AF$1263)))</f>
        <v>0.4</v>
      </c>
      <c r="T1490" s="385"/>
      <c r="U1490" s="427">
        <f>IF(E1490="","",IF(E1490="粘性土",1,AJ$1279))</f>
        <v>0.83899999999999997</v>
      </c>
      <c r="V1490" s="427"/>
      <c r="W1490" s="428"/>
      <c r="X1490" s="391">
        <f>IF(E1490="","",ROUND(K1490*O1490*U1490,1))</f>
        <v>537.79999999999995</v>
      </c>
      <c r="Y1490" s="392"/>
      <c r="Z1490" s="392"/>
      <c r="AA1490" s="392"/>
      <c r="AB1490" s="391">
        <f>IF(E1490="","",ROUND(K1490*Q1490*U1490,1))</f>
        <v>268.89999999999998</v>
      </c>
      <c r="AC1490" s="392"/>
      <c r="AD1490" s="392"/>
      <c r="AE1490" s="392"/>
      <c r="AF1490" s="391">
        <f>IF(E1490="","",ROUND(K1490*S1490*U1490,1))</f>
        <v>215.1</v>
      </c>
      <c r="AG1490" s="392"/>
      <c r="AH1490" s="392"/>
      <c r="AI1490" s="393"/>
      <c r="AJ1490" s="84"/>
      <c r="AK1490" s="394">
        <f>R308</f>
        <v>0.33300000429153442</v>
      </c>
      <c r="AL1490" s="242"/>
      <c r="AM1490" s="242"/>
      <c r="AN1490" s="242"/>
      <c r="BX1490" s="106"/>
    </row>
    <row r="1491" spans="1:76" s="40" customFormat="1" ht="15.75" customHeight="1" x14ac:dyDescent="0.15">
      <c r="A1491" s="115" t="str">
        <f t="shared" ref="A1491" si="278">A1490</f>
        <v/>
      </c>
      <c r="B1491" s="99"/>
      <c r="C1491" s="240"/>
      <c r="D1491" s="241"/>
      <c r="E1491" s="241"/>
      <c r="F1491" s="241"/>
      <c r="G1491" s="241"/>
      <c r="H1491" s="242"/>
      <c r="I1491" s="242"/>
      <c r="J1491" s="242"/>
      <c r="K1491" s="385">
        <f>AF1345*AD$1510*AK1490</f>
        <v>1051.2477135479448</v>
      </c>
      <c r="L1491" s="385"/>
      <c r="M1491" s="385"/>
      <c r="N1491" s="386"/>
      <c r="O1491" s="387">
        <f>O1490</f>
        <v>1</v>
      </c>
      <c r="P1491" s="385"/>
      <c r="Q1491" s="385">
        <f>Q1490</f>
        <v>0.5</v>
      </c>
      <c r="R1491" s="385"/>
      <c r="S1491" s="385">
        <f>S1490</f>
        <v>0.4</v>
      </c>
      <c r="T1491" s="385"/>
      <c r="U1491" s="427">
        <f t="shared" ref="U1491:U1509" si="279">U1490</f>
        <v>0.83899999999999997</v>
      </c>
      <c r="V1491" s="427"/>
      <c r="W1491" s="428"/>
      <c r="X1491" s="391">
        <f>IF(E1490="","",ROUND(K1491*O1491*U1491,1))</f>
        <v>882</v>
      </c>
      <c r="Y1491" s="392"/>
      <c r="Z1491" s="392"/>
      <c r="AA1491" s="392"/>
      <c r="AB1491" s="391">
        <f>IF(E1490="","",ROUND(K1491*Q1491*U1491,1))</f>
        <v>441</v>
      </c>
      <c r="AC1491" s="392"/>
      <c r="AD1491" s="392"/>
      <c r="AE1491" s="392"/>
      <c r="AF1491" s="391">
        <f>IF(E1490="","",ROUND(K1491*S1491*U1491,1))</f>
        <v>352.8</v>
      </c>
      <c r="AG1491" s="392"/>
      <c r="AH1491" s="392"/>
      <c r="AI1491" s="393"/>
      <c r="AJ1491" s="84"/>
      <c r="AK1491" s="394"/>
      <c r="AL1491" s="242"/>
      <c r="AM1491" s="242"/>
      <c r="AN1491" s="242"/>
      <c r="BX1491" s="106"/>
    </row>
    <row r="1492" spans="1:76" s="40" customFormat="1" ht="15.75" customHeight="1" x14ac:dyDescent="0.15">
      <c r="A1492" s="115" t="str">
        <f>IF(液状化L2の有無="",IF(H1492="","×",""),"×")</f>
        <v/>
      </c>
      <c r="B1492" s="99"/>
      <c r="C1492" s="240">
        <f>IF(D1346="","",D1346)</f>
        <v>8</v>
      </c>
      <c r="D1492" s="241"/>
      <c r="E1492" s="241" t="str">
        <f>IF(G1346="","",G1346)</f>
        <v>粘性土</v>
      </c>
      <c r="F1492" s="241"/>
      <c r="G1492" s="241"/>
      <c r="H1492" s="242">
        <f>IF(J1346="","",J1346)</f>
        <v>2.2000000476837158</v>
      </c>
      <c r="I1492" s="242"/>
      <c r="J1492" s="242"/>
      <c r="K1492" s="385">
        <f>AF1346*AD$1510*AK1492</f>
        <v>1143.4499999999998</v>
      </c>
      <c r="L1492" s="385"/>
      <c r="M1492" s="385"/>
      <c r="N1492" s="386"/>
      <c r="O1492" s="387">
        <f>IF(E1492="","",IF(E1492="粘性土",1,CHOOSE(AJ$1266,X$1261,X$1262,X$1263)))</f>
        <v>1</v>
      </c>
      <c r="P1492" s="385"/>
      <c r="Q1492" s="385">
        <f>IF(E1492="","",IF(E1492="粘性土",1,CHOOSE(AJ$1266,AB$1261,AB$1262,AB$1263)))</f>
        <v>1</v>
      </c>
      <c r="R1492" s="385"/>
      <c r="S1492" s="385">
        <f>IF(E1492="","",IF(E1492="粘性土",1,CHOOSE(AJ$1266,AF$1261,AF$1262,AF$1263)))</f>
        <v>1</v>
      </c>
      <c r="T1492" s="385"/>
      <c r="U1492" s="427">
        <f>IF(E1492="","",IF(E1492="粘性土",1,AJ$1279))</f>
        <v>1</v>
      </c>
      <c r="V1492" s="427"/>
      <c r="W1492" s="428"/>
      <c r="X1492" s="391">
        <f>IF(E1492="","",ROUND(K1492*O1492*U1492,1))</f>
        <v>1143.5</v>
      </c>
      <c r="Y1492" s="392"/>
      <c r="Z1492" s="392"/>
      <c r="AA1492" s="392"/>
      <c r="AB1492" s="391">
        <f>IF(E1492="","",ROUND(K1492*Q1492*U1492,1))</f>
        <v>1143.5</v>
      </c>
      <c r="AC1492" s="392"/>
      <c r="AD1492" s="392"/>
      <c r="AE1492" s="392"/>
      <c r="AF1492" s="391">
        <f>IF(E1492="","",ROUND(K1492*S1492*U1492,1))</f>
        <v>1143.5</v>
      </c>
      <c r="AG1492" s="392"/>
      <c r="AH1492" s="392"/>
      <c r="AI1492" s="393"/>
      <c r="AJ1492" s="84"/>
      <c r="AK1492" s="394">
        <f>R309</f>
        <v>1</v>
      </c>
      <c r="AL1492" s="242"/>
      <c r="AM1492" s="242"/>
      <c r="AN1492" s="242"/>
      <c r="BX1492" s="106"/>
    </row>
    <row r="1493" spans="1:76" s="40" customFormat="1" ht="15.75" customHeight="1" x14ac:dyDescent="0.15">
      <c r="A1493" s="115" t="str">
        <f t="shared" ref="A1493" si="280">A1492</f>
        <v/>
      </c>
      <c r="B1493" s="99"/>
      <c r="C1493" s="240"/>
      <c r="D1493" s="241"/>
      <c r="E1493" s="241"/>
      <c r="F1493" s="241"/>
      <c r="G1493" s="241"/>
      <c r="H1493" s="242"/>
      <c r="I1493" s="242"/>
      <c r="J1493" s="242"/>
      <c r="K1493" s="385">
        <f>AF1347*AD$1510*AK1492</f>
        <v>1143.4499999999998</v>
      </c>
      <c r="L1493" s="385"/>
      <c r="M1493" s="385"/>
      <c r="N1493" s="386"/>
      <c r="O1493" s="387">
        <f t="shared" ref="O1493" si="281">O1492</f>
        <v>1</v>
      </c>
      <c r="P1493" s="385"/>
      <c r="Q1493" s="385">
        <f t="shared" ref="Q1493" si="282">Q1492</f>
        <v>1</v>
      </c>
      <c r="R1493" s="385"/>
      <c r="S1493" s="385">
        <f t="shared" ref="S1493" si="283">S1492</f>
        <v>1</v>
      </c>
      <c r="T1493" s="385"/>
      <c r="U1493" s="427">
        <f t="shared" si="279"/>
        <v>1</v>
      </c>
      <c r="V1493" s="427"/>
      <c r="W1493" s="428"/>
      <c r="X1493" s="391">
        <f>IF(E1492="","",ROUND(K1493*O1493*U1493,1))</f>
        <v>1143.5</v>
      </c>
      <c r="Y1493" s="392"/>
      <c r="Z1493" s="392"/>
      <c r="AA1493" s="392"/>
      <c r="AB1493" s="391">
        <f>IF(E1492="","",ROUND(K1493*Q1493*U1493,1))</f>
        <v>1143.5</v>
      </c>
      <c r="AC1493" s="392"/>
      <c r="AD1493" s="392"/>
      <c r="AE1493" s="392"/>
      <c r="AF1493" s="391">
        <f>IF(E1492="","",ROUND(K1493*S1493*U1493,1))</f>
        <v>1143.5</v>
      </c>
      <c r="AG1493" s="392"/>
      <c r="AH1493" s="392"/>
      <c r="AI1493" s="393"/>
      <c r="AJ1493" s="84"/>
      <c r="AK1493" s="394"/>
      <c r="AL1493" s="242"/>
      <c r="AM1493" s="242"/>
      <c r="AN1493" s="242"/>
      <c r="BX1493" s="106"/>
    </row>
    <row r="1494" spans="1:76" s="40" customFormat="1" ht="15.75" customHeight="1" x14ac:dyDescent="0.15">
      <c r="A1494" s="115" t="str">
        <f>IF(液状化L2の有無="",IF(H1494="","×",""),"×")</f>
        <v/>
      </c>
      <c r="B1494" s="99"/>
      <c r="C1494" s="240">
        <f>IF(D1348="","",D1348)</f>
        <v>9</v>
      </c>
      <c r="D1494" s="241"/>
      <c r="E1494" s="241" t="str">
        <f>IF(G1348="","",G1348)</f>
        <v>砂質土</v>
      </c>
      <c r="F1494" s="241"/>
      <c r="G1494" s="241"/>
      <c r="H1494" s="242">
        <f>IF(J1348="","",J1348)</f>
        <v>1.5</v>
      </c>
      <c r="I1494" s="242"/>
      <c r="J1494" s="242"/>
      <c r="K1494" s="385">
        <f>AF1348*AD$1510*AK1494</f>
        <v>3004.6499999999996</v>
      </c>
      <c r="L1494" s="385"/>
      <c r="M1494" s="385"/>
      <c r="N1494" s="386"/>
      <c r="O1494" s="387">
        <f>IF(E1494="","",IF(E1494="粘性土",1,CHOOSE(AJ$1266,X$1261,X$1262,X$1263)))</f>
        <v>1</v>
      </c>
      <c r="P1494" s="385"/>
      <c r="Q1494" s="385">
        <f>IF(E1494="","",IF(E1494="粘性土",1,CHOOSE(AJ$1266,AB$1261,AB$1262,AB$1263)))</f>
        <v>0.5</v>
      </c>
      <c r="R1494" s="385"/>
      <c r="S1494" s="385">
        <f>IF(E1494="","",IF(E1494="粘性土",1,CHOOSE(AJ$1266,AF$1261,AF$1262,AF$1263)))</f>
        <v>0.4</v>
      </c>
      <c r="T1494" s="385"/>
      <c r="U1494" s="427">
        <f>IF(E1494="","",IF(E1494="粘性土",1,AJ$1279))</f>
        <v>0.83899999999999997</v>
      </c>
      <c r="V1494" s="427"/>
      <c r="W1494" s="428"/>
      <c r="X1494" s="391">
        <f>IF(E1494="","",ROUND(K1494*O1494*U1494,1))</f>
        <v>2520.9</v>
      </c>
      <c r="Y1494" s="392"/>
      <c r="Z1494" s="392"/>
      <c r="AA1494" s="392"/>
      <c r="AB1494" s="391">
        <f>IF(E1494="","",ROUND(K1494*Q1494*U1494,1))</f>
        <v>1260.5</v>
      </c>
      <c r="AC1494" s="392"/>
      <c r="AD1494" s="392"/>
      <c r="AE1494" s="392"/>
      <c r="AF1494" s="391">
        <f>IF(E1494="","",ROUND(K1494*S1494*U1494,1))</f>
        <v>1008.4</v>
      </c>
      <c r="AG1494" s="392"/>
      <c r="AH1494" s="392"/>
      <c r="AI1494" s="393"/>
      <c r="AJ1494" s="84"/>
      <c r="AK1494" s="394">
        <f>R310</f>
        <v>1</v>
      </c>
      <c r="AL1494" s="242"/>
      <c r="AM1494" s="242"/>
      <c r="AN1494" s="242"/>
      <c r="BX1494" s="106"/>
    </row>
    <row r="1495" spans="1:76" s="40" customFormat="1" ht="15.75" customHeight="1" x14ac:dyDescent="0.15">
      <c r="A1495" s="115" t="str">
        <f t="shared" ref="A1495" si="284">A1494</f>
        <v/>
      </c>
      <c r="B1495" s="99"/>
      <c r="C1495" s="240"/>
      <c r="D1495" s="241"/>
      <c r="E1495" s="241"/>
      <c r="F1495" s="241"/>
      <c r="G1495" s="241"/>
      <c r="H1495" s="242"/>
      <c r="I1495" s="242"/>
      <c r="J1495" s="242"/>
      <c r="K1495" s="385">
        <f>AF1349*AD$1510*AK1494</f>
        <v>3194.5499999999997</v>
      </c>
      <c r="L1495" s="385"/>
      <c r="M1495" s="385"/>
      <c r="N1495" s="386"/>
      <c r="O1495" s="387">
        <f t="shared" ref="O1495" si="285">O1494</f>
        <v>1</v>
      </c>
      <c r="P1495" s="385"/>
      <c r="Q1495" s="385">
        <f t="shared" ref="Q1495" si="286">Q1494</f>
        <v>0.5</v>
      </c>
      <c r="R1495" s="385"/>
      <c r="S1495" s="385">
        <f t="shared" ref="S1495" si="287">S1494</f>
        <v>0.4</v>
      </c>
      <c r="T1495" s="385"/>
      <c r="U1495" s="427">
        <f t="shared" si="279"/>
        <v>0.83899999999999997</v>
      </c>
      <c r="V1495" s="427"/>
      <c r="W1495" s="428"/>
      <c r="X1495" s="391">
        <f>IF(E1494="","",ROUND(K1495*O1495*U1495,1))</f>
        <v>2680.2</v>
      </c>
      <c r="Y1495" s="392"/>
      <c r="Z1495" s="392"/>
      <c r="AA1495" s="392"/>
      <c r="AB1495" s="391">
        <f>IF(E1494="","",ROUND(K1495*Q1495*U1495,1))</f>
        <v>1340.1</v>
      </c>
      <c r="AC1495" s="392"/>
      <c r="AD1495" s="392"/>
      <c r="AE1495" s="392"/>
      <c r="AF1495" s="391">
        <f>IF(E1494="","",ROUND(K1495*S1495*U1495,1))</f>
        <v>1072.0999999999999</v>
      </c>
      <c r="AG1495" s="392"/>
      <c r="AH1495" s="392"/>
      <c r="AI1495" s="393"/>
      <c r="AJ1495" s="84"/>
      <c r="AK1495" s="394"/>
      <c r="AL1495" s="242"/>
      <c r="AM1495" s="242"/>
      <c r="AN1495" s="242"/>
      <c r="BX1495" s="106"/>
    </row>
    <row r="1496" spans="1:76" s="40" customFormat="1" ht="15.75" customHeight="1" x14ac:dyDescent="0.15">
      <c r="A1496" s="115" t="str">
        <f>IF(液状化L2の有無="",IF(H1496="","×",""),"×")</f>
        <v/>
      </c>
      <c r="B1496" s="99"/>
      <c r="C1496" s="240">
        <f>IF(D1350="","",D1350)</f>
        <v>10</v>
      </c>
      <c r="D1496" s="241"/>
      <c r="E1496" s="241" t="str">
        <f>IF(G1350="","",G1350)</f>
        <v>粘性土</v>
      </c>
      <c r="F1496" s="241"/>
      <c r="G1496" s="241"/>
      <c r="H1496" s="242">
        <f>IF(J1350="","",J1350)</f>
        <v>3.8499999046325684</v>
      </c>
      <c r="I1496" s="242"/>
      <c r="J1496" s="242"/>
      <c r="K1496" s="385">
        <f>AF1350*AD$1510*AK1496</f>
        <v>1159.6500000000001</v>
      </c>
      <c r="L1496" s="385"/>
      <c r="M1496" s="385"/>
      <c r="N1496" s="386"/>
      <c r="O1496" s="387">
        <f>IF(E1496="","",IF(E1496="粘性土",1,CHOOSE(AJ$1266,X$1261,X$1262,X$1263)))</f>
        <v>1</v>
      </c>
      <c r="P1496" s="385"/>
      <c r="Q1496" s="385">
        <f>IF(E1496="","",IF(E1496="粘性土",1,CHOOSE(AJ$1266,AB$1261,AB$1262,AB$1263)))</f>
        <v>1</v>
      </c>
      <c r="R1496" s="385"/>
      <c r="S1496" s="385">
        <f>IF(E1496="","",IF(E1496="粘性土",1,CHOOSE(AJ$1266,AF$1261,AF$1262,AF$1263)))</f>
        <v>1</v>
      </c>
      <c r="T1496" s="385"/>
      <c r="U1496" s="427">
        <f>IF(E1496="","",IF(E1496="粘性土",1,AJ$1279))</f>
        <v>1</v>
      </c>
      <c r="V1496" s="427"/>
      <c r="W1496" s="428"/>
      <c r="X1496" s="391">
        <f>IF(E1496="","",ROUND(K1496*O1496*U1496,1))</f>
        <v>1159.7</v>
      </c>
      <c r="Y1496" s="392"/>
      <c r="Z1496" s="392"/>
      <c r="AA1496" s="392"/>
      <c r="AB1496" s="391">
        <f>IF(E1496="","",ROUND(K1496*Q1496*U1496,1))</f>
        <v>1159.7</v>
      </c>
      <c r="AC1496" s="392"/>
      <c r="AD1496" s="392"/>
      <c r="AE1496" s="392"/>
      <c r="AF1496" s="391">
        <f>IF(E1496="","",ROUND(K1496*S1496*U1496,1))</f>
        <v>1159.7</v>
      </c>
      <c r="AG1496" s="392"/>
      <c r="AH1496" s="392"/>
      <c r="AI1496" s="393"/>
      <c r="AJ1496" s="84"/>
      <c r="AK1496" s="394">
        <f>R311</f>
        <v>1</v>
      </c>
      <c r="AL1496" s="242"/>
      <c r="AM1496" s="242"/>
      <c r="AN1496" s="242"/>
      <c r="BX1496" s="106"/>
    </row>
    <row r="1497" spans="1:76" s="40" customFormat="1" ht="15.75" customHeight="1" x14ac:dyDescent="0.15">
      <c r="A1497" s="115" t="str">
        <f t="shared" ref="A1497" si="288">A1496</f>
        <v/>
      </c>
      <c r="B1497" s="99"/>
      <c r="C1497" s="240"/>
      <c r="D1497" s="241"/>
      <c r="E1497" s="241"/>
      <c r="F1497" s="241"/>
      <c r="G1497" s="241"/>
      <c r="H1497" s="242"/>
      <c r="I1497" s="242"/>
      <c r="J1497" s="242"/>
      <c r="K1497" s="385">
        <f>AF1351*AD$1510*AK1496</f>
        <v>1159.6500000000001</v>
      </c>
      <c r="L1497" s="385"/>
      <c r="M1497" s="385"/>
      <c r="N1497" s="386"/>
      <c r="O1497" s="387">
        <f t="shared" ref="O1497" si="289">O1496</f>
        <v>1</v>
      </c>
      <c r="P1497" s="385"/>
      <c r="Q1497" s="385">
        <f t="shared" ref="Q1497" si="290">Q1496</f>
        <v>1</v>
      </c>
      <c r="R1497" s="385"/>
      <c r="S1497" s="385">
        <f t="shared" ref="S1497" si="291">S1496</f>
        <v>1</v>
      </c>
      <c r="T1497" s="385"/>
      <c r="U1497" s="427">
        <f t="shared" si="279"/>
        <v>1</v>
      </c>
      <c r="V1497" s="427"/>
      <c r="W1497" s="428"/>
      <c r="X1497" s="391">
        <f>IF(E1496="","",ROUND(K1497*O1497*U1497,1))</f>
        <v>1159.7</v>
      </c>
      <c r="Y1497" s="392"/>
      <c r="Z1497" s="392"/>
      <c r="AA1497" s="392"/>
      <c r="AB1497" s="391">
        <f>IF(E1496="","",ROUND(K1497*Q1497*U1497,1))</f>
        <v>1159.7</v>
      </c>
      <c r="AC1497" s="392"/>
      <c r="AD1497" s="392"/>
      <c r="AE1497" s="392"/>
      <c r="AF1497" s="391">
        <f>IF(E1496="","",ROUND(K1497*S1497*U1497,1))</f>
        <v>1159.7</v>
      </c>
      <c r="AG1497" s="392"/>
      <c r="AH1497" s="392"/>
      <c r="AI1497" s="393"/>
      <c r="AJ1497" s="84"/>
      <c r="AK1497" s="394"/>
      <c r="AL1497" s="242"/>
      <c r="AM1497" s="242"/>
      <c r="AN1497" s="242"/>
      <c r="BX1497" s="106"/>
    </row>
    <row r="1498" spans="1:76" s="40" customFormat="1" ht="15.75" customHeight="1" x14ac:dyDescent="0.15">
      <c r="A1498" s="115" t="str">
        <f>IF(液状化L2の有無="",IF(H1498="","×",""),"×")</f>
        <v/>
      </c>
      <c r="B1498" s="99"/>
      <c r="C1498" s="240">
        <f>IF(D1352="","",D1352)</f>
        <v>11</v>
      </c>
      <c r="D1498" s="241"/>
      <c r="E1498" s="241" t="str">
        <f>IF(G1352="","",G1352)</f>
        <v>砂質土</v>
      </c>
      <c r="F1498" s="241"/>
      <c r="G1498" s="241"/>
      <c r="H1498" s="242">
        <f>IF(J1352="","",J1352)</f>
        <v>2.4000000953674316</v>
      </c>
      <c r="I1498" s="242"/>
      <c r="J1498" s="242"/>
      <c r="K1498" s="385">
        <f>AF1352*AD$1510*AK1498</f>
        <v>3722.7000000000003</v>
      </c>
      <c r="L1498" s="385"/>
      <c r="M1498" s="385"/>
      <c r="N1498" s="386"/>
      <c r="O1498" s="387">
        <f>IF(E1498="","",IF(E1498="粘性土",1,CHOOSE(AJ$1266,X$1261,X$1262,X$1263)))</f>
        <v>1</v>
      </c>
      <c r="P1498" s="385"/>
      <c r="Q1498" s="385">
        <f>IF(E1498="","",IF(E1498="粘性土",1,CHOOSE(AJ$1266,AB$1261,AB$1262,AB$1263)))</f>
        <v>0.5</v>
      </c>
      <c r="R1498" s="385"/>
      <c r="S1498" s="385">
        <f>IF(E1498="","",IF(E1498="粘性土",1,CHOOSE(AJ$1266,AF$1261,AF$1262,AF$1263)))</f>
        <v>0.4</v>
      </c>
      <c r="T1498" s="385"/>
      <c r="U1498" s="427">
        <f>IF(E1498="","",IF(E1498="粘性土",1,AJ$1279))</f>
        <v>0.83899999999999997</v>
      </c>
      <c r="V1498" s="427"/>
      <c r="W1498" s="428"/>
      <c r="X1498" s="391">
        <f>IF(E1498="","",ROUND(K1498*O1498*U1498,1))</f>
        <v>3123.3</v>
      </c>
      <c r="Y1498" s="392"/>
      <c r="Z1498" s="392"/>
      <c r="AA1498" s="392"/>
      <c r="AB1498" s="391">
        <f>IF(E1498="","",ROUND(K1498*Q1498*U1498,1))</f>
        <v>1561.7</v>
      </c>
      <c r="AC1498" s="392"/>
      <c r="AD1498" s="392"/>
      <c r="AE1498" s="392"/>
      <c r="AF1498" s="391">
        <f>IF(E1498="","",ROUND(K1498*S1498*U1498,1))</f>
        <v>1249.3</v>
      </c>
      <c r="AG1498" s="392"/>
      <c r="AH1498" s="392"/>
      <c r="AI1498" s="393"/>
      <c r="AJ1498" s="84"/>
      <c r="AK1498" s="394">
        <f>R312</f>
        <v>1</v>
      </c>
      <c r="AL1498" s="242"/>
      <c r="AM1498" s="242"/>
      <c r="AN1498" s="242"/>
      <c r="BX1498" s="106"/>
    </row>
    <row r="1499" spans="1:76" s="40" customFormat="1" ht="15.75" customHeight="1" x14ac:dyDescent="0.15">
      <c r="A1499" s="115" t="str">
        <f t="shared" ref="A1499" si="292">A1498</f>
        <v/>
      </c>
      <c r="B1499" s="99"/>
      <c r="C1499" s="240"/>
      <c r="D1499" s="241"/>
      <c r="E1499" s="241"/>
      <c r="F1499" s="241"/>
      <c r="G1499" s="241"/>
      <c r="H1499" s="242"/>
      <c r="I1499" s="242"/>
      <c r="J1499" s="242"/>
      <c r="K1499" s="385">
        <f>AF1353*AD$1510*AK1498</f>
        <v>4039.0499999999997</v>
      </c>
      <c r="L1499" s="385"/>
      <c r="M1499" s="385"/>
      <c r="N1499" s="386"/>
      <c r="O1499" s="387">
        <f t="shared" ref="O1499" si="293">O1498</f>
        <v>1</v>
      </c>
      <c r="P1499" s="385"/>
      <c r="Q1499" s="385">
        <f t="shared" ref="Q1499" si="294">Q1498</f>
        <v>0.5</v>
      </c>
      <c r="R1499" s="385"/>
      <c r="S1499" s="385">
        <f t="shared" ref="S1499" si="295">S1498</f>
        <v>0.4</v>
      </c>
      <c r="T1499" s="385"/>
      <c r="U1499" s="427">
        <f t="shared" si="279"/>
        <v>0.83899999999999997</v>
      </c>
      <c r="V1499" s="427"/>
      <c r="W1499" s="428"/>
      <c r="X1499" s="391">
        <f>IF(E1498="","",ROUND(K1499*O1499*U1499,1))</f>
        <v>3388.8</v>
      </c>
      <c r="Y1499" s="392"/>
      <c r="Z1499" s="392"/>
      <c r="AA1499" s="392"/>
      <c r="AB1499" s="391">
        <f>IF(E1498="","",ROUND(K1499*Q1499*U1499,1))</f>
        <v>1694.4</v>
      </c>
      <c r="AC1499" s="392"/>
      <c r="AD1499" s="392"/>
      <c r="AE1499" s="392"/>
      <c r="AF1499" s="391">
        <f>IF(E1498="","",ROUND(K1499*S1499*U1499,1))</f>
        <v>1355.5</v>
      </c>
      <c r="AG1499" s="392"/>
      <c r="AH1499" s="392"/>
      <c r="AI1499" s="393"/>
      <c r="AJ1499" s="84"/>
      <c r="AK1499" s="394"/>
      <c r="AL1499" s="242"/>
      <c r="AM1499" s="242"/>
      <c r="AN1499" s="242"/>
      <c r="BX1499" s="106"/>
    </row>
    <row r="1500" spans="1:76" s="40" customFormat="1" ht="15.75" customHeight="1" x14ac:dyDescent="0.15">
      <c r="A1500" s="115" t="str">
        <f>IF(液状化L2の有無="",IF(H1500="","×",""),"×")</f>
        <v/>
      </c>
      <c r="B1500" s="99"/>
      <c r="C1500" s="240">
        <f>IF(D1354="","",D1354)</f>
        <v>12</v>
      </c>
      <c r="D1500" s="241"/>
      <c r="E1500" s="241" t="str">
        <f>IF(G1354="","",G1354)</f>
        <v>粘性土</v>
      </c>
      <c r="F1500" s="241"/>
      <c r="G1500" s="241"/>
      <c r="H1500" s="242">
        <f>IF(J1354="","",J1354)</f>
        <v>2.2699999809265137</v>
      </c>
      <c r="I1500" s="242"/>
      <c r="J1500" s="242"/>
      <c r="K1500" s="385">
        <f>AF1354*AD$1510*AK1500</f>
        <v>1159.6500000000001</v>
      </c>
      <c r="L1500" s="385"/>
      <c r="M1500" s="385"/>
      <c r="N1500" s="386"/>
      <c r="O1500" s="387">
        <f>IF(E1500="","",IF(E1500="粘性土",1,CHOOSE(AJ$1266,X$1261,X$1262,X$1263)))</f>
        <v>1</v>
      </c>
      <c r="P1500" s="385"/>
      <c r="Q1500" s="385">
        <f>IF(E1500="","",IF(E1500="粘性土",1,CHOOSE(AJ$1266,AB$1261,AB$1262,AB$1263)))</f>
        <v>1</v>
      </c>
      <c r="R1500" s="385"/>
      <c r="S1500" s="385">
        <f>IF(E1500="","",IF(E1500="粘性土",1,CHOOSE(AJ$1266,AF$1261,AF$1262,AF$1263)))</f>
        <v>1</v>
      </c>
      <c r="T1500" s="385"/>
      <c r="U1500" s="427">
        <f>IF(E1500="","",IF(E1500="粘性土",1,AJ$1279))</f>
        <v>1</v>
      </c>
      <c r="V1500" s="427"/>
      <c r="W1500" s="428"/>
      <c r="X1500" s="391">
        <f>IF(E1500="","",ROUND(K1500*O1500*U1500,1))</f>
        <v>1159.7</v>
      </c>
      <c r="Y1500" s="392"/>
      <c r="Z1500" s="392"/>
      <c r="AA1500" s="392"/>
      <c r="AB1500" s="391">
        <f>IF(E1500="","",ROUND(K1500*Q1500*U1500,1))</f>
        <v>1159.7</v>
      </c>
      <c r="AC1500" s="392"/>
      <c r="AD1500" s="392"/>
      <c r="AE1500" s="392"/>
      <c r="AF1500" s="391">
        <f>IF(E1500="","",ROUND(K1500*S1500*U1500,1))</f>
        <v>1159.7</v>
      </c>
      <c r="AG1500" s="392"/>
      <c r="AH1500" s="392"/>
      <c r="AI1500" s="393"/>
      <c r="AJ1500" s="84"/>
      <c r="AK1500" s="394">
        <f>R313</f>
        <v>1</v>
      </c>
      <c r="AL1500" s="242"/>
      <c r="AM1500" s="242"/>
      <c r="AN1500" s="242"/>
      <c r="BX1500" s="106"/>
    </row>
    <row r="1501" spans="1:76" s="40" customFormat="1" ht="15.75" customHeight="1" x14ac:dyDescent="0.15">
      <c r="A1501" s="115" t="str">
        <f t="shared" ref="A1501" si="296">A1500</f>
        <v/>
      </c>
      <c r="B1501" s="99"/>
      <c r="C1501" s="240"/>
      <c r="D1501" s="241"/>
      <c r="E1501" s="241"/>
      <c r="F1501" s="241"/>
      <c r="G1501" s="241"/>
      <c r="H1501" s="242"/>
      <c r="I1501" s="242"/>
      <c r="J1501" s="242"/>
      <c r="K1501" s="385">
        <f>AF1355*AD$1510*AK1500</f>
        <v>1159.6500000000001</v>
      </c>
      <c r="L1501" s="385"/>
      <c r="M1501" s="385"/>
      <c r="N1501" s="386"/>
      <c r="O1501" s="387">
        <f t="shared" ref="O1501" si="297">O1500</f>
        <v>1</v>
      </c>
      <c r="P1501" s="385"/>
      <c r="Q1501" s="385">
        <f t="shared" ref="Q1501" si="298">Q1500</f>
        <v>1</v>
      </c>
      <c r="R1501" s="385"/>
      <c r="S1501" s="385">
        <f t="shared" ref="S1501" si="299">S1500</f>
        <v>1</v>
      </c>
      <c r="T1501" s="385"/>
      <c r="U1501" s="427">
        <f t="shared" si="279"/>
        <v>1</v>
      </c>
      <c r="V1501" s="427"/>
      <c r="W1501" s="428"/>
      <c r="X1501" s="391">
        <f>IF(E1500="","",ROUND(K1501*O1501*U1501,1))</f>
        <v>1159.7</v>
      </c>
      <c r="Y1501" s="392"/>
      <c r="Z1501" s="392"/>
      <c r="AA1501" s="392"/>
      <c r="AB1501" s="391">
        <f>IF(E1500="","",ROUND(K1501*Q1501*U1501,1))</f>
        <v>1159.7</v>
      </c>
      <c r="AC1501" s="392"/>
      <c r="AD1501" s="392"/>
      <c r="AE1501" s="392"/>
      <c r="AF1501" s="391">
        <f>IF(E1500="","",ROUND(K1501*S1501*U1501,1))</f>
        <v>1159.7</v>
      </c>
      <c r="AG1501" s="392"/>
      <c r="AH1501" s="392"/>
      <c r="AI1501" s="393"/>
      <c r="AJ1501" s="84"/>
      <c r="AK1501" s="394"/>
      <c r="AL1501" s="242"/>
      <c r="AM1501" s="242"/>
      <c r="AN1501" s="242"/>
      <c r="BX1501" s="106"/>
    </row>
    <row r="1502" spans="1:76" s="40" customFormat="1" ht="15.75" customHeight="1" x14ac:dyDescent="0.15">
      <c r="A1502" s="115" t="str">
        <f>IF(液状化L2の有無="",IF(H1502="","×",""),"×")</f>
        <v>×</v>
      </c>
      <c r="B1502" s="99"/>
      <c r="C1502" s="240" t="str">
        <f>IF(D1356="","",D1356)</f>
        <v/>
      </c>
      <c r="D1502" s="241"/>
      <c r="E1502" s="241" t="str">
        <f>IF(G1356="","",G1356)</f>
        <v/>
      </c>
      <c r="F1502" s="241"/>
      <c r="G1502" s="241"/>
      <c r="H1502" s="242" t="str">
        <f>IF(J1356="","",J1356)</f>
        <v/>
      </c>
      <c r="I1502" s="242"/>
      <c r="J1502" s="242"/>
      <c r="K1502" s="385">
        <f>AF1356*AD$1510*AK1502</f>
        <v>0</v>
      </c>
      <c r="L1502" s="385"/>
      <c r="M1502" s="385"/>
      <c r="N1502" s="386"/>
      <c r="O1502" s="387" t="str">
        <f>IF(E1502="","",IF(E1502="粘性土",1,CHOOSE(AJ$1266,X$1261,X$1262,X$1263)))</f>
        <v/>
      </c>
      <c r="P1502" s="385"/>
      <c r="Q1502" s="385" t="str">
        <f>IF(E1502="","",IF(E1502="粘性土",1,CHOOSE(AJ$1266,AB$1261,AB$1262,AB$1263)))</f>
        <v/>
      </c>
      <c r="R1502" s="385"/>
      <c r="S1502" s="385" t="str">
        <f>IF(E1502="","",IF(E1502="粘性土",1,CHOOSE(AJ$1266,AF$1261,AF$1262,AF$1263)))</f>
        <v/>
      </c>
      <c r="T1502" s="385"/>
      <c r="U1502" s="427" t="str">
        <f>IF(E1502="","",IF(E1502="粘性土",1,AJ$1279))</f>
        <v/>
      </c>
      <c r="V1502" s="427"/>
      <c r="W1502" s="428"/>
      <c r="X1502" s="391" t="str">
        <f>IF(E1502="","",ROUND(K1502*O1502*U1502,1))</f>
        <v/>
      </c>
      <c r="Y1502" s="392"/>
      <c r="Z1502" s="392"/>
      <c r="AA1502" s="392"/>
      <c r="AB1502" s="391" t="str">
        <f>IF(E1502="","",ROUND(K1502*Q1502*U1502,1))</f>
        <v/>
      </c>
      <c r="AC1502" s="392"/>
      <c r="AD1502" s="392"/>
      <c r="AE1502" s="392"/>
      <c r="AF1502" s="391" t="str">
        <f>IF(E1502="","",ROUND(K1502*S1502*U1502,1))</f>
        <v/>
      </c>
      <c r="AG1502" s="392"/>
      <c r="AH1502" s="392"/>
      <c r="AI1502" s="393"/>
      <c r="AJ1502" s="84"/>
      <c r="AK1502" s="394">
        <f>R314</f>
        <v>0</v>
      </c>
      <c r="AL1502" s="242"/>
      <c r="AM1502" s="242"/>
      <c r="AN1502" s="242"/>
      <c r="BX1502" s="106"/>
    </row>
    <row r="1503" spans="1:76" s="40" customFormat="1" ht="15.75" customHeight="1" x14ac:dyDescent="0.15">
      <c r="A1503" s="115" t="str">
        <f t="shared" ref="A1503" si="300">A1502</f>
        <v>×</v>
      </c>
      <c r="B1503" s="99"/>
      <c r="C1503" s="240"/>
      <c r="D1503" s="241"/>
      <c r="E1503" s="241"/>
      <c r="F1503" s="241"/>
      <c r="G1503" s="241"/>
      <c r="H1503" s="242"/>
      <c r="I1503" s="242"/>
      <c r="J1503" s="242"/>
      <c r="K1503" s="385">
        <f>AF1357*AD$1510*AK1502</f>
        <v>0</v>
      </c>
      <c r="L1503" s="385"/>
      <c r="M1503" s="385"/>
      <c r="N1503" s="386"/>
      <c r="O1503" s="387" t="str">
        <f>IF(E1503="","",IF(E1503="粘性土",1,CHOOSE(AJ$1266,X$1261,X$1262,X$1263)))</f>
        <v/>
      </c>
      <c r="P1503" s="385"/>
      <c r="Q1503" s="385" t="str">
        <f>IF(E1503="","",IF(E1503="粘性土",1,CHOOSE(AJ$1266,AB$1261,AB$1262,AB$1263)))</f>
        <v/>
      </c>
      <c r="R1503" s="385"/>
      <c r="S1503" s="385" t="str">
        <f>IF(E1503="","",IF(E1503="粘性土",1,CHOOSE(AJ$1266,AF$1261,AF$1262,AF$1263)))</f>
        <v/>
      </c>
      <c r="T1503" s="385"/>
      <c r="U1503" s="427" t="str">
        <f t="shared" si="279"/>
        <v/>
      </c>
      <c r="V1503" s="427"/>
      <c r="W1503" s="428"/>
      <c r="X1503" s="391" t="str">
        <f>IF(E1502="","",ROUND(K1503*O1503*U1503,1))</f>
        <v/>
      </c>
      <c r="Y1503" s="392"/>
      <c r="Z1503" s="392"/>
      <c r="AA1503" s="392"/>
      <c r="AB1503" s="391" t="str">
        <f>IF(E1502="","",ROUND(K1503*Q1503*U1503,1))</f>
        <v/>
      </c>
      <c r="AC1503" s="392"/>
      <c r="AD1503" s="392"/>
      <c r="AE1503" s="392"/>
      <c r="AF1503" s="391" t="str">
        <f>IF(E1502="","",ROUND(K1503*S1503*U1503,1))</f>
        <v/>
      </c>
      <c r="AG1503" s="392"/>
      <c r="AH1503" s="392"/>
      <c r="AI1503" s="393"/>
      <c r="AJ1503" s="84"/>
      <c r="AK1503" s="394"/>
      <c r="AL1503" s="242"/>
      <c r="AM1503" s="242"/>
      <c r="AN1503" s="242"/>
      <c r="BX1503" s="106"/>
    </row>
    <row r="1504" spans="1:76" s="40" customFormat="1" ht="15.75" customHeight="1" x14ac:dyDescent="0.15">
      <c r="A1504" s="115" t="str">
        <f>IF(液状化L2の有無="",IF(H1504="","×",""),"×")</f>
        <v>×</v>
      </c>
      <c r="B1504" s="99"/>
      <c r="C1504" s="240" t="str">
        <f>IF(D1358="","",D1358)</f>
        <v/>
      </c>
      <c r="D1504" s="241"/>
      <c r="E1504" s="241" t="str">
        <f>IF(G1358="","",G1358)</f>
        <v/>
      </c>
      <c r="F1504" s="241"/>
      <c r="G1504" s="241"/>
      <c r="H1504" s="242" t="str">
        <f>IF(J1358="","",J1358)</f>
        <v/>
      </c>
      <c r="I1504" s="242"/>
      <c r="J1504" s="242"/>
      <c r="K1504" s="385">
        <f>AF1358*AD$1510*AK1504</f>
        <v>0</v>
      </c>
      <c r="L1504" s="385"/>
      <c r="M1504" s="385"/>
      <c r="N1504" s="386"/>
      <c r="O1504" s="387" t="str">
        <f>O1503</f>
        <v/>
      </c>
      <c r="P1504" s="385"/>
      <c r="Q1504" s="385" t="str">
        <f>Q1503</f>
        <v/>
      </c>
      <c r="R1504" s="385"/>
      <c r="S1504" s="385" t="str">
        <f>S1503</f>
        <v/>
      </c>
      <c r="T1504" s="385"/>
      <c r="U1504" s="427" t="str">
        <f>IF(E1504="","",IF(E1504="粘性土",1,AJ$1279))</f>
        <v/>
      </c>
      <c r="V1504" s="427"/>
      <c r="W1504" s="428"/>
      <c r="X1504" s="391" t="str">
        <f>IF(E1504="","",ROUND(K1504*O1504*U1504,1))</f>
        <v/>
      </c>
      <c r="Y1504" s="392"/>
      <c r="Z1504" s="392"/>
      <c r="AA1504" s="392"/>
      <c r="AB1504" s="391" t="str">
        <f>IF(E1504="","",ROUND(K1504*Q1504*U1504,1))</f>
        <v/>
      </c>
      <c r="AC1504" s="392"/>
      <c r="AD1504" s="392"/>
      <c r="AE1504" s="392"/>
      <c r="AF1504" s="391" t="str">
        <f>IF(E1504="","",ROUND(K1504*S1504*U1504,1))</f>
        <v/>
      </c>
      <c r="AG1504" s="392"/>
      <c r="AH1504" s="392"/>
      <c r="AI1504" s="393"/>
      <c r="AJ1504" s="84"/>
      <c r="AK1504" s="394">
        <f>R315</f>
        <v>0</v>
      </c>
      <c r="AL1504" s="242"/>
      <c r="AM1504" s="242"/>
      <c r="AN1504" s="242"/>
      <c r="BX1504" s="106"/>
    </row>
    <row r="1505" spans="1:76" s="40" customFormat="1" ht="15.75" customHeight="1" x14ac:dyDescent="0.15">
      <c r="A1505" s="115" t="str">
        <f t="shared" ref="A1505" si="301">A1504</f>
        <v>×</v>
      </c>
      <c r="B1505" s="99"/>
      <c r="C1505" s="240"/>
      <c r="D1505" s="241"/>
      <c r="E1505" s="241"/>
      <c r="F1505" s="241"/>
      <c r="G1505" s="241"/>
      <c r="H1505" s="242"/>
      <c r="I1505" s="242"/>
      <c r="J1505" s="242"/>
      <c r="K1505" s="385">
        <f>AF1359*AD$1510*AK1504</f>
        <v>0</v>
      </c>
      <c r="L1505" s="385"/>
      <c r="M1505" s="385"/>
      <c r="N1505" s="386"/>
      <c r="O1505" s="387" t="str">
        <f>IF(E1505="","",IF(E1505="粘性土",1,CHOOSE(AJ$1266,X$1261,X$1262,X$1263)))</f>
        <v/>
      </c>
      <c r="P1505" s="385"/>
      <c r="Q1505" s="385" t="str">
        <f>IF(E1505="","",IF(E1505="粘性土",1,CHOOSE(AJ$1266,AB$1261,AB$1262,AB$1263)))</f>
        <v/>
      </c>
      <c r="R1505" s="385"/>
      <c r="S1505" s="385" t="str">
        <f>IF(E1505="","",IF(E1505="粘性土",1,CHOOSE(AJ$1266,AF$1261,AF$1262,AF$1263)))</f>
        <v/>
      </c>
      <c r="T1505" s="385"/>
      <c r="U1505" s="427" t="str">
        <f t="shared" si="279"/>
        <v/>
      </c>
      <c r="V1505" s="427"/>
      <c r="W1505" s="428"/>
      <c r="X1505" s="391" t="str">
        <f>IF(E1504="","",ROUND(K1505*O1505*U1505,1))</f>
        <v/>
      </c>
      <c r="Y1505" s="392"/>
      <c r="Z1505" s="392"/>
      <c r="AA1505" s="392"/>
      <c r="AB1505" s="391" t="str">
        <f>IF(E1504="","",ROUND(K1505*Q1505*U1505,1))</f>
        <v/>
      </c>
      <c r="AC1505" s="392"/>
      <c r="AD1505" s="392"/>
      <c r="AE1505" s="392"/>
      <c r="AF1505" s="391" t="str">
        <f>IF(E1504="","",ROUND(K1505*S1505*U1505,1))</f>
        <v/>
      </c>
      <c r="AG1505" s="392"/>
      <c r="AH1505" s="392"/>
      <c r="AI1505" s="393"/>
      <c r="AJ1505" s="84"/>
      <c r="AK1505" s="394"/>
      <c r="AL1505" s="242"/>
      <c r="AM1505" s="242"/>
      <c r="AN1505" s="242"/>
      <c r="BX1505" s="106"/>
    </row>
    <row r="1506" spans="1:76" s="40" customFormat="1" ht="15.75" customHeight="1" x14ac:dyDescent="0.15">
      <c r="A1506" s="115" t="str">
        <f>IF(液状化L2の有無="",IF(H1506="","×",""),"×")</f>
        <v>×</v>
      </c>
      <c r="B1506" s="99"/>
      <c r="C1506" s="240" t="str">
        <f>IF(D1360="","",D1360)</f>
        <v/>
      </c>
      <c r="D1506" s="241"/>
      <c r="E1506" s="241" t="str">
        <f>IF(G1360="","",G1360)</f>
        <v/>
      </c>
      <c r="F1506" s="241"/>
      <c r="G1506" s="241"/>
      <c r="H1506" s="242" t="str">
        <f>IF(J1360="","",J1360)</f>
        <v/>
      </c>
      <c r="I1506" s="242"/>
      <c r="J1506" s="242"/>
      <c r="K1506" s="385">
        <f>AF1360*AD$1510*AK1506</f>
        <v>0</v>
      </c>
      <c r="L1506" s="385"/>
      <c r="M1506" s="385"/>
      <c r="N1506" s="386"/>
      <c r="O1506" s="387" t="str">
        <f t="shared" ref="O1506" si="302">O1505</f>
        <v/>
      </c>
      <c r="P1506" s="385"/>
      <c r="Q1506" s="385" t="str">
        <f t="shared" ref="Q1506" si="303">Q1505</f>
        <v/>
      </c>
      <c r="R1506" s="385"/>
      <c r="S1506" s="385" t="str">
        <f t="shared" ref="S1506" si="304">S1505</f>
        <v/>
      </c>
      <c r="T1506" s="385"/>
      <c r="U1506" s="427" t="str">
        <f>IF(E1506="","",IF(E1506="粘性土",1,AJ$1279))</f>
        <v/>
      </c>
      <c r="V1506" s="427"/>
      <c r="W1506" s="428"/>
      <c r="X1506" s="391" t="str">
        <f>IF(E1506="","",ROUND(K1506*O1506*U1506,1))</f>
        <v/>
      </c>
      <c r="Y1506" s="392"/>
      <c r="Z1506" s="392"/>
      <c r="AA1506" s="392"/>
      <c r="AB1506" s="391" t="str">
        <f>IF(E1506="","",ROUND(K1506*Q1506*U1506,1))</f>
        <v/>
      </c>
      <c r="AC1506" s="392"/>
      <c r="AD1506" s="392"/>
      <c r="AE1506" s="392"/>
      <c r="AF1506" s="391" t="str">
        <f>IF(E1506="","",ROUND(K1506*S1506*U1506,1))</f>
        <v/>
      </c>
      <c r="AG1506" s="392"/>
      <c r="AH1506" s="392"/>
      <c r="AI1506" s="393"/>
      <c r="AJ1506" s="84"/>
      <c r="AK1506" s="394">
        <f>R316</f>
        <v>0</v>
      </c>
      <c r="AL1506" s="242"/>
      <c r="AM1506" s="242"/>
      <c r="AN1506" s="242"/>
      <c r="BX1506" s="106"/>
    </row>
    <row r="1507" spans="1:76" s="40" customFormat="1" ht="15.75" customHeight="1" x14ac:dyDescent="0.15">
      <c r="A1507" s="115" t="str">
        <f t="shared" ref="A1507" si="305">A1506</f>
        <v>×</v>
      </c>
      <c r="B1507" s="99"/>
      <c r="C1507" s="240"/>
      <c r="D1507" s="241"/>
      <c r="E1507" s="241"/>
      <c r="F1507" s="241"/>
      <c r="G1507" s="241"/>
      <c r="H1507" s="242"/>
      <c r="I1507" s="242"/>
      <c r="J1507" s="242"/>
      <c r="K1507" s="385">
        <f>AF1361*AD$1510*AK1506</f>
        <v>0</v>
      </c>
      <c r="L1507" s="385"/>
      <c r="M1507" s="385"/>
      <c r="N1507" s="386"/>
      <c r="O1507" s="387" t="str">
        <f>IF(E1507="","",IF(E1507="粘性土",1,CHOOSE(AJ$1266,X$1261,X$1262,X$1263)))</f>
        <v/>
      </c>
      <c r="P1507" s="385"/>
      <c r="Q1507" s="385" t="str">
        <f>IF(E1507="","",IF(E1507="粘性土",1,CHOOSE(AJ$1266,AB$1261,AB$1262,AB$1263)))</f>
        <v/>
      </c>
      <c r="R1507" s="385"/>
      <c r="S1507" s="385" t="str">
        <f>IF(E1507="","",IF(E1507="粘性土",1,CHOOSE(AJ$1266,AF$1261,AF$1262,AF$1263)))</f>
        <v/>
      </c>
      <c r="T1507" s="385"/>
      <c r="U1507" s="427" t="str">
        <f t="shared" si="279"/>
        <v/>
      </c>
      <c r="V1507" s="427"/>
      <c r="W1507" s="428"/>
      <c r="X1507" s="391" t="str">
        <f>IF(E1506="","",ROUND(K1507*O1507*U1507,1))</f>
        <v/>
      </c>
      <c r="Y1507" s="392"/>
      <c r="Z1507" s="392"/>
      <c r="AA1507" s="392"/>
      <c r="AB1507" s="391" t="str">
        <f>IF(E1506="","",ROUND(K1507*Q1507*U1507,1))</f>
        <v/>
      </c>
      <c r="AC1507" s="392"/>
      <c r="AD1507" s="392"/>
      <c r="AE1507" s="392"/>
      <c r="AF1507" s="391" t="str">
        <f>IF(E1506="","",ROUND(K1507*S1507*U1507,1))</f>
        <v/>
      </c>
      <c r="AG1507" s="392"/>
      <c r="AH1507" s="392"/>
      <c r="AI1507" s="393"/>
      <c r="AJ1507" s="84"/>
      <c r="AK1507" s="394"/>
      <c r="AL1507" s="242"/>
      <c r="AM1507" s="242"/>
      <c r="AN1507" s="242"/>
      <c r="BX1507" s="106"/>
    </row>
    <row r="1508" spans="1:76" s="40" customFormat="1" ht="15.75" customHeight="1" x14ac:dyDescent="0.15">
      <c r="A1508" s="115" t="str">
        <f>IF(液状化L2の有無="",IF(H1508="","×",""),"×")</f>
        <v>×</v>
      </c>
      <c r="B1508" s="99"/>
      <c r="C1508" s="240" t="str">
        <f>IF(D1362="","",D1362)</f>
        <v/>
      </c>
      <c r="D1508" s="241"/>
      <c r="E1508" s="241" t="str">
        <f>IF(G1362="","",G1362)</f>
        <v/>
      </c>
      <c r="F1508" s="241"/>
      <c r="G1508" s="241"/>
      <c r="H1508" s="242" t="str">
        <f>IF(J1362="","",J1362)</f>
        <v/>
      </c>
      <c r="I1508" s="242"/>
      <c r="J1508" s="242"/>
      <c r="K1508" s="385">
        <f>AF1362*AD$1510*AK1508</f>
        <v>0</v>
      </c>
      <c r="L1508" s="385"/>
      <c r="M1508" s="385"/>
      <c r="N1508" s="386"/>
      <c r="O1508" s="387" t="str">
        <f t="shared" ref="O1508" si="306">O1507</f>
        <v/>
      </c>
      <c r="P1508" s="385"/>
      <c r="Q1508" s="385" t="str">
        <f t="shared" ref="Q1508" si="307">Q1507</f>
        <v/>
      </c>
      <c r="R1508" s="385"/>
      <c r="S1508" s="385" t="str">
        <f t="shared" ref="S1508" si="308">S1507</f>
        <v/>
      </c>
      <c r="T1508" s="385"/>
      <c r="U1508" s="427" t="str">
        <f>IF(E1508="","",IF(E1508="粘性土",1,AJ$1279))</f>
        <v/>
      </c>
      <c r="V1508" s="427"/>
      <c r="W1508" s="428"/>
      <c r="X1508" s="391" t="str">
        <f>IF(E1508="","",ROUND(K1508*O1508*U1508,1))</f>
        <v/>
      </c>
      <c r="Y1508" s="392"/>
      <c r="Z1508" s="392"/>
      <c r="AA1508" s="392"/>
      <c r="AB1508" s="391" t="str">
        <f>IF(E1508="","",ROUND(K1508*Q1508*U1508,1))</f>
        <v/>
      </c>
      <c r="AC1508" s="392"/>
      <c r="AD1508" s="392"/>
      <c r="AE1508" s="392"/>
      <c r="AF1508" s="391" t="str">
        <f>IF(E1508="","",ROUND(K1508*S1508*U1508,1))</f>
        <v/>
      </c>
      <c r="AG1508" s="392"/>
      <c r="AH1508" s="392"/>
      <c r="AI1508" s="393"/>
      <c r="AJ1508" s="84"/>
      <c r="AK1508" s="394">
        <f>R317</f>
        <v>0</v>
      </c>
      <c r="AL1508" s="242"/>
      <c r="AM1508" s="242"/>
      <c r="AN1508" s="242"/>
      <c r="BX1508" s="106"/>
    </row>
    <row r="1509" spans="1:76" s="40" customFormat="1" ht="15.75" customHeight="1" x14ac:dyDescent="0.15">
      <c r="A1509" s="115" t="str">
        <f t="shared" ref="A1509" si="309">A1508</f>
        <v>×</v>
      </c>
      <c r="B1509" s="99"/>
      <c r="C1509" s="251"/>
      <c r="D1509" s="252"/>
      <c r="E1509" s="252"/>
      <c r="F1509" s="252"/>
      <c r="G1509" s="252"/>
      <c r="H1509" s="253"/>
      <c r="I1509" s="253"/>
      <c r="J1509" s="253"/>
      <c r="K1509" s="396">
        <f>AF1363*AD$1510*AK1508</f>
        <v>0</v>
      </c>
      <c r="L1509" s="396"/>
      <c r="M1509" s="396"/>
      <c r="N1509" s="397"/>
      <c r="O1509" s="398" t="str">
        <f>IF(E1509="","",IF(E1509="粘性土",1,CHOOSE(AJ$1266,X$1261,X$1262,X$1263)))</f>
        <v/>
      </c>
      <c r="P1509" s="396"/>
      <c r="Q1509" s="396" t="str">
        <f>IF(E1509="","",IF(E1509="粘性土",1,CHOOSE(AJ$1266,AB$1261,AB$1262,AB$1263)))</f>
        <v/>
      </c>
      <c r="R1509" s="396"/>
      <c r="S1509" s="396" t="str">
        <f>IF(E1509="","",IF(E1509="粘性土",1,CHOOSE(AJ$1266,AF$1261,AF$1262,AF$1263)))</f>
        <v/>
      </c>
      <c r="T1509" s="396"/>
      <c r="U1509" s="427" t="str">
        <f t="shared" si="279"/>
        <v/>
      </c>
      <c r="V1509" s="427"/>
      <c r="W1509" s="428"/>
      <c r="X1509" s="402" t="str">
        <f>IF(E1508="","",ROUND(K1509*O1509*U1509,1))</f>
        <v/>
      </c>
      <c r="Y1509" s="403"/>
      <c r="Z1509" s="403"/>
      <c r="AA1509" s="403"/>
      <c r="AB1509" s="402" t="str">
        <f>IF(E1508="","",ROUND(K1509*Q1509*U1509,1))</f>
        <v/>
      </c>
      <c r="AC1509" s="403"/>
      <c r="AD1509" s="403"/>
      <c r="AE1509" s="403"/>
      <c r="AF1509" s="402" t="str">
        <f>IF(E1508="","",ROUND(K1509*S1509*U1509,1))</f>
        <v/>
      </c>
      <c r="AG1509" s="403"/>
      <c r="AH1509" s="403"/>
      <c r="AI1509" s="404"/>
      <c r="AJ1509" s="84"/>
      <c r="AK1509" s="395"/>
      <c r="AL1509" s="253"/>
      <c r="AM1509" s="253"/>
      <c r="AN1509" s="253"/>
      <c r="BX1509" s="106"/>
    </row>
    <row r="1510" spans="1:76" s="40" customFormat="1" ht="15.75" customHeight="1" x14ac:dyDescent="0.15">
      <c r="A1510" s="115" t="str">
        <f>IF(液状化L2の有無="","","×")</f>
        <v/>
      </c>
      <c r="B1510" s="99"/>
      <c r="C1510" s="66"/>
      <c r="D1510" s="66"/>
      <c r="E1510" s="66"/>
      <c r="F1510" s="66"/>
      <c r="G1510" s="66"/>
      <c r="H1510" s="35"/>
      <c r="I1510" s="35"/>
      <c r="J1510" s="35"/>
      <c r="K1510" s="35"/>
      <c r="L1510" s="35"/>
      <c r="M1510" s="66"/>
      <c r="N1510" s="66"/>
      <c r="O1510" s="66"/>
      <c r="P1510" s="66"/>
      <c r="Q1510" s="43"/>
      <c r="R1510" s="43"/>
      <c r="S1510" s="66"/>
      <c r="T1510" s="66"/>
      <c r="U1510" s="66"/>
      <c r="V1510" s="66"/>
      <c r="W1510" s="66"/>
      <c r="X1510" s="66"/>
      <c r="Y1510" s="66"/>
      <c r="Z1510" s="66"/>
      <c r="AA1510" s="50" t="s">
        <v>119</v>
      </c>
      <c r="AB1510" s="37" t="s">
        <v>487</v>
      </c>
      <c r="AC1510" s="35" t="s">
        <v>25</v>
      </c>
      <c r="AD1510" s="321">
        <f>杭先端径</f>
        <v>1.5</v>
      </c>
      <c r="AE1510" s="321"/>
      <c r="AF1510" s="321"/>
      <c r="AG1510" s="62" t="s">
        <v>416</v>
      </c>
      <c r="AH1510" s="35" t="s">
        <v>149</v>
      </c>
      <c r="AI1510" s="66"/>
      <c r="BX1510" s="106"/>
    </row>
    <row r="1511" spans="1:76" s="40" customFormat="1" ht="15.75" customHeight="1" x14ac:dyDescent="0.15">
      <c r="B1511" s="99" t="s">
        <v>571</v>
      </c>
      <c r="H1511" s="22"/>
      <c r="I1511" s="22"/>
      <c r="J1511" s="22"/>
      <c r="K1511" s="22"/>
      <c r="L1511" s="22"/>
      <c r="M1511" s="32"/>
      <c r="N1511" s="31"/>
      <c r="O1511" s="31"/>
      <c r="P1511" s="31"/>
      <c r="Q1511" s="32"/>
      <c r="R1511" s="32"/>
      <c r="S1511" s="32"/>
      <c r="T1511" s="32"/>
      <c r="U1511" s="32"/>
      <c r="V1511" s="32"/>
      <c r="W1511" s="32"/>
      <c r="X1511" s="32"/>
      <c r="Y1511" s="32"/>
      <c r="Z1511" s="63"/>
      <c r="AA1511" s="63"/>
      <c r="AB1511" s="63"/>
      <c r="AC1511" s="31"/>
      <c r="AD1511" s="31"/>
      <c r="AE1511" s="31"/>
      <c r="AL1511" s="32"/>
      <c r="AM1511" s="32"/>
      <c r="AN1511" s="32"/>
      <c r="BX1511" s="106"/>
    </row>
    <row r="1512" spans="1:76" s="106" customFormat="1" ht="15.75" customHeight="1" x14ac:dyDescent="0.15">
      <c r="H1512" s="99"/>
      <c r="I1512" s="99"/>
      <c r="J1512" s="99"/>
      <c r="K1512" s="99"/>
      <c r="L1512" s="99"/>
      <c r="M1512" s="101"/>
      <c r="N1512" s="105"/>
      <c r="O1512" s="105"/>
      <c r="P1512" s="105"/>
      <c r="Q1512" s="101"/>
      <c r="R1512" s="101"/>
      <c r="S1512" s="101"/>
      <c r="T1512" s="101"/>
      <c r="U1512" s="101"/>
      <c r="V1512" s="101"/>
      <c r="W1512" s="101"/>
      <c r="X1512" s="101"/>
      <c r="Y1512" s="101"/>
      <c r="Z1512" s="100"/>
      <c r="AA1512" s="100"/>
      <c r="AB1512" s="100"/>
      <c r="AC1512" s="105"/>
      <c r="AD1512" s="105"/>
      <c r="AE1512" s="105"/>
      <c r="AL1512" s="101"/>
      <c r="AM1512" s="101"/>
      <c r="AN1512" s="101"/>
    </row>
    <row r="1513" spans="1:76" s="40" customFormat="1" ht="15.75" customHeight="1" x14ac:dyDescent="0.15">
      <c r="B1513" s="106"/>
      <c r="C1513" s="28" t="s">
        <v>500</v>
      </c>
      <c r="D1513" s="34"/>
      <c r="E1513" s="34"/>
      <c r="F1513" s="34"/>
      <c r="G1513" s="28"/>
      <c r="H1513" s="28"/>
      <c r="I1513" s="28"/>
      <c r="J1513" s="28"/>
      <c r="K1513" s="28"/>
      <c r="L1513" s="28"/>
      <c r="M1513" s="28"/>
      <c r="N1513" s="28"/>
      <c r="O1513" s="28"/>
      <c r="P1513" s="28"/>
      <c r="Q1513" s="28"/>
      <c r="R1513" s="28"/>
      <c r="S1513" s="28"/>
      <c r="T1513" s="28"/>
      <c r="U1513" s="28"/>
      <c r="V1513" s="28"/>
      <c r="W1513" s="28"/>
      <c r="X1513" s="28"/>
      <c r="Y1513" s="28"/>
      <c r="Z1513" s="28"/>
      <c r="AA1513" s="34"/>
      <c r="AB1513" s="34"/>
      <c r="AC1513" s="34"/>
      <c r="AD1513" s="34"/>
      <c r="AE1513" s="34"/>
      <c r="AF1513" s="34"/>
      <c r="AG1513" s="34"/>
      <c r="AH1513" s="34"/>
      <c r="AI1513" s="34"/>
      <c r="AJ1513" s="34"/>
      <c r="BX1513" s="106"/>
    </row>
    <row r="1514" spans="1:76" s="40" customFormat="1" ht="15.75" customHeight="1" x14ac:dyDescent="0.15">
      <c r="B1514" s="106"/>
      <c r="C1514" s="405" t="s">
        <v>8</v>
      </c>
      <c r="D1514" s="406"/>
      <c r="E1514" s="406" t="s">
        <v>332</v>
      </c>
      <c r="F1514" s="406"/>
      <c r="G1514" s="406"/>
      <c r="H1514" s="407" t="s">
        <v>181</v>
      </c>
      <c r="I1514" s="407"/>
      <c r="J1514" s="407"/>
      <c r="K1514" s="406" t="s">
        <v>488</v>
      </c>
      <c r="L1514" s="406"/>
      <c r="M1514" s="406"/>
      <c r="N1514" s="409"/>
      <c r="O1514" s="368" t="s">
        <v>274</v>
      </c>
      <c r="P1514" s="266"/>
      <c r="Q1514" s="266"/>
      <c r="R1514" s="266"/>
      <c r="S1514" s="266"/>
      <c r="T1514" s="266"/>
      <c r="U1514" s="266" t="s">
        <v>482</v>
      </c>
      <c r="V1514" s="266"/>
      <c r="W1514" s="410"/>
      <c r="X1514" s="265" t="s">
        <v>528</v>
      </c>
      <c r="Y1514" s="266"/>
      <c r="Z1514" s="266"/>
      <c r="AA1514" s="266"/>
      <c r="AB1514" s="266"/>
      <c r="AC1514" s="266"/>
      <c r="AD1514" s="266"/>
      <c r="AE1514" s="266"/>
      <c r="AF1514" s="266"/>
      <c r="AG1514" s="266"/>
      <c r="AH1514" s="266"/>
      <c r="AI1514" s="372"/>
      <c r="AJ1514" s="53"/>
      <c r="BX1514" s="106"/>
    </row>
    <row r="1515" spans="1:76" s="40" customFormat="1" ht="15.75" customHeight="1" x14ac:dyDescent="0.15">
      <c r="B1515" s="106"/>
      <c r="C1515" s="374"/>
      <c r="D1515" s="327"/>
      <c r="E1515" s="327"/>
      <c r="F1515" s="327"/>
      <c r="G1515" s="327"/>
      <c r="H1515" s="408"/>
      <c r="I1515" s="408"/>
      <c r="J1515" s="408"/>
      <c r="K1515" s="327"/>
      <c r="L1515" s="327"/>
      <c r="M1515" s="327"/>
      <c r="N1515" s="332"/>
      <c r="O1515" s="412" t="s">
        <v>471</v>
      </c>
      <c r="P1515" s="253"/>
      <c r="Q1515" s="253" t="s">
        <v>472</v>
      </c>
      <c r="R1515" s="253"/>
      <c r="S1515" s="253" t="s">
        <v>473</v>
      </c>
      <c r="T1515" s="253"/>
      <c r="U1515" s="252"/>
      <c r="V1515" s="252"/>
      <c r="W1515" s="411"/>
      <c r="X1515" s="395" t="s">
        <v>471</v>
      </c>
      <c r="Y1515" s="253"/>
      <c r="Z1515" s="253"/>
      <c r="AA1515" s="253"/>
      <c r="AB1515" s="253" t="s">
        <v>472</v>
      </c>
      <c r="AC1515" s="253"/>
      <c r="AD1515" s="253"/>
      <c r="AE1515" s="253"/>
      <c r="AF1515" s="253" t="s">
        <v>473</v>
      </c>
      <c r="AG1515" s="253"/>
      <c r="AH1515" s="253"/>
      <c r="AI1515" s="413"/>
      <c r="AJ1515" s="55"/>
      <c r="BX1515" s="106"/>
    </row>
    <row r="1516" spans="1:76" s="40" customFormat="1" ht="15.75" customHeight="1" x14ac:dyDescent="0.15">
      <c r="A1516" s="83" t="str">
        <f>IF(H1516="","×","")</f>
        <v/>
      </c>
      <c r="B1516" s="99"/>
      <c r="C1516" s="265">
        <f>IF(D1334="","",D1334)</f>
        <v>2</v>
      </c>
      <c r="D1516" s="266"/>
      <c r="E1516" s="266" t="str">
        <f>IF(G1334="","",G1334)</f>
        <v>砂質土</v>
      </c>
      <c r="F1516" s="266"/>
      <c r="G1516" s="266"/>
      <c r="H1516" s="267">
        <f>IF(J1334="","",J1334)</f>
        <v>0.33000001311302185</v>
      </c>
      <c r="I1516" s="267"/>
      <c r="J1516" s="267"/>
      <c r="K1516" s="414">
        <f t="shared" ref="K1516:K1545" si="310">AF1334*AD$1546</f>
        <v>452.09999999999997</v>
      </c>
      <c r="L1516" s="414"/>
      <c r="M1516" s="414"/>
      <c r="N1516" s="426"/>
      <c r="O1516" s="416">
        <f>IF(E1516="","",IF(E1516="粘性土",1,CHOOSE(AJ$1267,X$1261,X$1262,X$1263)))</f>
        <v>1</v>
      </c>
      <c r="P1516" s="414"/>
      <c r="Q1516" s="414">
        <f>IF(E1516="","",IF(E1516="粘性土",1,CHOOSE(AJ$1267,AB$1261,AB$1262,AB$1263)))</f>
        <v>0.5</v>
      </c>
      <c r="R1516" s="414"/>
      <c r="S1516" s="414">
        <f>IF(E1516="","",IF(E1516="粘性土",1,CHOOSE(AJ$1267,AF$1261,AF$1262,AF$1263)))</f>
        <v>0.4</v>
      </c>
      <c r="T1516" s="414"/>
      <c r="U1516" s="417">
        <f>IF(E1516="","",IF(E1516="粘性土",1,AJ$1283))</f>
        <v>0.83899999999999997</v>
      </c>
      <c r="V1516" s="418"/>
      <c r="W1516" s="419"/>
      <c r="X1516" s="420">
        <f>IF(E1516="","",ROUND(K1516*O1516*U1516,1))</f>
        <v>379.3</v>
      </c>
      <c r="Y1516" s="421"/>
      <c r="Z1516" s="421"/>
      <c r="AA1516" s="421"/>
      <c r="AB1516" s="420">
        <f>IF(E1516="","",ROUND(K1516*Q1516*U1516,1))</f>
        <v>189.7</v>
      </c>
      <c r="AC1516" s="421"/>
      <c r="AD1516" s="421"/>
      <c r="AE1516" s="421"/>
      <c r="AF1516" s="420">
        <f>IF(E1516="","",ROUND(K1516*S1516*U1516,1))</f>
        <v>151.69999999999999</v>
      </c>
      <c r="AG1516" s="421"/>
      <c r="AH1516" s="421"/>
      <c r="AI1516" s="422"/>
      <c r="AJ1516" s="84"/>
      <c r="BX1516" s="106"/>
    </row>
    <row r="1517" spans="1:76" s="40" customFormat="1" ht="15.75" customHeight="1" x14ac:dyDescent="0.15">
      <c r="A1517" s="83" t="str">
        <f>A1516</f>
        <v/>
      </c>
      <c r="B1517" s="99"/>
      <c r="C1517" s="240"/>
      <c r="D1517" s="241"/>
      <c r="E1517" s="241"/>
      <c r="F1517" s="241"/>
      <c r="G1517" s="241"/>
      <c r="H1517" s="242"/>
      <c r="I1517" s="242"/>
      <c r="J1517" s="242"/>
      <c r="K1517" s="385">
        <f t="shared" si="310"/>
        <v>490.65000000000003</v>
      </c>
      <c r="L1517" s="385"/>
      <c r="M1517" s="385"/>
      <c r="N1517" s="424"/>
      <c r="O1517" s="387">
        <f>O1516</f>
        <v>1</v>
      </c>
      <c r="P1517" s="385"/>
      <c r="Q1517" s="385">
        <f>Q1516</f>
        <v>0.5</v>
      </c>
      <c r="R1517" s="385"/>
      <c r="S1517" s="385">
        <f>S1516</f>
        <v>0.4</v>
      </c>
      <c r="T1517" s="385"/>
      <c r="U1517" s="388">
        <f>U1516</f>
        <v>0.83899999999999997</v>
      </c>
      <c r="V1517" s="389"/>
      <c r="W1517" s="390"/>
      <c r="X1517" s="391">
        <f>IF(E1516="","",ROUND(K1517*O1517*U1517,1))</f>
        <v>411.7</v>
      </c>
      <c r="Y1517" s="392"/>
      <c r="Z1517" s="392"/>
      <c r="AA1517" s="392"/>
      <c r="AB1517" s="391">
        <f>IF(E1516="","",ROUND(K1517*Q1517*U1517,1))</f>
        <v>205.8</v>
      </c>
      <c r="AC1517" s="392"/>
      <c r="AD1517" s="392"/>
      <c r="AE1517" s="392"/>
      <c r="AF1517" s="391">
        <f>IF(E1516="","",ROUND(K1517*S1517*U1517,1))</f>
        <v>164.7</v>
      </c>
      <c r="AG1517" s="392"/>
      <c r="AH1517" s="392"/>
      <c r="AI1517" s="393"/>
      <c r="AJ1517" s="84"/>
      <c r="BX1517" s="106"/>
    </row>
    <row r="1518" spans="1:76" s="40" customFormat="1" ht="15.75" customHeight="1" x14ac:dyDescent="0.15">
      <c r="A1518" s="83" t="str">
        <f>IF(H1518="","×","")</f>
        <v/>
      </c>
      <c r="B1518" s="99"/>
      <c r="C1518" s="240">
        <f>IF(D1336="","",D1336)</f>
        <v>3</v>
      </c>
      <c r="D1518" s="241"/>
      <c r="E1518" s="241" t="str">
        <f>IF(G1336="","",G1336)</f>
        <v>粘性土</v>
      </c>
      <c r="F1518" s="241"/>
      <c r="G1518" s="241"/>
      <c r="H1518" s="242">
        <f>IF(J1336="","",J1336)</f>
        <v>1.5</v>
      </c>
      <c r="I1518" s="242"/>
      <c r="J1518" s="242"/>
      <c r="K1518" s="385">
        <f t="shared" si="310"/>
        <v>194.39999999999998</v>
      </c>
      <c r="L1518" s="385"/>
      <c r="M1518" s="385"/>
      <c r="N1518" s="424"/>
      <c r="O1518" s="387">
        <f>IF(E1518="","",IF(E1518="粘性土",1,CHOOSE(AJ$1267,X$1261,X$1262,X$1263)))</f>
        <v>1</v>
      </c>
      <c r="P1518" s="385"/>
      <c r="Q1518" s="385">
        <f>IF(E1518="","",IF(E1518="粘性土",1,CHOOSE(AJ$1267,AB$1261,AB$1262,AB$1263)))</f>
        <v>1</v>
      </c>
      <c r="R1518" s="385"/>
      <c r="S1518" s="385">
        <f>IF(E1518="","",IF(E1518="粘性土",1,CHOOSE(AJ$1267,AF$1261,AF$1262,AF$1263)))</f>
        <v>1</v>
      </c>
      <c r="T1518" s="385"/>
      <c r="U1518" s="388">
        <f>IF(E1518="","",IF(E1518="粘性土",1,AJ$1283))</f>
        <v>1</v>
      </c>
      <c r="V1518" s="389"/>
      <c r="W1518" s="390"/>
      <c r="X1518" s="391">
        <f>IF(E1518="","",ROUND(K1518*O1518*U1518,1))</f>
        <v>194.4</v>
      </c>
      <c r="Y1518" s="392"/>
      <c r="Z1518" s="392"/>
      <c r="AA1518" s="392"/>
      <c r="AB1518" s="391">
        <f>IF(E1518="","",ROUND(K1518*Q1518*U1518,1))</f>
        <v>194.4</v>
      </c>
      <c r="AC1518" s="392"/>
      <c r="AD1518" s="392"/>
      <c r="AE1518" s="392"/>
      <c r="AF1518" s="391">
        <f>IF(E1518="","",ROUND(K1518*S1518*U1518,1))</f>
        <v>194.4</v>
      </c>
      <c r="AG1518" s="392"/>
      <c r="AH1518" s="392"/>
      <c r="AI1518" s="393"/>
      <c r="AJ1518" s="84"/>
      <c r="BX1518" s="106"/>
    </row>
    <row r="1519" spans="1:76" s="40" customFormat="1" ht="15.75" customHeight="1" x14ac:dyDescent="0.15">
      <c r="A1519" s="83" t="str">
        <f>A1518</f>
        <v/>
      </c>
      <c r="B1519" s="99"/>
      <c r="C1519" s="240"/>
      <c r="D1519" s="241"/>
      <c r="E1519" s="241"/>
      <c r="F1519" s="241"/>
      <c r="G1519" s="241"/>
      <c r="H1519" s="242"/>
      <c r="I1519" s="242"/>
      <c r="J1519" s="242"/>
      <c r="K1519" s="385">
        <f t="shared" si="310"/>
        <v>194.39999999999998</v>
      </c>
      <c r="L1519" s="385"/>
      <c r="M1519" s="385"/>
      <c r="N1519" s="424"/>
      <c r="O1519" s="387">
        <f>O1518</f>
        <v>1</v>
      </c>
      <c r="P1519" s="385"/>
      <c r="Q1519" s="385">
        <f>Q1518</f>
        <v>1</v>
      </c>
      <c r="R1519" s="385"/>
      <c r="S1519" s="385">
        <f>S1518</f>
        <v>1</v>
      </c>
      <c r="T1519" s="385"/>
      <c r="U1519" s="388">
        <f>U1518</f>
        <v>1</v>
      </c>
      <c r="V1519" s="389"/>
      <c r="W1519" s="390"/>
      <c r="X1519" s="391">
        <f>IF(E1518="","",ROUND(K1519*O1519*U1519,1))</f>
        <v>194.4</v>
      </c>
      <c r="Y1519" s="392"/>
      <c r="Z1519" s="392"/>
      <c r="AA1519" s="392"/>
      <c r="AB1519" s="391">
        <f>IF(E1518="","",ROUND(K1519*Q1519*U1519,1))</f>
        <v>194.4</v>
      </c>
      <c r="AC1519" s="392"/>
      <c r="AD1519" s="392"/>
      <c r="AE1519" s="392"/>
      <c r="AF1519" s="391">
        <f>IF(E1518="","",ROUND(K1519*S1519*U1519,1))</f>
        <v>194.4</v>
      </c>
      <c r="AG1519" s="392"/>
      <c r="AH1519" s="392"/>
      <c r="AI1519" s="393"/>
      <c r="AJ1519" s="84"/>
      <c r="BX1519" s="106"/>
    </row>
    <row r="1520" spans="1:76" s="40" customFormat="1" ht="15.75" customHeight="1" x14ac:dyDescent="0.15">
      <c r="A1520" s="83" t="str">
        <f>IF(H1520="","×","")</f>
        <v/>
      </c>
      <c r="B1520" s="99"/>
      <c r="C1520" s="240">
        <f>IF(D1338="","",D1338)</f>
        <v>4</v>
      </c>
      <c r="D1520" s="241"/>
      <c r="E1520" s="241" t="str">
        <f>IF(G1338="","",G1338)</f>
        <v>粘性土</v>
      </c>
      <c r="F1520" s="241"/>
      <c r="G1520" s="241"/>
      <c r="H1520" s="242">
        <f>IF(J1338="","",J1338)</f>
        <v>6.5500001907348633</v>
      </c>
      <c r="I1520" s="242"/>
      <c r="J1520" s="242"/>
      <c r="K1520" s="385">
        <f t="shared" si="310"/>
        <v>437.40000000000003</v>
      </c>
      <c r="L1520" s="385"/>
      <c r="M1520" s="385"/>
      <c r="N1520" s="424"/>
      <c r="O1520" s="387">
        <f>IF(E1520="","",IF(E1520="粘性土",1,CHOOSE(AJ$1267,X$1261,X$1262,X$1263)))</f>
        <v>1</v>
      </c>
      <c r="P1520" s="385"/>
      <c r="Q1520" s="385">
        <f>IF(E1520="","",IF(E1520="粘性土",1,CHOOSE(AJ$1267,AB$1261,AB$1262,AB$1263)))</f>
        <v>1</v>
      </c>
      <c r="R1520" s="385"/>
      <c r="S1520" s="385">
        <f>IF(E1520="","",IF(E1520="粘性土",1,CHOOSE(AJ$1267,AF$1261,AF$1262,AF$1263)))</f>
        <v>1</v>
      </c>
      <c r="T1520" s="385"/>
      <c r="U1520" s="388">
        <f>IF(E1520="","",IF(E1520="粘性土",1,AJ$1283))</f>
        <v>1</v>
      </c>
      <c r="V1520" s="389"/>
      <c r="W1520" s="390"/>
      <c r="X1520" s="391">
        <f>IF(E1520="","",ROUND(K1520*O1520*U1520,1))</f>
        <v>437.4</v>
      </c>
      <c r="Y1520" s="392"/>
      <c r="Z1520" s="392"/>
      <c r="AA1520" s="392"/>
      <c r="AB1520" s="391">
        <f>IF(E1520="","",ROUND(K1520*Q1520*U1520,1))</f>
        <v>437.4</v>
      </c>
      <c r="AC1520" s="392"/>
      <c r="AD1520" s="392"/>
      <c r="AE1520" s="392"/>
      <c r="AF1520" s="391">
        <f>IF(E1520="","",ROUND(K1520*S1520*U1520,1))</f>
        <v>437.4</v>
      </c>
      <c r="AG1520" s="392"/>
      <c r="AH1520" s="392"/>
      <c r="AI1520" s="393"/>
      <c r="AJ1520" s="84"/>
      <c r="BX1520" s="106"/>
    </row>
    <row r="1521" spans="1:76" s="40" customFormat="1" ht="15.75" customHeight="1" x14ac:dyDescent="0.15">
      <c r="A1521" s="83" t="str">
        <f>A1520</f>
        <v/>
      </c>
      <c r="B1521" s="99"/>
      <c r="C1521" s="240"/>
      <c r="D1521" s="241"/>
      <c r="E1521" s="241"/>
      <c r="F1521" s="241"/>
      <c r="G1521" s="241"/>
      <c r="H1521" s="242"/>
      <c r="I1521" s="242"/>
      <c r="J1521" s="242"/>
      <c r="K1521" s="385">
        <f t="shared" si="310"/>
        <v>437.40000000000003</v>
      </c>
      <c r="L1521" s="385"/>
      <c r="M1521" s="385"/>
      <c r="N1521" s="424"/>
      <c r="O1521" s="387">
        <f>O1520</f>
        <v>1</v>
      </c>
      <c r="P1521" s="385"/>
      <c r="Q1521" s="385">
        <f>Q1520</f>
        <v>1</v>
      </c>
      <c r="R1521" s="385"/>
      <c r="S1521" s="385">
        <f>S1520</f>
        <v>1</v>
      </c>
      <c r="T1521" s="385"/>
      <c r="U1521" s="388">
        <f>U1520</f>
        <v>1</v>
      </c>
      <c r="V1521" s="389"/>
      <c r="W1521" s="390"/>
      <c r="X1521" s="391">
        <f>IF(E1520="","",ROUND(K1521*O1521*U1521,1))</f>
        <v>437.4</v>
      </c>
      <c r="Y1521" s="392"/>
      <c r="Z1521" s="392"/>
      <c r="AA1521" s="392"/>
      <c r="AB1521" s="391">
        <f>IF(E1520="","",ROUND(K1521*Q1521*U1521,1))</f>
        <v>437.4</v>
      </c>
      <c r="AC1521" s="392"/>
      <c r="AD1521" s="392"/>
      <c r="AE1521" s="392"/>
      <c r="AF1521" s="391">
        <f>IF(E1520="","",ROUND(K1521*S1521*U1521,1))</f>
        <v>437.4</v>
      </c>
      <c r="AG1521" s="392"/>
      <c r="AH1521" s="392"/>
      <c r="AI1521" s="393"/>
      <c r="AJ1521" s="84"/>
      <c r="BX1521" s="106"/>
    </row>
    <row r="1522" spans="1:76" s="40" customFormat="1" ht="15.75" customHeight="1" x14ac:dyDescent="0.15">
      <c r="A1522" s="83" t="str">
        <f>IF(H1522="","×","")</f>
        <v/>
      </c>
      <c r="B1522" s="99"/>
      <c r="C1522" s="240">
        <f>IF(D1340="","",D1340)</f>
        <v>5</v>
      </c>
      <c r="D1522" s="241"/>
      <c r="E1522" s="241" t="str">
        <f>IF(G1340="","",G1340)</f>
        <v>粘性土</v>
      </c>
      <c r="F1522" s="241"/>
      <c r="G1522" s="241"/>
      <c r="H1522" s="242">
        <f>IF(J1340="","",J1340)</f>
        <v>3.4500000476837158</v>
      </c>
      <c r="I1522" s="242"/>
      <c r="J1522" s="242"/>
      <c r="K1522" s="385">
        <f t="shared" si="310"/>
        <v>716.84999999999991</v>
      </c>
      <c r="L1522" s="385"/>
      <c r="M1522" s="385"/>
      <c r="N1522" s="424"/>
      <c r="O1522" s="387">
        <f>IF(E1522="","",IF(E1522="粘性土",1,CHOOSE(AJ$1267,X$1261,X$1262,X$1263)))</f>
        <v>1</v>
      </c>
      <c r="P1522" s="385"/>
      <c r="Q1522" s="385">
        <f>IF(E1522="","",IF(E1522="粘性土",1,CHOOSE(AJ$1267,AB$1261,AB$1262,AB$1263)))</f>
        <v>1</v>
      </c>
      <c r="R1522" s="385"/>
      <c r="S1522" s="385">
        <f>IF(E1522="","",IF(E1522="粘性土",1,CHOOSE(AJ$1267,AF$1261,AF$1262,AF$1263)))</f>
        <v>1</v>
      </c>
      <c r="T1522" s="385"/>
      <c r="U1522" s="388">
        <f>IF(E1522="","",IF(E1522="粘性土",1,AJ$1283))</f>
        <v>1</v>
      </c>
      <c r="V1522" s="389"/>
      <c r="W1522" s="390"/>
      <c r="X1522" s="391">
        <f>IF(E1522="","",ROUND(K1522*O1522*U1522,1))</f>
        <v>716.9</v>
      </c>
      <c r="Y1522" s="392"/>
      <c r="Z1522" s="392"/>
      <c r="AA1522" s="392"/>
      <c r="AB1522" s="391">
        <f>IF(E1522="","",ROUND(K1522*Q1522*U1522,1))</f>
        <v>716.9</v>
      </c>
      <c r="AC1522" s="392"/>
      <c r="AD1522" s="392"/>
      <c r="AE1522" s="392"/>
      <c r="AF1522" s="391">
        <f>IF(E1522="","",ROUND(K1522*S1522*U1522,1))</f>
        <v>716.9</v>
      </c>
      <c r="AG1522" s="392"/>
      <c r="AH1522" s="392"/>
      <c r="AI1522" s="393"/>
      <c r="AJ1522" s="84"/>
      <c r="BX1522" s="106"/>
    </row>
    <row r="1523" spans="1:76" s="40" customFormat="1" ht="15.75" customHeight="1" x14ac:dyDescent="0.15">
      <c r="A1523" s="83" t="str">
        <f>A1522</f>
        <v/>
      </c>
      <c r="B1523" s="99"/>
      <c r="C1523" s="240"/>
      <c r="D1523" s="241"/>
      <c r="E1523" s="241"/>
      <c r="F1523" s="241"/>
      <c r="G1523" s="241"/>
      <c r="H1523" s="242"/>
      <c r="I1523" s="242"/>
      <c r="J1523" s="242"/>
      <c r="K1523" s="385">
        <f t="shared" si="310"/>
        <v>716.84999999999991</v>
      </c>
      <c r="L1523" s="385"/>
      <c r="M1523" s="385"/>
      <c r="N1523" s="424"/>
      <c r="O1523" s="387">
        <f>O1522</f>
        <v>1</v>
      </c>
      <c r="P1523" s="385"/>
      <c r="Q1523" s="385">
        <f>Q1522</f>
        <v>1</v>
      </c>
      <c r="R1523" s="385"/>
      <c r="S1523" s="385">
        <f>S1522</f>
        <v>1</v>
      </c>
      <c r="T1523" s="385"/>
      <c r="U1523" s="388">
        <f>U1522</f>
        <v>1</v>
      </c>
      <c r="V1523" s="389"/>
      <c r="W1523" s="390"/>
      <c r="X1523" s="391">
        <f>IF(E1522="","",ROUND(K1523*O1523*U1523,1))</f>
        <v>716.9</v>
      </c>
      <c r="Y1523" s="392"/>
      <c r="Z1523" s="392"/>
      <c r="AA1523" s="392"/>
      <c r="AB1523" s="391">
        <f>IF(E1522="","",ROUND(K1523*Q1523*U1523,1))</f>
        <v>716.9</v>
      </c>
      <c r="AC1523" s="392"/>
      <c r="AD1523" s="392"/>
      <c r="AE1523" s="392"/>
      <c r="AF1523" s="391">
        <f>IF(E1522="","",ROUND(K1523*S1523*U1523,1))</f>
        <v>716.9</v>
      </c>
      <c r="AG1523" s="392"/>
      <c r="AH1523" s="392"/>
      <c r="AI1523" s="393"/>
      <c r="AJ1523" s="84"/>
      <c r="BX1523" s="106"/>
    </row>
    <row r="1524" spans="1:76" s="40" customFormat="1" ht="15.75" customHeight="1" x14ac:dyDescent="0.15">
      <c r="A1524" s="83" t="str">
        <f>IF(H1524="","×","")</f>
        <v/>
      </c>
      <c r="B1524" s="99"/>
      <c r="C1524" s="240">
        <f>IF(D1342="","",D1342)</f>
        <v>6</v>
      </c>
      <c r="D1524" s="241"/>
      <c r="E1524" s="241" t="str">
        <f>IF(G1342="","",G1342)</f>
        <v>粘性土</v>
      </c>
      <c r="F1524" s="241"/>
      <c r="G1524" s="241"/>
      <c r="H1524" s="242">
        <f>IF(J1342="","",J1342)</f>
        <v>2.3499999046325684</v>
      </c>
      <c r="I1524" s="242"/>
      <c r="J1524" s="242"/>
      <c r="K1524" s="385">
        <f t="shared" si="310"/>
        <v>1165.0500000000002</v>
      </c>
      <c r="L1524" s="385"/>
      <c r="M1524" s="385"/>
      <c r="N1524" s="424"/>
      <c r="O1524" s="387">
        <f>IF(E1524="","",IF(E1524="粘性土",1,CHOOSE(AJ$1267,X$1261,X$1262,X$1263)))</f>
        <v>1</v>
      </c>
      <c r="P1524" s="385"/>
      <c r="Q1524" s="385">
        <f>IF(E1524="","",IF(E1524="粘性土",1,CHOOSE(AJ$1267,AB$1261,AB$1262,AB$1263)))</f>
        <v>1</v>
      </c>
      <c r="R1524" s="385"/>
      <c r="S1524" s="385">
        <f>IF(E1524="","",IF(E1524="粘性土",1,CHOOSE(AJ$1267,AF$1261,AF$1262,AF$1263)))</f>
        <v>1</v>
      </c>
      <c r="T1524" s="385"/>
      <c r="U1524" s="388">
        <f>IF(E1524="","",IF(E1524="粘性土",1,AJ$1283))</f>
        <v>1</v>
      </c>
      <c r="V1524" s="389"/>
      <c r="W1524" s="390"/>
      <c r="X1524" s="391">
        <f>IF(E1524="","",ROUND(K1524*O1524*U1524,1))</f>
        <v>1165.0999999999999</v>
      </c>
      <c r="Y1524" s="392"/>
      <c r="Z1524" s="392"/>
      <c r="AA1524" s="392"/>
      <c r="AB1524" s="391">
        <f>IF(E1524="","",ROUND(K1524*Q1524*U1524,1))</f>
        <v>1165.0999999999999</v>
      </c>
      <c r="AC1524" s="392"/>
      <c r="AD1524" s="392"/>
      <c r="AE1524" s="392"/>
      <c r="AF1524" s="391">
        <f>IF(E1524="","",ROUND(K1524*S1524*U1524,1))</f>
        <v>1165.0999999999999</v>
      </c>
      <c r="AG1524" s="392"/>
      <c r="AH1524" s="392"/>
      <c r="AI1524" s="393"/>
      <c r="AJ1524" s="84"/>
      <c r="BX1524" s="106"/>
    </row>
    <row r="1525" spans="1:76" s="40" customFormat="1" ht="15.75" customHeight="1" x14ac:dyDescent="0.15">
      <c r="A1525" s="83" t="str">
        <f>A1524</f>
        <v/>
      </c>
      <c r="B1525" s="99"/>
      <c r="C1525" s="240"/>
      <c r="D1525" s="241"/>
      <c r="E1525" s="241"/>
      <c r="F1525" s="241"/>
      <c r="G1525" s="241"/>
      <c r="H1525" s="242"/>
      <c r="I1525" s="242"/>
      <c r="J1525" s="242"/>
      <c r="K1525" s="385">
        <f t="shared" si="310"/>
        <v>1165.0500000000002</v>
      </c>
      <c r="L1525" s="385"/>
      <c r="M1525" s="385"/>
      <c r="N1525" s="424"/>
      <c r="O1525" s="387">
        <f>O1524</f>
        <v>1</v>
      </c>
      <c r="P1525" s="385"/>
      <c r="Q1525" s="385">
        <f>Q1524</f>
        <v>1</v>
      </c>
      <c r="R1525" s="385"/>
      <c r="S1525" s="385">
        <f>S1524</f>
        <v>1</v>
      </c>
      <c r="T1525" s="385"/>
      <c r="U1525" s="388">
        <f>U1524</f>
        <v>1</v>
      </c>
      <c r="V1525" s="389"/>
      <c r="W1525" s="390"/>
      <c r="X1525" s="391">
        <f>IF(E1524="","",ROUND(K1525*O1525*U1525,1))</f>
        <v>1165.0999999999999</v>
      </c>
      <c r="Y1525" s="392"/>
      <c r="Z1525" s="392"/>
      <c r="AA1525" s="392"/>
      <c r="AB1525" s="391">
        <f>IF(E1524="","",ROUND(K1525*Q1525*U1525,1))</f>
        <v>1165.0999999999999</v>
      </c>
      <c r="AC1525" s="392"/>
      <c r="AD1525" s="392"/>
      <c r="AE1525" s="392"/>
      <c r="AF1525" s="391">
        <f>IF(E1524="","",ROUND(K1525*S1525*U1525,1))</f>
        <v>1165.0999999999999</v>
      </c>
      <c r="AG1525" s="392"/>
      <c r="AH1525" s="392"/>
      <c r="AI1525" s="393"/>
      <c r="AJ1525" s="84"/>
      <c r="BX1525" s="106"/>
    </row>
    <row r="1526" spans="1:76" s="40" customFormat="1" ht="15.75" customHeight="1" x14ac:dyDescent="0.15">
      <c r="A1526" s="83" t="str">
        <f>IF(H1526="","×","")</f>
        <v/>
      </c>
      <c r="B1526" s="99"/>
      <c r="C1526" s="240">
        <f>IF(D1344="","",D1344)</f>
        <v>7</v>
      </c>
      <c r="D1526" s="241"/>
      <c r="E1526" s="241" t="str">
        <f>IF(G1344="","",G1344)</f>
        <v>砂質土</v>
      </c>
      <c r="F1526" s="241"/>
      <c r="G1526" s="241"/>
      <c r="H1526" s="242">
        <f>IF(J1344="","",J1344)</f>
        <v>8.6000003814697266</v>
      </c>
      <c r="I1526" s="242"/>
      <c r="J1526" s="242"/>
      <c r="K1526" s="385">
        <f t="shared" si="310"/>
        <v>1924.9499999999998</v>
      </c>
      <c r="L1526" s="385"/>
      <c r="M1526" s="385"/>
      <c r="N1526" s="424"/>
      <c r="O1526" s="387">
        <f>IF(E1526="","",IF(E1526="粘性土",1,CHOOSE(AJ$1267,X$1261,X$1262,X$1263)))</f>
        <v>1</v>
      </c>
      <c r="P1526" s="385"/>
      <c r="Q1526" s="385">
        <f>IF(E1526="","",IF(E1526="粘性土",1,CHOOSE(AJ$1267,AB$1261,AB$1262,AB$1263)))</f>
        <v>0.5</v>
      </c>
      <c r="R1526" s="385"/>
      <c r="S1526" s="385">
        <f>IF(E1526="","",IF(E1526="粘性土",1,CHOOSE(AJ$1267,AF$1261,AF$1262,AF$1263)))</f>
        <v>0.4</v>
      </c>
      <c r="T1526" s="385"/>
      <c r="U1526" s="388">
        <f>IF(E1526="","",IF(E1526="粘性土",1,AJ$1283))</f>
        <v>0.83899999999999997</v>
      </c>
      <c r="V1526" s="389"/>
      <c r="W1526" s="390"/>
      <c r="X1526" s="391">
        <f>IF(E1526="","",ROUND(K1526*O1526*U1526,1))</f>
        <v>1615</v>
      </c>
      <c r="Y1526" s="392"/>
      <c r="Z1526" s="392"/>
      <c r="AA1526" s="392"/>
      <c r="AB1526" s="391">
        <f>IF(E1526="","",ROUND(K1526*Q1526*U1526,1))</f>
        <v>807.5</v>
      </c>
      <c r="AC1526" s="392"/>
      <c r="AD1526" s="392"/>
      <c r="AE1526" s="392"/>
      <c r="AF1526" s="391">
        <f>IF(E1526="","",ROUND(K1526*S1526*U1526,1))</f>
        <v>646</v>
      </c>
      <c r="AG1526" s="392"/>
      <c r="AH1526" s="392"/>
      <c r="AI1526" s="393"/>
      <c r="AJ1526" s="84"/>
      <c r="BX1526" s="106"/>
    </row>
    <row r="1527" spans="1:76" s="40" customFormat="1" ht="15.75" customHeight="1" x14ac:dyDescent="0.15">
      <c r="A1527" s="83" t="str">
        <f>A1526</f>
        <v/>
      </c>
      <c r="B1527" s="99"/>
      <c r="C1527" s="240"/>
      <c r="D1527" s="241"/>
      <c r="E1527" s="241"/>
      <c r="F1527" s="241"/>
      <c r="G1527" s="241"/>
      <c r="H1527" s="242"/>
      <c r="I1527" s="242"/>
      <c r="J1527" s="242"/>
      <c r="K1527" s="385">
        <f t="shared" si="310"/>
        <v>3156.8999999999996</v>
      </c>
      <c r="L1527" s="385"/>
      <c r="M1527" s="385"/>
      <c r="N1527" s="424"/>
      <c r="O1527" s="387">
        <f>O1526</f>
        <v>1</v>
      </c>
      <c r="P1527" s="385"/>
      <c r="Q1527" s="385">
        <f>Q1526</f>
        <v>0.5</v>
      </c>
      <c r="R1527" s="385"/>
      <c r="S1527" s="385">
        <f>S1526</f>
        <v>0.4</v>
      </c>
      <c r="T1527" s="385"/>
      <c r="U1527" s="388">
        <f>U1526</f>
        <v>0.83899999999999997</v>
      </c>
      <c r="V1527" s="389"/>
      <c r="W1527" s="390"/>
      <c r="X1527" s="391">
        <f>IF(E1526="","",ROUND(K1527*O1527*U1527,1))</f>
        <v>2648.6</v>
      </c>
      <c r="Y1527" s="392"/>
      <c r="Z1527" s="392"/>
      <c r="AA1527" s="392"/>
      <c r="AB1527" s="391">
        <f>IF(E1526="","",ROUND(K1527*Q1527*U1527,1))</f>
        <v>1324.3</v>
      </c>
      <c r="AC1527" s="392"/>
      <c r="AD1527" s="392"/>
      <c r="AE1527" s="392"/>
      <c r="AF1527" s="391">
        <f>IF(E1526="","",ROUND(K1527*S1527*U1527,1))</f>
        <v>1059.5</v>
      </c>
      <c r="AG1527" s="392"/>
      <c r="AH1527" s="392"/>
      <c r="AI1527" s="393"/>
      <c r="AJ1527" s="84"/>
      <c r="BX1527" s="106"/>
    </row>
    <row r="1528" spans="1:76" s="40" customFormat="1" ht="15.75" customHeight="1" x14ac:dyDescent="0.15">
      <c r="A1528" s="83" t="str">
        <f>IF(H1528="","×","")</f>
        <v/>
      </c>
      <c r="B1528" s="99"/>
      <c r="C1528" s="240">
        <f>IF(D1346="","",D1346)</f>
        <v>8</v>
      </c>
      <c r="D1528" s="241"/>
      <c r="E1528" s="241" t="str">
        <f>IF(G1346="","",G1346)</f>
        <v>粘性土</v>
      </c>
      <c r="F1528" s="241"/>
      <c r="G1528" s="241"/>
      <c r="H1528" s="242">
        <f>IF(J1346="","",J1346)</f>
        <v>2.2000000476837158</v>
      </c>
      <c r="I1528" s="242"/>
      <c r="J1528" s="242"/>
      <c r="K1528" s="385">
        <f t="shared" si="310"/>
        <v>1143.4499999999998</v>
      </c>
      <c r="L1528" s="385"/>
      <c r="M1528" s="385"/>
      <c r="N1528" s="424"/>
      <c r="O1528" s="387">
        <f>IF(E1528="","",IF(E1528="粘性土",1,CHOOSE(AJ$1267,X$1261,X$1262,X$1263)))</f>
        <v>1</v>
      </c>
      <c r="P1528" s="385"/>
      <c r="Q1528" s="385">
        <f>IF(E1528="","",IF(E1528="粘性土",1,CHOOSE(AJ$1267,AB$1261,AB$1262,AB$1263)))</f>
        <v>1</v>
      </c>
      <c r="R1528" s="385"/>
      <c r="S1528" s="385">
        <f>IF(E1528="","",IF(E1528="粘性土",1,CHOOSE(AJ$1267,AF$1261,AF$1262,AF$1263)))</f>
        <v>1</v>
      </c>
      <c r="T1528" s="385"/>
      <c r="U1528" s="388">
        <f>IF(E1528="","",IF(E1528="粘性土",1,AJ$1283))</f>
        <v>1</v>
      </c>
      <c r="V1528" s="389"/>
      <c r="W1528" s="390"/>
      <c r="X1528" s="391">
        <f>IF(E1528="","",ROUND(K1528*O1528*U1528,1))</f>
        <v>1143.5</v>
      </c>
      <c r="Y1528" s="392"/>
      <c r="Z1528" s="392"/>
      <c r="AA1528" s="392"/>
      <c r="AB1528" s="391">
        <f>IF(E1528="","",ROUND(K1528*Q1528*U1528,1))</f>
        <v>1143.5</v>
      </c>
      <c r="AC1528" s="392"/>
      <c r="AD1528" s="392"/>
      <c r="AE1528" s="392"/>
      <c r="AF1528" s="391">
        <f>IF(E1528="","",ROUND(K1528*S1528*U1528,1))</f>
        <v>1143.5</v>
      </c>
      <c r="AG1528" s="392"/>
      <c r="AH1528" s="392"/>
      <c r="AI1528" s="393"/>
      <c r="AJ1528" s="84"/>
      <c r="BX1528" s="106"/>
    </row>
    <row r="1529" spans="1:76" s="40" customFormat="1" ht="15.75" customHeight="1" x14ac:dyDescent="0.15">
      <c r="A1529" s="83" t="str">
        <f>A1528</f>
        <v/>
      </c>
      <c r="B1529" s="99"/>
      <c r="C1529" s="240"/>
      <c r="D1529" s="241"/>
      <c r="E1529" s="241"/>
      <c r="F1529" s="241"/>
      <c r="G1529" s="241"/>
      <c r="H1529" s="242"/>
      <c r="I1529" s="242"/>
      <c r="J1529" s="242"/>
      <c r="K1529" s="385">
        <f t="shared" si="310"/>
        <v>1143.4499999999998</v>
      </c>
      <c r="L1529" s="385"/>
      <c r="M1529" s="385"/>
      <c r="N1529" s="424"/>
      <c r="O1529" s="387">
        <f>O1528</f>
        <v>1</v>
      </c>
      <c r="P1529" s="385"/>
      <c r="Q1529" s="385">
        <f>Q1528</f>
        <v>1</v>
      </c>
      <c r="R1529" s="385"/>
      <c r="S1529" s="385">
        <f>S1528</f>
        <v>1</v>
      </c>
      <c r="T1529" s="385"/>
      <c r="U1529" s="388">
        <f>U1528</f>
        <v>1</v>
      </c>
      <c r="V1529" s="389"/>
      <c r="W1529" s="390"/>
      <c r="X1529" s="391">
        <f>IF(E1528="","",ROUND(K1529*O1529*U1529,1))</f>
        <v>1143.5</v>
      </c>
      <c r="Y1529" s="392"/>
      <c r="Z1529" s="392"/>
      <c r="AA1529" s="392"/>
      <c r="AB1529" s="391">
        <f>IF(E1528="","",ROUND(K1529*Q1529*U1529,1))</f>
        <v>1143.5</v>
      </c>
      <c r="AC1529" s="392"/>
      <c r="AD1529" s="392"/>
      <c r="AE1529" s="392"/>
      <c r="AF1529" s="391">
        <f>IF(E1528="","",ROUND(K1529*S1529*U1529,1))</f>
        <v>1143.5</v>
      </c>
      <c r="AG1529" s="392"/>
      <c r="AH1529" s="392"/>
      <c r="AI1529" s="393"/>
      <c r="AJ1529" s="84"/>
      <c r="BX1529" s="106"/>
    </row>
    <row r="1530" spans="1:76" s="40" customFormat="1" ht="15.75" customHeight="1" x14ac:dyDescent="0.15">
      <c r="A1530" s="83" t="str">
        <f>IF(H1530="","×","")</f>
        <v/>
      </c>
      <c r="B1530" s="99"/>
      <c r="C1530" s="240">
        <f>IF(D1348="","",D1348)</f>
        <v>9</v>
      </c>
      <c r="D1530" s="241"/>
      <c r="E1530" s="241" t="str">
        <f>IF(G1348="","",G1348)</f>
        <v>砂質土</v>
      </c>
      <c r="F1530" s="241"/>
      <c r="G1530" s="241"/>
      <c r="H1530" s="242">
        <f>IF(J1348="","",J1348)</f>
        <v>1.5</v>
      </c>
      <c r="I1530" s="242"/>
      <c r="J1530" s="242"/>
      <c r="K1530" s="385">
        <f t="shared" si="310"/>
        <v>3004.6499999999996</v>
      </c>
      <c r="L1530" s="385"/>
      <c r="M1530" s="385"/>
      <c r="N1530" s="424"/>
      <c r="O1530" s="387">
        <f>IF(E1530="","",IF(E1530="粘性土",1,CHOOSE(AJ$1267,X$1261,X$1262,X$1263)))</f>
        <v>1</v>
      </c>
      <c r="P1530" s="385"/>
      <c r="Q1530" s="385">
        <f>IF(E1530="","",IF(E1530="粘性土",1,CHOOSE(AJ$1267,AB$1261,AB$1262,AB$1263)))</f>
        <v>0.5</v>
      </c>
      <c r="R1530" s="385"/>
      <c r="S1530" s="385">
        <f>IF(E1530="","",IF(E1530="粘性土",1,CHOOSE(AJ$1267,AF$1261,AF$1262,AF$1263)))</f>
        <v>0.4</v>
      </c>
      <c r="T1530" s="385"/>
      <c r="U1530" s="388">
        <f>IF(E1530="","",IF(E1530="粘性土",1,AJ$1283))</f>
        <v>0.83899999999999997</v>
      </c>
      <c r="V1530" s="389"/>
      <c r="W1530" s="390"/>
      <c r="X1530" s="391">
        <f>IF(E1530="","",ROUND(K1530*O1530*U1530,1))</f>
        <v>2520.9</v>
      </c>
      <c r="Y1530" s="392"/>
      <c r="Z1530" s="392"/>
      <c r="AA1530" s="392"/>
      <c r="AB1530" s="391">
        <f>IF(E1530="","",ROUND(K1530*Q1530*U1530,1))</f>
        <v>1260.5</v>
      </c>
      <c r="AC1530" s="392"/>
      <c r="AD1530" s="392"/>
      <c r="AE1530" s="392"/>
      <c r="AF1530" s="391">
        <f>IF(E1530="","",ROUND(K1530*S1530*U1530,1))</f>
        <v>1008.4</v>
      </c>
      <c r="AG1530" s="392"/>
      <c r="AH1530" s="392"/>
      <c r="AI1530" s="393"/>
      <c r="AJ1530" s="84"/>
      <c r="BX1530" s="106"/>
    </row>
    <row r="1531" spans="1:76" s="40" customFormat="1" ht="15.75" customHeight="1" x14ac:dyDescent="0.15">
      <c r="A1531" s="83" t="str">
        <f>A1530</f>
        <v/>
      </c>
      <c r="B1531" s="99"/>
      <c r="C1531" s="240"/>
      <c r="D1531" s="241"/>
      <c r="E1531" s="241"/>
      <c r="F1531" s="241"/>
      <c r="G1531" s="241"/>
      <c r="H1531" s="242"/>
      <c r="I1531" s="242"/>
      <c r="J1531" s="242"/>
      <c r="K1531" s="385">
        <f t="shared" si="310"/>
        <v>3194.5499999999997</v>
      </c>
      <c r="L1531" s="385"/>
      <c r="M1531" s="385"/>
      <c r="N1531" s="424"/>
      <c r="O1531" s="387">
        <f>O1530</f>
        <v>1</v>
      </c>
      <c r="P1531" s="385"/>
      <c r="Q1531" s="385">
        <f>Q1530</f>
        <v>0.5</v>
      </c>
      <c r="R1531" s="385"/>
      <c r="S1531" s="385">
        <f>S1530</f>
        <v>0.4</v>
      </c>
      <c r="T1531" s="385"/>
      <c r="U1531" s="388">
        <f>U1530</f>
        <v>0.83899999999999997</v>
      </c>
      <c r="V1531" s="389"/>
      <c r="W1531" s="390"/>
      <c r="X1531" s="391">
        <f>IF(E1530="","",ROUND(K1531*O1531*U1531,1))</f>
        <v>2680.2</v>
      </c>
      <c r="Y1531" s="392"/>
      <c r="Z1531" s="392"/>
      <c r="AA1531" s="392"/>
      <c r="AB1531" s="391">
        <f>IF(E1530="","",ROUND(K1531*Q1531*U1531,1))</f>
        <v>1340.1</v>
      </c>
      <c r="AC1531" s="392"/>
      <c r="AD1531" s="392"/>
      <c r="AE1531" s="392"/>
      <c r="AF1531" s="391">
        <f>IF(E1530="","",ROUND(K1531*S1531*U1531,1))</f>
        <v>1072.0999999999999</v>
      </c>
      <c r="AG1531" s="392"/>
      <c r="AH1531" s="392"/>
      <c r="AI1531" s="393"/>
      <c r="AJ1531" s="84"/>
      <c r="BX1531" s="106"/>
    </row>
    <row r="1532" spans="1:76" s="40" customFormat="1" ht="15.75" customHeight="1" x14ac:dyDescent="0.15">
      <c r="A1532" s="83" t="str">
        <f>IF(H1532="","×","")</f>
        <v/>
      </c>
      <c r="B1532" s="99"/>
      <c r="C1532" s="240">
        <f>IF(D1350="","",D1350)</f>
        <v>10</v>
      </c>
      <c r="D1532" s="241"/>
      <c r="E1532" s="241" t="str">
        <f>IF(G1350="","",G1350)</f>
        <v>粘性土</v>
      </c>
      <c r="F1532" s="241"/>
      <c r="G1532" s="241"/>
      <c r="H1532" s="242">
        <f>IF(J1350="","",J1350)</f>
        <v>3.8499999046325684</v>
      </c>
      <c r="I1532" s="242"/>
      <c r="J1532" s="242"/>
      <c r="K1532" s="385">
        <f t="shared" si="310"/>
        <v>1159.6500000000001</v>
      </c>
      <c r="L1532" s="385"/>
      <c r="M1532" s="385"/>
      <c r="N1532" s="424"/>
      <c r="O1532" s="387">
        <f>IF(E1532="","",IF(E1532="粘性土",1,CHOOSE(AJ$1267,X$1261,X$1262,X$1263)))</f>
        <v>1</v>
      </c>
      <c r="P1532" s="385"/>
      <c r="Q1532" s="385">
        <f>IF(E1532="","",IF(E1532="粘性土",1,CHOOSE(AJ$1267,AB$1261,AB$1262,AB$1263)))</f>
        <v>1</v>
      </c>
      <c r="R1532" s="385"/>
      <c r="S1532" s="385">
        <f>IF(E1532="","",IF(E1532="粘性土",1,CHOOSE(AJ$1267,AF$1261,AF$1262,AF$1263)))</f>
        <v>1</v>
      </c>
      <c r="T1532" s="385"/>
      <c r="U1532" s="388">
        <f>IF(E1532="","",IF(E1532="粘性土",1,AJ$1283))</f>
        <v>1</v>
      </c>
      <c r="V1532" s="389"/>
      <c r="W1532" s="390"/>
      <c r="X1532" s="391">
        <f>IF(E1532="","",ROUND(K1532*O1532*U1532,1))</f>
        <v>1159.7</v>
      </c>
      <c r="Y1532" s="392"/>
      <c r="Z1532" s="392"/>
      <c r="AA1532" s="392"/>
      <c r="AB1532" s="391">
        <f>IF(E1532="","",ROUND(K1532*Q1532*U1532,1))</f>
        <v>1159.7</v>
      </c>
      <c r="AC1532" s="392"/>
      <c r="AD1532" s="392"/>
      <c r="AE1532" s="392"/>
      <c r="AF1532" s="391">
        <f>IF(E1532="","",ROUND(K1532*S1532*U1532,1))</f>
        <v>1159.7</v>
      </c>
      <c r="AG1532" s="392"/>
      <c r="AH1532" s="392"/>
      <c r="AI1532" s="393"/>
      <c r="AJ1532" s="84"/>
      <c r="BX1532" s="106"/>
    </row>
    <row r="1533" spans="1:76" s="40" customFormat="1" ht="15.75" customHeight="1" x14ac:dyDescent="0.15">
      <c r="A1533" s="83" t="str">
        <f>A1532</f>
        <v/>
      </c>
      <c r="B1533" s="99"/>
      <c r="C1533" s="240"/>
      <c r="D1533" s="241"/>
      <c r="E1533" s="241"/>
      <c r="F1533" s="241"/>
      <c r="G1533" s="241"/>
      <c r="H1533" s="242"/>
      <c r="I1533" s="242"/>
      <c r="J1533" s="242"/>
      <c r="K1533" s="385">
        <f t="shared" si="310"/>
        <v>1159.6500000000001</v>
      </c>
      <c r="L1533" s="385"/>
      <c r="M1533" s="385"/>
      <c r="N1533" s="424"/>
      <c r="O1533" s="387">
        <f>O1532</f>
        <v>1</v>
      </c>
      <c r="P1533" s="385"/>
      <c r="Q1533" s="385">
        <f>Q1532</f>
        <v>1</v>
      </c>
      <c r="R1533" s="385"/>
      <c r="S1533" s="385">
        <f>S1532</f>
        <v>1</v>
      </c>
      <c r="T1533" s="385"/>
      <c r="U1533" s="388">
        <f>U1532</f>
        <v>1</v>
      </c>
      <c r="V1533" s="389"/>
      <c r="W1533" s="390"/>
      <c r="X1533" s="391">
        <f>IF(E1532="","",ROUND(K1533*O1533*U1533,1))</f>
        <v>1159.7</v>
      </c>
      <c r="Y1533" s="392"/>
      <c r="Z1533" s="392"/>
      <c r="AA1533" s="392"/>
      <c r="AB1533" s="391">
        <f>IF(E1532="","",ROUND(K1533*Q1533*U1533,1))</f>
        <v>1159.7</v>
      </c>
      <c r="AC1533" s="392"/>
      <c r="AD1533" s="392"/>
      <c r="AE1533" s="392"/>
      <c r="AF1533" s="391">
        <f>IF(E1532="","",ROUND(K1533*S1533*U1533,1))</f>
        <v>1159.7</v>
      </c>
      <c r="AG1533" s="392"/>
      <c r="AH1533" s="392"/>
      <c r="AI1533" s="393"/>
      <c r="AJ1533" s="84"/>
      <c r="BX1533" s="106"/>
    </row>
    <row r="1534" spans="1:76" s="40" customFormat="1" ht="15.75" customHeight="1" x14ac:dyDescent="0.15">
      <c r="A1534" s="83" t="str">
        <f>IF(H1534="","×","")</f>
        <v/>
      </c>
      <c r="B1534" s="99"/>
      <c r="C1534" s="240">
        <f>IF(D1352="","",D1352)</f>
        <v>11</v>
      </c>
      <c r="D1534" s="241"/>
      <c r="E1534" s="241" t="str">
        <f>IF(G1352="","",G1352)</f>
        <v>砂質土</v>
      </c>
      <c r="F1534" s="241"/>
      <c r="G1534" s="241"/>
      <c r="H1534" s="242">
        <f>IF(J1352="","",J1352)</f>
        <v>2.4000000953674316</v>
      </c>
      <c r="I1534" s="242"/>
      <c r="J1534" s="242"/>
      <c r="K1534" s="385">
        <f t="shared" si="310"/>
        <v>3722.7000000000003</v>
      </c>
      <c r="L1534" s="385"/>
      <c r="M1534" s="385"/>
      <c r="N1534" s="424"/>
      <c r="O1534" s="387">
        <f>IF(E1534="","",IF(E1534="粘性土",1,CHOOSE(AJ$1267,X$1261,X$1262,X$1263)))</f>
        <v>1</v>
      </c>
      <c r="P1534" s="385"/>
      <c r="Q1534" s="385">
        <f>IF(E1534="","",IF(E1534="粘性土",1,CHOOSE(AJ$1267,AB$1261,AB$1262,AB$1263)))</f>
        <v>0.5</v>
      </c>
      <c r="R1534" s="385"/>
      <c r="S1534" s="385">
        <f>IF(E1534="","",IF(E1534="粘性土",1,CHOOSE(AJ$1267,AF$1261,AF$1262,AF$1263)))</f>
        <v>0.4</v>
      </c>
      <c r="T1534" s="385"/>
      <c r="U1534" s="388">
        <f>IF(E1534="","",IF(E1534="粘性土",1,AJ$1283))</f>
        <v>0.83899999999999997</v>
      </c>
      <c r="V1534" s="389"/>
      <c r="W1534" s="390"/>
      <c r="X1534" s="391">
        <f>IF(E1534="","",ROUND(K1534*O1534*U1534,1))</f>
        <v>3123.3</v>
      </c>
      <c r="Y1534" s="392"/>
      <c r="Z1534" s="392"/>
      <c r="AA1534" s="392"/>
      <c r="AB1534" s="391">
        <f>IF(E1534="","",ROUND(K1534*Q1534*U1534,1))</f>
        <v>1561.7</v>
      </c>
      <c r="AC1534" s="392"/>
      <c r="AD1534" s="392"/>
      <c r="AE1534" s="392"/>
      <c r="AF1534" s="391">
        <f>IF(E1534="","",ROUND(K1534*S1534*U1534,1))</f>
        <v>1249.3</v>
      </c>
      <c r="AG1534" s="392"/>
      <c r="AH1534" s="392"/>
      <c r="AI1534" s="393"/>
      <c r="AJ1534" s="84"/>
      <c r="BX1534" s="106"/>
    </row>
    <row r="1535" spans="1:76" s="40" customFormat="1" ht="15.75" customHeight="1" x14ac:dyDescent="0.15">
      <c r="A1535" s="83" t="str">
        <f>A1534</f>
        <v/>
      </c>
      <c r="B1535" s="99"/>
      <c r="C1535" s="240"/>
      <c r="D1535" s="241"/>
      <c r="E1535" s="241"/>
      <c r="F1535" s="241"/>
      <c r="G1535" s="241"/>
      <c r="H1535" s="242"/>
      <c r="I1535" s="242"/>
      <c r="J1535" s="242"/>
      <c r="K1535" s="385">
        <f t="shared" si="310"/>
        <v>4039.0499999999997</v>
      </c>
      <c r="L1535" s="385"/>
      <c r="M1535" s="385"/>
      <c r="N1535" s="424"/>
      <c r="O1535" s="387">
        <f>O1534</f>
        <v>1</v>
      </c>
      <c r="P1535" s="385"/>
      <c r="Q1535" s="385">
        <f>Q1534</f>
        <v>0.5</v>
      </c>
      <c r="R1535" s="385"/>
      <c r="S1535" s="385">
        <f>S1534</f>
        <v>0.4</v>
      </c>
      <c r="T1535" s="385"/>
      <c r="U1535" s="388">
        <f>U1534</f>
        <v>0.83899999999999997</v>
      </c>
      <c r="V1535" s="389"/>
      <c r="W1535" s="390"/>
      <c r="X1535" s="391">
        <f>IF(E1534="","",ROUND(K1535*O1535*U1535,1))</f>
        <v>3388.8</v>
      </c>
      <c r="Y1535" s="392"/>
      <c r="Z1535" s="392"/>
      <c r="AA1535" s="392"/>
      <c r="AB1535" s="391">
        <f>IF(E1534="","",ROUND(K1535*Q1535*U1535,1))</f>
        <v>1694.4</v>
      </c>
      <c r="AC1535" s="392"/>
      <c r="AD1535" s="392"/>
      <c r="AE1535" s="392"/>
      <c r="AF1535" s="391">
        <f>IF(E1534="","",ROUND(K1535*S1535*U1535,1))</f>
        <v>1355.5</v>
      </c>
      <c r="AG1535" s="392"/>
      <c r="AH1535" s="392"/>
      <c r="AI1535" s="393"/>
      <c r="AJ1535" s="84"/>
      <c r="BX1535" s="106"/>
    </row>
    <row r="1536" spans="1:76" s="40" customFormat="1" ht="15.75" customHeight="1" x14ac:dyDescent="0.15">
      <c r="A1536" s="83" t="str">
        <f>IF(H1536="","×","")</f>
        <v/>
      </c>
      <c r="B1536" s="99"/>
      <c r="C1536" s="240">
        <f>IF(D1354="","",D1354)</f>
        <v>12</v>
      </c>
      <c r="D1536" s="241"/>
      <c r="E1536" s="241" t="str">
        <f>IF(G1354="","",G1354)</f>
        <v>粘性土</v>
      </c>
      <c r="F1536" s="241"/>
      <c r="G1536" s="241"/>
      <c r="H1536" s="242">
        <f>IF(J1354="","",J1354)</f>
        <v>2.2699999809265137</v>
      </c>
      <c r="I1536" s="242"/>
      <c r="J1536" s="242"/>
      <c r="K1536" s="385">
        <f t="shared" si="310"/>
        <v>1159.6500000000001</v>
      </c>
      <c r="L1536" s="385"/>
      <c r="M1536" s="385"/>
      <c r="N1536" s="424"/>
      <c r="O1536" s="387">
        <f>IF(E1536="","",IF(E1536="粘性土",1,CHOOSE(AJ$1267,X$1261,X$1262,X$1263)))</f>
        <v>1</v>
      </c>
      <c r="P1536" s="385"/>
      <c r="Q1536" s="385">
        <f>IF(E1536="","",IF(E1536="粘性土",1,CHOOSE(AJ$1267,AB$1261,AB$1262,AB$1263)))</f>
        <v>1</v>
      </c>
      <c r="R1536" s="385"/>
      <c r="S1536" s="385">
        <f>IF(E1536="","",IF(E1536="粘性土",1,CHOOSE(AJ$1267,AF$1261,AF$1262,AF$1263)))</f>
        <v>1</v>
      </c>
      <c r="T1536" s="385"/>
      <c r="U1536" s="388">
        <f>IF(E1536="","",IF(E1536="粘性土",1,AJ$1283))</f>
        <v>1</v>
      </c>
      <c r="V1536" s="389"/>
      <c r="W1536" s="390"/>
      <c r="X1536" s="391">
        <f>IF(E1536="","",ROUND(K1536*O1536*U1536,1))</f>
        <v>1159.7</v>
      </c>
      <c r="Y1536" s="392"/>
      <c r="Z1536" s="392"/>
      <c r="AA1536" s="392"/>
      <c r="AB1536" s="391">
        <f>IF(E1536="","",ROUND(K1536*Q1536*U1536,1))</f>
        <v>1159.7</v>
      </c>
      <c r="AC1536" s="392"/>
      <c r="AD1536" s="392"/>
      <c r="AE1536" s="392"/>
      <c r="AF1536" s="391">
        <f>IF(E1536="","",ROUND(K1536*S1536*U1536,1))</f>
        <v>1159.7</v>
      </c>
      <c r="AG1536" s="392"/>
      <c r="AH1536" s="392"/>
      <c r="AI1536" s="393"/>
      <c r="AJ1536" s="84"/>
      <c r="BX1536" s="106"/>
    </row>
    <row r="1537" spans="1:76" s="40" customFormat="1" ht="15.75" customHeight="1" x14ac:dyDescent="0.15">
      <c r="A1537" s="83" t="str">
        <f>A1536</f>
        <v/>
      </c>
      <c r="B1537" s="99"/>
      <c r="C1537" s="240"/>
      <c r="D1537" s="241"/>
      <c r="E1537" s="241"/>
      <c r="F1537" s="241"/>
      <c r="G1537" s="241"/>
      <c r="H1537" s="242"/>
      <c r="I1537" s="242"/>
      <c r="J1537" s="242"/>
      <c r="K1537" s="385">
        <f t="shared" si="310"/>
        <v>1159.6500000000001</v>
      </c>
      <c r="L1537" s="385"/>
      <c r="M1537" s="385"/>
      <c r="N1537" s="424"/>
      <c r="O1537" s="387">
        <f>O1536</f>
        <v>1</v>
      </c>
      <c r="P1537" s="385"/>
      <c r="Q1537" s="385">
        <f>Q1536</f>
        <v>1</v>
      </c>
      <c r="R1537" s="385"/>
      <c r="S1537" s="385">
        <f>S1536</f>
        <v>1</v>
      </c>
      <c r="T1537" s="385"/>
      <c r="U1537" s="388">
        <f>U1536</f>
        <v>1</v>
      </c>
      <c r="V1537" s="389"/>
      <c r="W1537" s="390"/>
      <c r="X1537" s="391">
        <f>IF(E1536="","",ROUND(K1537*O1537*U1537,1))</f>
        <v>1159.7</v>
      </c>
      <c r="Y1537" s="392"/>
      <c r="Z1537" s="392"/>
      <c r="AA1537" s="392"/>
      <c r="AB1537" s="391">
        <f>IF(E1536="","",ROUND(K1537*Q1537*U1537,1))</f>
        <v>1159.7</v>
      </c>
      <c r="AC1537" s="392"/>
      <c r="AD1537" s="392"/>
      <c r="AE1537" s="392"/>
      <c r="AF1537" s="391">
        <f>IF(E1536="","",ROUND(K1537*S1537*U1537,1))</f>
        <v>1159.7</v>
      </c>
      <c r="AG1537" s="392"/>
      <c r="AH1537" s="392"/>
      <c r="AI1537" s="393"/>
      <c r="AJ1537" s="84"/>
      <c r="BX1537" s="106"/>
    </row>
    <row r="1538" spans="1:76" s="40" customFormat="1" ht="15.75" customHeight="1" x14ac:dyDescent="0.15">
      <c r="A1538" s="83" t="str">
        <f>IF(H1538="","×","")</f>
        <v>×</v>
      </c>
      <c r="B1538" s="99"/>
      <c r="C1538" s="240" t="str">
        <f>IF(D1356="","",D1356)</f>
        <v/>
      </c>
      <c r="D1538" s="241"/>
      <c r="E1538" s="241" t="str">
        <f>IF(G1356="","",G1356)</f>
        <v/>
      </c>
      <c r="F1538" s="241"/>
      <c r="G1538" s="241"/>
      <c r="H1538" s="242" t="str">
        <f>IF(J1356="","",J1356)</f>
        <v/>
      </c>
      <c r="I1538" s="242"/>
      <c r="J1538" s="242"/>
      <c r="K1538" s="385">
        <f t="shared" si="310"/>
        <v>1302.3000000000002</v>
      </c>
      <c r="L1538" s="385"/>
      <c r="M1538" s="385"/>
      <c r="N1538" s="424"/>
      <c r="O1538" s="387" t="str">
        <f>IF(E1538="","",IF(E1538="粘性土",1,CHOOSE(AJ$1267,X$1261,X$1262,X$1263)))</f>
        <v/>
      </c>
      <c r="P1538" s="385"/>
      <c r="Q1538" s="385" t="str">
        <f>IF(E1538="","",IF(E1538="粘性土",1,CHOOSE(AJ$1267,AB$1261,AB$1262,AB$1263)))</f>
        <v/>
      </c>
      <c r="R1538" s="385"/>
      <c r="S1538" s="385" t="str">
        <f>IF(E1538="","",IF(E1538="粘性土",1,CHOOSE(AJ$1267,AF$1261,AF$1262,AF$1263)))</f>
        <v/>
      </c>
      <c r="T1538" s="385"/>
      <c r="U1538" s="388" t="str">
        <f>IF(E1538="","",IF(E1538="粘性土",1,AJ$1283))</f>
        <v/>
      </c>
      <c r="V1538" s="389"/>
      <c r="W1538" s="390"/>
      <c r="X1538" s="391" t="str">
        <f>IF(E1538="","",ROUND(K1538*O1538*U1538,1))</f>
        <v/>
      </c>
      <c r="Y1538" s="392"/>
      <c r="Z1538" s="392"/>
      <c r="AA1538" s="392"/>
      <c r="AB1538" s="391" t="str">
        <f>IF(E1538="","",ROUND(K1538*Q1538*U1538,1))</f>
        <v/>
      </c>
      <c r="AC1538" s="392"/>
      <c r="AD1538" s="392"/>
      <c r="AE1538" s="392"/>
      <c r="AF1538" s="391" t="str">
        <f>IF(E1538="","",ROUND(K1538*S1538*U1538,1))</f>
        <v/>
      </c>
      <c r="AG1538" s="392"/>
      <c r="AH1538" s="392"/>
      <c r="AI1538" s="393"/>
      <c r="AJ1538" s="84"/>
      <c r="BX1538" s="106"/>
    </row>
    <row r="1539" spans="1:76" s="40" customFormat="1" ht="15.75" customHeight="1" x14ac:dyDescent="0.15">
      <c r="A1539" s="83" t="str">
        <f>A1538</f>
        <v>×</v>
      </c>
      <c r="B1539" s="99"/>
      <c r="C1539" s="240"/>
      <c r="D1539" s="241"/>
      <c r="E1539" s="241"/>
      <c r="F1539" s="241"/>
      <c r="G1539" s="241"/>
      <c r="H1539" s="242"/>
      <c r="I1539" s="242"/>
      <c r="J1539" s="242"/>
      <c r="K1539" s="385">
        <f t="shared" si="310"/>
        <v>1302.3000000000002</v>
      </c>
      <c r="L1539" s="385"/>
      <c r="M1539" s="385"/>
      <c r="N1539" s="424"/>
      <c r="O1539" s="387" t="str">
        <f>O1538</f>
        <v/>
      </c>
      <c r="P1539" s="385"/>
      <c r="Q1539" s="385" t="str">
        <f>Q1538</f>
        <v/>
      </c>
      <c r="R1539" s="385"/>
      <c r="S1539" s="385" t="str">
        <f>S1538</f>
        <v/>
      </c>
      <c r="T1539" s="385"/>
      <c r="U1539" s="388" t="str">
        <f>U1538</f>
        <v/>
      </c>
      <c r="V1539" s="389"/>
      <c r="W1539" s="390"/>
      <c r="X1539" s="391" t="str">
        <f>IF(E1538="","",ROUND(K1539*O1539*U1539,1))</f>
        <v/>
      </c>
      <c r="Y1539" s="392"/>
      <c r="Z1539" s="392"/>
      <c r="AA1539" s="392"/>
      <c r="AB1539" s="391" t="str">
        <f>IF(E1538="","",ROUND(K1539*Q1539*U1539,1))</f>
        <v/>
      </c>
      <c r="AC1539" s="392"/>
      <c r="AD1539" s="392"/>
      <c r="AE1539" s="392"/>
      <c r="AF1539" s="391" t="str">
        <f>IF(E1538="","",ROUND(K1539*S1539*U1539,1))</f>
        <v/>
      </c>
      <c r="AG1539" s="392"/>
      <c r="AH1539" s="392"/>
      <c r="AI1539" s="393"/>
      <c r="AJ1539" s="84"/>
      <c r="BX1539" s="106"/>
    </row>
    <row r="1540" spans="1:76" s="40" customFormat="1" ht="15.75" customHeight="1" x14ac:dyDescent="0.15">
      <c r="A1540" s="83" t="str">
        <f>IF(H1540="","×","")</f>
        <v>×</v>
      </c>
      <c r="B1540" s="99"/>
      <c r="C1540" s="240" t="str">
        <f>IF(D1358="","",D1358)</f>
        <v/>
      </c>
      <c r="D1540" s="241"/>
      <c r="E1540" s="241" t="str">
        <f>IF(G1358="","",G1358)</f>
        <v/>
      </c>
      <c r="F1540" s="241"/>
      <c r="G1540" s="241"/>
      <c r="H1540" s="242" t="str">
        <f>IF(J1358="","",J1358)</f>
        <v/>
      </c>
      <c r="I1540" s="242"/>
      <c r="J1540" s="242"/>
      <c r="K1540" s="385">
        <f t="shared" si="310"/>
        <v>1302.3000000000002</v>
      </c>
      <c r="L1540" s="385"/>
      <c r="M1540" s="385"/>
      <c r="N1540" s="424"/>
      <c r="O1540" s="387" t="str">
        <f>IF(E1540="","",IF(E1540="粘性土",1,CHOOSE(AJ$1267,X$1261,X$1262,X$1263)))</f>
        <v/>
      </c>
      <c r="P1540" s="385"/>
      <c r="Q1540" s="385" t="str">
        <f>IF(E1540="","",IF(E1540="粘性土",1,CHOOSE(AJ$1267,AB$1261,AB$1262,AB$1263)))</f>
        <v/>
      </c>
      <c r="R1540" s="385"/>
      <c r="S1540" s="385" t="str">
        <f>IF(E1540="","",IF(E1540="粘性土",1,CHOOSE(AJ$1267,AF$1261,AF$1262,AF$1263)))</f>
        <v/>
      </c>
      <c r="T1540" s="385"/>
      <c r="U1540" s="388" t="str">
        <f>IF(E1540="","",IF(E1540="粘性土",1,AJ$1283))</f>
        <v/>
      </c>
      <c r="V1540" s="389"/>
      <c r="W1540" s="390"/>
      <c r="X1540" s="391" t="str">
        <f>IF(E1540="","",ROUND(K1540*O1540*U1540,1))</f>
        <v/>
      </c>
      <c r="Y1540" s="392"/>
      <c r="Z1540" s="392"/>
      <c r="AA1540" s="392"/>
      <c r="AB1540" s="391" t="str">
        <f>IF(E1540="","",ROUND(K1540*Q1540*U1540,1))</f>
        <v/>
      </c>
      <c r="AC1540" s="392"/>
      <c r="AD1540" s="392"/>
      <c r="AE1540" s="392"/>
      <c r="AF1540" s="391" t="str">
        <f>IF(E1540="","",ROUND(K1540*S1540*U1540,1))</f>
        <v/>
      </c>
      <c r="AG1540" s="392"/>
      <c r="AH1540" s="392"/>
      <c r="AI1540" s="393"/>
      <c r="AJ1540" s="84"/>
      <c r="BX1540" s="106"/>
    </row>
    <row r="1541" spans="1:76" s="40" customFormat="1" ht="15.75" customHeight="1" x14ac:dyDescent="0.15">
      <c r="A1541" s="83" t="str">
        <f>A1540</f>
        <v>×</v>
      </c>
      <c r="B1541" s="99"/>
      <c r="C1541" s="240"/>
      <c r="D1541" s="241"/>
      <c r="E1541" s="241"/>
      <c r="F1541" s="241"/>
      <c r="G1541" s="241"/>
      <c r="H1541" s="242"/>
      <c r="I1541" s="242"/>
      <c r="J1541" s="242"/>
      <c r="K1541" s="385">
        <f t="shared" si="310"/>
        <v>1302.3000000000002</v>
      </c>
      <c r="L1541" s="385"/>
      <c r="M1541" s="385"/>
      <c r="N1541" s="424"/>
      <c r="O1541" s="387" t="str">
        <f>O1540</f>
        <v/>
      </c>
      <c r="P1541" s="385"/>
      <c r="Q1541" s="385" t="str">
        <f>Q1540</f>
        <v/>
      </c>
      <c r="R1541" s="385"/>
      <c r="S1541" s="385" t="str">
        <f>S1540</f>
        <v/>
      </c>
      <c r="T1541" s="385"/>
      <c r="U1541" s="388" t="str">
        <f>U1540</f>
        <v/>
      </c>
      <c r="V1541" s="389"/>
      <c r="W1541" s="390"/>
      <c r="X1541" s="391" t="str">
        <f>IF(E1540="","",ROUND(K1541*O1541*U1541,1))</f>
        <v/>
      </c>
      <c r="Y1541" s="392"/>
      <c r="Z1541" s="392"/>
      <c r="AA1541" s="392"/>
      <c r="AB1541" s="391" t="str">
        <f>IF(E1540="","",ROUND(K1541*Q1541*U1541,1))</f>
        <v/>
      </c>
      <c r="AC1541" s="392"/>
      <c r="AD1541" s="392"/>
      <c r="AE1541" s="392"/>
      <c r="AF1541" s="391" t="str">
        <f>IF(E1540="","",ROUND(K1541*S1541*U1541,1))</f>
        <v/>
      </c>
      <c r="AG1541" s="392"/>
      <c r="AH1541" s="392"/>
      <c r="AI1541" s="393"/>
      <c r="AJ1541" s="84"/>
      <c r="BX1541" s="106"/>
    </row>
    <row r="1542" spans="1:76" s="40" customFormat="1" ht="15.75" customHeight="1" x14ac:dyDescent="0.15">
      <c r="A1542" s="83" t="str">
        <f>IF(H1542="","×","")</f>
        <v>×</v>
      </c>
      <c r="B1542" s="99"/>
      <c r="C1542" s="240" t="str">
        <f>IF(D1360="","",D1360)</f>
        <v/>
      </c>
      <c r="D1542" s="241"/>
      <c r="E1542" s="241" t="str">
        <f>IF(G1360="","",G1360)</f>
        <v/>
      </c>
      <c r="F1542" s="241"/>
      <c r="G1542" s="241"/>
      <c r="H1542" s="242" t="str">
        <f>IF(J1360="","",J1360)</f>
        <v/>
      </c>
      <c r="I1542" s="242"/>
      <c r="J1542" s="242"/>
      <c r="K1542" s="385">
        <f t="shared" si="310"/>
        <v>1302.3000000000002</v>
      </c>
      <c r="L1542" s="385"/>
      <c r="M1542" s="385"/>
      <c r="N1542" s="424"/>
      <c r="O1542" s="387" t="str">
        <f>IF(E1542="","",IF(E1542="粘性土",1,CHOOSE(AJ$1267,X$1261,X$1262,X$1263)))</f>
        <v/>
      </c>
      <c r="P1542" s="385"/>
      <c r="Q1542" s="385" t="str">
        <f>IF(E1542="","",IF(E1542="粘性土",1,CHOOSE(AJ$1267,AB$1261,AB$1262,AB$1263)))</f>
        <v/>
      </c>
      <c r="R1542" s="385"/>
      <c r="S1542" s="385" t="str">
        <f>IF(E1542="","",IF(E1542="粘性土",1,CHOOSE(AJ$1267,AF$1261,AF$1262,AF$1263)))</f>
        <v/>
      </c>
      <c r="T1542" s="385"/>
      <c r="U1542" s="388" t="str">
        <f>IF(E1542="","",IF(E1542="粘性土",1,AJ$1283))</f>
        <v/>
      </c>
      <c r="V1542" s="389"/>
      <c r="W1542" s="390"/>
      <c r="X1542" s="391" t="str">
        <f>IF(E1542="","",ROUND(K1542*O1542*U1542,1))</f>
        <v/>
      </c>
      <c r="Y1542" s="392"/>
      <c r="Z1542" s="392"/>
      <c r="AA1542" s="392"/>
      <c r="AB1542" s="391" t="str">
        <f>IF(E1542="","",ROUND(K1542*Q1542*U1542,1))</f>
        <v/>
      </c>
      <c r="AC1542" s="392"/>
      <c r="AD1542" s="392"/>
      <c r="AE1542" s="392"/>
      <c r="AF1542" s="391" t="str">
        <f>IF(E1542="","",ROUND(K1542*S1542*U1542,1))</f>
        <v/>
      </c>
      <c r="AG1542" s="392"/>
      <c r="AH1542" s="392"/>
      <c r="AI1542" s="393"/>
      <c r="AJ1542" s="84"/>
      <c r="BX1542" s="106"/>
    </row>
    <row r="1543" spans="1:76" s="40" customFormat="1" ht="15.75" customHeight="1" x14ac:dyDescent="0.15">
      <c r="A1543" s="83" t="str">
        <f>A1542</f>
        <v>×</v>
      </c>
      <c r="B1543" s="99"/>
      <c r="C1543" s="240"/>
      <c r="D1543" s="241"/>
      <c r="E1543" s="241"/>
      <c r="F1543" s="241"/>
      <c r="G1543" s="241"/>
      <c r="H1543" s="242"/>
      <c r="I1543" s="242"/>
      <c r="J1543" s="242"/>
      <c r="K1543" s="385">
        <f t="shared" si="310"/>
        <v>1302.3000000000002</v>
      </c>
      <c r="L1543" s="385"/>
      <c r="M1543" s="385"/>
      <c r="N1543" s="424"/>
      <c r="O1543" s="387" t="str">
        <f>O1542</f>
        <v/>
      </c>
      <c r="P1543" s="385"/>
      <c r="Q1543" s="385" t="str">
        <f>Q1542</f>
        <v/>
      </c>
      <c r="R1543" s="385"/>
      <c r="S1543" s="385" t="str">
        <f>S1542</f>
        <v/>
      </c>
      <c r="T1543" s="385"/>
      <c r="U1543" s="388" t="str">
        <f>U1542</f>
        <v/>
      </c>
      <c r="V1543" s="389"/>
      <c r="W1543" s="390"/>
      <c r="X1543" s="391" t="str">
        <f>IF(E1542="","",ROUND(K1543*O1543*U1543,1))</f>
        <v/>
      </c>
      <c r="Y1543" s="392"/>
      <c r="Z1543" s="392"/>
      <c r="AA1543" s="392"/>
      <c r="AB1543" s="391" t="str">
        <f>IF(E1542="","",ROUND(K1543*Q1543*U1543,1))</f>
        <v/>
      </c>
      <c r="AC1543" s="392"/>
      <c r="AD1543" s="392"/>
      <c r="AE1543" s="392"/>
      <c r="AF1543" s="391" t="str">
        <f>IF(E1542="","",ROUND(K1543*S1543*U1543,1))</f>
        <v/>
      </c>
      <c r="AG1543" s="392"/>
      <c r="AH1543" s="392"/>
      <c r="AI1543" s="393"/>
      <c r="AJ1543" s="84"/>
      <c r="BX1543" s="106"/>
    </row>
    <row r="1544" spans="1:76" s="40" customFormat="1" ht="15.75" customHeight="1" x14ac:dyDescent="0.15">
      <c r="A1544" s="83" t="str">
        <f>IF(H1544="","×","")</f>
        <v>×</v>
      </c>
      <c r="B1544" s="99"/>
      <c r="C1544" s="240" t="str">
        <f>IF(D1362="","",D1362)</f>
        <v/>
      </c>
      <c r="D1544" s="241"/>
      <c r="E1544" s="241" t="str">
        <f>IF(G1362="","",G1362)</f>
        <v/>
      </c>
      <c r="F1544" s="241"/>
      <c r="G1544" s="241"/>
      <c r="H1544" s="242" t="str">
        <f>IF(J1362="","",J1362)</f>
        <v/>
      </c>
      <c r="I1544" s="242"/>
      <c r="J1544" s="242"/>
      <c r="K1544" s="385">
        <f t="shared" si="310"/>
        <v>1302.3000000000002</v>
      </c>
      <c r="L1544" s="385"/>
      <c r="M1544" s="385"/>
      <c r="N1544" s="424"/>
      <c r="O1544" s="387" t="str">
        <f>IF(E1544="","",IF(E1544="粘性土",1,CHOOSE(AJ$1267,X$1261,X$1262,X$1263)))</f>
        <v/>
      </c>
      <c r="P1544" s="385"/>
      <c r="Q1544" s="385" t="str">
        <f>IF(E1544="","",IF(E1544="粘性土",1,CHOOSE(AJ$1267,AB$1261,AB$1262,AB$1263)))</f>
        <v/>
      </c>
      <c r="R1544" s="385"/>
      <c r="S1544" s="385" t="str">
        <f>IF(E1544="","",IF(E1544="粘性土",1,CHOOSE(AJ$1267,AF$1261,AF$1262,AF$1263)))</f>
        <v/>
      </c>
      <c r="T1544" s="385"/>
      <c r="U1544" s="388" t="str">
        <f>IF(E1544="","",IF(E1544="粘性土",1,AJ$1283))</f>
        <v/>
      </c>
      <c r="V1544" s="389"/>
      <c r="W1544" s="390"/>
      <c r="X1544" s="391" t="str">
        <f>IF(E1544="","",ROUND(K1544*O1544*U1544,1))</f>
        <v/>
      </c>
      <c r="Y1544" s="392"/>
      <c r="Z1544" s="392"/>
      <c r="AA1544" s="392"/>
      <c r="AB1544" s="391" t="str">
        <f>IF(E1544="","",ROUND(K1544*Q1544*U1544,1))</f>
        <v/>
      </c>
      <c r="AC1544" s="392"/>
      <c r="AD1544" s="392"/>
      <c r="AE1544" s="392"/>
      <c r="AF1544" s="391" t="str">
        <f>IF(E1544="","",ROUND(K1544*S1544*U1544,1))</f>
        <v/>
      </c>
      <c r="AG1544" s="392"/>
      <c r="AH1544" s="392"/>
      <c r="AI1544" s="393"/>
      <c r="AJ1544" s="84"/>
      <c r="BX1544" s="106"/>
    </row>
    <row r="1545" spans="1:76" s="40" customFormat="1" ht="15.75" customHeight="1" x14ac:dyDescent="0.15">
      <c r="A1545" s="83" t="str">
        <f>A1544</f>
        <v>×</v>
      </c>
      <c r="B1545" s="99"/>
      <c r="C1545" s="251"/>
      <c r="D1545" s="252"/>
      <c r="E1545" s="252"/>
      <c r="F1545" s="252"/>
      <c r="G1545" s="252"/>
      <c r="H1545" s="253"/>
      <c r="I1545" s="253"/>
      <c r="J1545" s="253"/>
      <c r="K1545" s="396">
        <f t="shared" si="310"/>
        <v>1302.3000000000002</v>
      </c>
      <c r="L1545" s="396"/>
      <c r="M1545" s="396"/>
      <c r="N1545" s="425"/>
      <c r="O1545" s="398" t="str">
        <f>O1544</f>
        <v/>
      </c>
      <c r="P1545" s="396"/>
      <c r="Q1545" s="396" t="str">
        <f>Q1544</f>
        <v/>
      </c>
      <c r="R1545" s="396"/>
      <c r="S1545" s="396" t="str">
        <f>S1544</f>
        <v/>
      </c>
      <c r="T1545" s="396"/>
      <c r="U1545" s="399" t="str">
        <f>U1544</f>
        <v/>
      </c>
      <c r="V1545" s="400"/>
      <c r="W1545" s="401"/>
      <c r="X1545" s="402" t="str">
        <f>IF(E1544="","",ROUND(K1545*O1545*U1545,1))</f>
        <v/>
      </c>
      <c r="Y1545" s="403"/>
      <c r="Z1545" s="403"/>
      <c r="AA1545" s="403"/>
      <c r="AB1545" s="402" t="str">
        <f>IF(E1544="","",ROUND(K1545*Q1545*U1545,1))</f>
        <v/>
      </c>
      <c r="AC1545" s="403"/>
      <c r="AD1545" s="403"/>
      <c r="AE1545" s="403"/>
      <c r="AF1545" s="402" t="str">
        <f>IF(E1544="","",ROUND(K1545*S1545*U1545,1))</f>
        <v/>
      </c>
      <c r="AG1545" s="403"/>
      <c r="AH1545" s="403"/>
      <c r="AI1545" s="404"/>
      <c r="AJ1545" s="84"/>
      <c r="BX1545" s="106"/>
    </row>
    <row r="1546" spans="1:76" s="40" customFormat="1" ht="15.75" customHeight="1" x14ac:dyDescent="0.15">
      <c r="B1546" s="106"/>
      <c r="C1546" s="66"/>
      <c r="D1546" s="66"/>
      <c r="E1546" s="66"/>
      <c r="F1546" s="66"/>
      <c r="G1546" s="66"/>
      <c r="H1546" s="35"/>
      <c r="I1546" s="35"/>
      <c r="J1546" s="35"/>
      <c r="K1546" s="35"/>
      <c r="L1546" s="35"/>
      <c r="M1546" s="66"/>
      <c r="N1546" s="66"/>
      <c r="O1546" s="66"/>
      <c r="P1546" s="66"/>
      <c r="Q1546" s="43"/>
      <c r="R1546" s="43"/>
      <c r="S1546" s="66"/>
      <c r="T1546" s="66"/>
      <c r="U1546" s="66"/>
      <c r="V1546" s="66"/>
      <c r="W1546" s="66"/>
      <c r="X1546" s="66"/>
      <c r="Y1546" s="66"/>
      <c r="Z1546" s="66"/>
      <c r="AA1546" s="50" t="s">
        <v>119</v>
      </c>
      <c r="AB1546" s="37" t="s">
        <v>487</v>
      </c>
      <c r="AC1546" s="35" t="s">
        <v>25</v>
      </c>
      <c r="AD1546" s="321">
        <f>杭先端径</f>
        <v>1.5</v>
      </c>
      <c r="AE1546" s="321"/>
      <c r="AF1546" s="321"/>
      <c r="AG1546" s="62" t="s">
        <v>416</v>
      </c>
      <c r="AH1546" s="35" t="s">
        <v>149</v>
      </c>
      <c r="AI1546" s="66"/>
      <c r="BX1546" s="106"/>
    </row>
    <row r="1547" spans="1:76" s="40" customFormat="1" ht="15.75" customHeight="1" x14ac:dyDescent="0.15">
      <c r="B1547" s="99" t="s">
        <v>571</v>
      </c>
      <c r="H1547" s="22"/>
      <c r="I1547" s="22"/>
      <c r="J1547" s="22"/>
      <c r="K1547" s="22"/>
      <c r="L1547" s="22"/>
      <c r="M1547" s="32"/>
      <c r="N1547" s="31"/>
      <c r="O1547" s="31"/>
      <c r="P1547" s="31"/>
      <c r="Q1547" s="32"/>
      <c r="R1547" s="32"/>
      <c r="S1547" s="32"/>
      <c r="T1547" s="32"/>
      <c r="U1547" s="32"/>
      <c r="V1547" s="32"/>
      <c r="W1547" s="32"/>
      <c r="X1547" s="32"/>
      <c r="Y1547" s="32"/>
      <c r="Z1547" s="63"/>
      <c r="AA1547" s="63"/>
      <c r="AB1547" s="63"/>
      <c r="AC1547" s="31"/>
      <c r="AD1547" s="31"/>
      <c r="AE1547" s="31"/>
      <c r="AL1547" s="32"/>
      <c r="AM1547" s="32"/>
      <c r="AN1547" s="32"/>
      <c r="BX1547" s="106"/>
    </row>
    <row r="1548" spans="1:76" s="106" customFormat="1" ht="15.75" customHeight="1" x14ac:dyDescent="0.15">
      <c r="H1548" s="99"/>
      <c r="I1548" s="99"/>
      <c r="J1548" s="99"/>
      <c r="K1548" s="99"/>
      <c r="L1548" s="99"/>
      <c r="M1548" s="101"/>
      <c r="N1548" s="105"/>
      <c r="O1548" s="105"/>
      <c r="P1548" s="105"/>
      <c r="Q1548" s="101"/>
      <c r="R1548" s="101"/>
      <c r="S1548" s="101"/>
      <c r="T1548" s="101"/>
      <c r="U1548" s="101"/>
      <c r="V1548" s="101"/>
      <c r="W1548" s="101"/>
      <c r="X1548" s="101"/>
      <c r="Y1548" s="101"/>
      <c r="Z1548" s="100"/>
      <c r="AA1548" s="100"/>
      <c r="AB1548" s="100"/>
      <c r="AC1548" s="105"/>
      <c r="AD1548" s="105"/>
      <c r="AE1548" s="105"/>
      <c r="AL1548" s="101"/>
      <c r="AM1548" s="101"/>
      <c r="AN1548" s="101"/>
    </row>
    <row r="1549" spans="1:76" s="40" customFormat="1" ht="15.75" customHeight="1" x14ac:dyDescent="0.15">
      <c r="B1549" s="106"/>
      <c r="C1549" s="28" t="s">
        <v>501</v>
      </c>
      <c r="D1549" s="34"/>
      <c r="E1549" s="34"/>
      <c r="F1549" s="34"/>
      <c r="G1549" s="28"/>
      <c r="H1549" s="28"/>
      <c r="I1549" s="28"/>
      <c r="J1549" s="28"/>
      <c r="K1549" s="28"/>
      <c r="L1549" s="28"/>
      <c r="M1549" s="28"/>
      <c r="N1549" s="28"/>
      <c r="O1549" s="28"/>
      <c r="P1549" s="28"/>
      <c r="Q1549" s="28"/>
      <c r="R1549" s="28"/>
      <c r="S1549" s="28"/>
      <c r="T1549" s="28"/>
      <c r="U1549" s="28"/>
      <c r="V1549" s="28"/>
      <c r="W1549" s="28"/>
      <c r="X1549" s="28"/>
      <c r="Y1549" s="28"/>
      <c r="Z1549" s="28"/>
      <c r="AA1549" s="34"/>
      <c r="AB1549" s="34"/>
      <c r="AC1549" s="34"/>
      <c r="AD1549" s="34"/>
      <c r="AE1549" s="34"/>
      <c r="AF1549" s="34"/>
      <c r="AG1549" s="34"/>
      <c r="AH1549" s="34"/>
      <c r="AI1549" s="34"/>
      <c r="AJ1549" s="34"/>
      <c r="BX1549" s="106"/>
    </row>
    <row r="1550" spans="1:76" s="40" customFormat="1" ht="15.75" customHeight="1" x14ac:dyDescent="0.15">
      <c r="B1550" s="106"/>
      <c r="C1550" s="405" t="s">
        <v>8</v>
      </c>
      <c r="D1550" s="406"/>
      <c r="E1550" s="406" t="s">
        <v>332</v>
      </c>
      <c r="F1550" s="406"/>
      <c r="G1550" s="406"/>
      <c r="H1550" s="407" t="s">
        <v>181</v>
      </c>
      <c r="I1550" s="407"/>
      <c r="J1550" s="407"/>
      <c r="K1550" s="406" t="s">
        <v>488</v>
      </c>
      <c r="L1550" s="406"/>
      <c r="M1550" s="406"/>
      <c r="N1550" s="409"/>
      <c r="O1550" s="368" t="s">
        <v>274</v>
      </c>
      <c r="P1550" s="266"/>
      <c r="Q1550" s="266"/>
      <c r="R1550" s="266"/>
      <c r="S1550" s="266"/>
      <c r="T1550" s="266"/>
      <c r="U1550" s="266" t="s">
        <v>482</v>
      </c>
      <c r="V1550" s="266"/>
      <c r="W1550" s="410"/>
      <c r="X1550" s="265" t="s">
        <v>528</v>
      </c>
      <c r="Y1550" s="266"/>
      <c r="Z1550" s="266"/>
      <c r="AA1550" s="266"/>
      <c r="AB1550" s="266"/>
      <c r="AC1550" s="266"/>
      <c r="AD1550" s="266"/>
      <c r="AE1550" s="266"/>
      <c r="AF1550" s="266"/>
      <c r="AG1550" s="266"/>
      <c r="AH1550" s="266"/>
      <c r="AI1550" s="372"/>
      <c r="AJ1550" s="53"/>
      <c r="BX1550" s="106"/>
    </row>
    <row r="1551" spans="1:76" s="40" customFormat="1" ht="15.75" customHeight="1" x14ac:dyDescent="0.15">
      <c r="B1551" s="106"/>
      <c r="C1551" s="374"/>
      <c r="D1551" s="327"/>
      <c r="E1551" s="327"/>
      <c r="F1551" s="327"/>
      <c r="G1551" s="327"/>
      <c r="H1551" s="408"/>
      <c r="I1551" s="408"/>
      <c r="J1551" s="408"/>
      <c r="K1551" s="327"/>
      <c r="L1551" s="327"/>
      <c r="M1551" s="327"/>
      <c r="N1551" s="332"/>
      <c r="O1551" s="412" t="s">
        <v>471</v>
      </c>
      <c r="P1551" s="253"/>
      <c r="Q1551" s="253" t="s">
        <v>472</v>
      </c>
      <c r="R1551" s="253"/>
      <c r="S1551" s="253" t="s">
        <v>473</v>
      </c>
      <c r="T1551" s="253"/>
      <c r="U1551" s="252"/>
      <c r="V1551" s="252"/>
      <c r="W1551" s="411"/>
      <c r="X1551" s="395" t="s">
        <v>471</v>
      </c>
      <c r="Y1551" s="253"/>
      <c r="Z1551" s="253"/>
      <c r="AA1551" s="253"/>
      <c r="AB1551" s="253" t="s">
        <v>472</v>
      </c>
      <c r="AC1551" s="253"/>
      <c r="AD1551" s="253"/>
      <c r="AE1551" s="253"/>
      <c r="AF1551" s="253" t="s">
        <v>473</v>
      </c>
      <c r="AG1551" s="253"/>
      <c r="AH1551" s="253"/>
      <c r="AI1551" s="413"/>
      <c r="AJ1551" s="55"/>
      <c r="BX1551" s="106"/>
    </row>
    <row r="1552" spans="1:76" s="40" customFormat="1" ht="15.75" customHeight="1" x14ac:dyDescent="0.15">
      <c r="A1552" s="83" t="str">
        <f>IF(H1552="","×","")</f>
        <v/>
      </c>
      <c r="B1552" s="99"/>
      <c r="C1552" s="265">
        <f>IF(D1334="","",D1334)</f>
        <v>2</v>
      </c>
      <c r="D1552" s="266"/>
      <c r="E1552" s="266" t="str">
        <f>IF(G1334="","",G1334)</f>
        <v>砂質土</v>
      </c>
      <c r="F1552" s="266"/>
      <c r="G1552" s="266"/>
      <c r="H1552" s="267">
        <f>IF(J1334="","",J1334)</f>
        <v>0.33000001311302185</v>
      </c>
      <c r="I1552" s="267"/>
      <c r="J1552" s="267"/>
      <c r="K1552" s="414">
        <f t="shared" ref="K1552:K1581" si="311">AF1334*AD$1582</f>
        <v>452.09999999999997</v>
      </c>
      <c r="L1552" s="414"/>
      <c r="M1552" s="414"/>
      <c r="N1552" s="426"/>
      <c r="O1552" s="416">
        <f>IF(E1552="","",IF(E1552="粘性土",1,CHOOSE(AK$1267,X$1264,X$1265)))</f>
        <v>1</v>
      </c>
      <c r="P1552" s="414"/>
      <c r="Q1552" s="414">
        <f>IF(E1552="","",IF(E1552="粘性土",1,CHOOSE(AK$1267,AB$1264,AB$1265)))</f>
        <v>0.8</v>
      </c>
      <c r="R1552" s="414"/>
      <c r="S1552" s="414">
        <f>IF(E1552="","",IF(E1552="粘性土",1,CHOOSE(AK$1267,AF$1264,AF$1265)))</f>
        <v>0.7</v>
      </c>
      <c r="T1552" s="414"/>
      <c r="U1552" s="417">
        <f>IF(E1552="","",IF(E1552="粘性土",1,AJ$1283))</f>
        <v>0.83899999999999997</v>
      </c>
      <c r="V1552" s="418"/>
      <c r="W1552" s="419"/>
      <c r="X1552" s="420">
        <f>IF(E1552="","",ROUND(K1552*O1552*U1552,1))</f>
        <v>379.3</v>
      </c>
      <c r="Y1552" s="421"/>
      <c r="Z1552" s="421"/>
      <c r="AA1552" s="421"/>
      <c r="AB1552" s="420">
        <f>IF(E1552="","",ROUND(K1552*Q1552*U1552,1))</f>
        <v>303.39999999999998</v>
      </c>
      <c r="AC1552" s="421"/>
      <c r="AD1552" s="421"/>
      <c r="AE1552" s="421"/>
      <c r="AF1552" s="420">
        <f>IF(E1552="","",ROUND(K1552*S1552*U1552,1))</f>
        <v>265.5</v>
      </c>
      <c r="AG1552" s="421"/>
      <c r="AH1552" s="421"/>
      <c r="AI1552" s="422"/>
      <c r="AJ1552" s="84"/>
      <c r="BX1552" s="106"/>
    </row>
    <row r="1553" spans="1:76" s="40" customFormat="1" ht="15.75" customHeight="1" x14ac:dyDescent="0.15">
      <c r="A1553" s="83" t="str">
        <f>A1552</f>
        <v/>
      </c>
      <c r="B1553" s="99"/>
      <c r="C1553" s="240"/>
      <c r="D1553" s="241"/>
      <c r="E1553" s="241"/>
      <c r="F1553" s="241"/>
      <c r="G1553" s="241"/>
      <c r="H1553" s="242"/>
      <c r="I1553" s="242"/>
      <c r="J1553" s="242"/>
      <c r="K1553" s="385">
        <f t="shared" si="311"/>
        <v>490.65000000000003</v>
      </c>
      <c r="L1553" s="385"/>
      <c r="M1553" s="385"/>
      <c r="N1553" s="424"/>
      <c r="O1553" s="387">
        <f>O1552</f>
        <v>1</v>
      </c>
      <c r="P1553" s="385"/>
      <c r="Q1553" s="385">
        <f>Q1552</f>
        <v>0.8</v>
      </c>
      <c r="R1553" s="385"/>
      <c r="S1553" s="385">
        <f>S1552</f>
        <v>0.7</v>
      </c>
      <c r="T1553" s="385"/>
      <c r="U1553" s="388">
        <f>U1552</f>
        <v>0.83899999999999997</v>
      </c>
      <c r="V1553" s="389"/>
      <c r="W1553" s="390"/>
      <c r="X1553" s="391">
        <f>IF(E1552="","",ROUND(K1553*O1553*U1553,1))</f>
        <v>411.7</v>
      </c>
      <c r="Y1553" s="392"/>
      <c r="Z1553" s="392"/>
      <c r="AA1553" s="392"/>
      <c r="AB1553" s="391">
        <f>IF(E1552="","",ROUND(K1553*Q1553*U1553,1))</f>
        <v>329.3</v>
      </c>
      <c r="AC1553" s="392"/>
      <c r="AD1553" s="392"/>
      <c r="AE1553" s="392"/>
      <c r="AF1553" s="391">
        <f>IF(E1552="","",ROUND(K1553*S1553*U1553,1))</f>
        <v>288.2</v>
      </c>
      <c r="AG1553" s="392"/>
      <c r="AH1553" s="392"/>
      <c r="AI1553" s="393"/>
      <c r="AJ1553" s="84"/>
      <c r="BX1553" s="106"/>
    </row>
    <row r="1554" spans="1:76" s="40" customFormat="1" ht="15.75" customHeight="1" x14ac:dyDescent="0.15">
      <c r="A1554" s="83" t="str">
        <f>IF(H1554="","×","")</f>
        <v/>
      </c>
      <c r="B1554" s="99"/>
      <c r="C1554" s="240">
        <f>IF(D1336="","",D1336)</f>
        <v>3</v>
      </c>
      <c r="D1554" s="241"/>
      <c r="E1554" s="241" t="str">
        <f>IF(G1336="","",G1336)</f>
        <v>粘性土</v>
      </c>
      <c r="F1554" s="241"/>
      <c r="G1554" s="241"/>
      <c r="H1554" s="242">
        <f>IF(J1336="","",J1336)</f>
        <v>1.5</v>
      </c>
      <c r="I1554" s="242"/>
      <c r="J1554" s="242"/>
      <c r="K1554" s="385">
        <f t="shared" si="311"/>
        <v>194.39999999999998</v>
      </c>
      <c r="L1554" s="385"/>
      <c r="M1554" s="385"/>
      <c r="N1554" s="424"/>
      <c r="O1554" s="387">
        <f>IF(E1554="","",IF(E1554="粘性土",1,CHOOSE(AK$1267,X$1264,X$1265)))</f>
        <v>1</v>
      </c>
      <c r="P1554" s="385"/>
      <c r="Q1554" s="385">
        <f>IF(E1554="","",IF(E1554="粘性土",1,CHOOSE(AK$1267,AB$1264,AB$1265)))</f>
        <v>1</v>
      </c>
      <c r="R1554" s="385"/>
      <c r="S1554" s="385">
        <f>IF(E1554="","",IF(E1554="粘性土",1,CHOOSE(AK$1267,AF$1264,AF$1265)))</f>
        <v>1</v>
      </c>
      <c r="T1554" s="385"/>
      <c r="U1554" s="388">
        <f>IF(E1554="","",IF(E1554="粘性土",1,AJ$1283))</f>
        <v>1</v>
      </c>
      <c r="V1554" s="389"/>
      <c r="W1554" s="390"/>
      <c r="X1554" s="391">
        <f>IF(E1554="","",ROUND(K1554*O1554*U1554,1))</f>
        <v>194.4</v>
      </c>
      <c r="Y1554" s="392"/>
      <c r="Z1554" s="392"/>
      <c r="AA1554" s="392"/>
      <c r="AB1554" s="391">
        <f>IF(E1554="","",ROUND(K1554*Q1554*U1554,1))</f>
        <v>194.4</v>
      </c>
      <c r="AC1554" s="392"/>
      <c r="AD1554" s="392"/>
      <c r="AE1554" s="392"/>
      <c r="AF1554" s="391">
        <f>IF(E1554="","",ROUND(K1554*S1554*U1554,1))</f>
        <v>194.4</v>
      </c>
      <c r="AG1554" s="392"/>
      <c r="AH1554" s="392"/>
      <c r="AI1554" s="393"/>
      <c r="AJ1554" s="84"/>
      <c r="BX1554" s="106"/>
    </row>
    <row r="1555" spans="1:76" s="40" customFormat="1" ht="15.75" customHeight="1" x14ac:dyDescent="0.15">
      <c r="A1555" s="83" t="str">
        <f>A1554</f>
        <v/>
      </c>
      <c r="B1555" s="99"/>
      <c r="C1555" s="240"/>
      <c r="D1555" s="241"/>
      <c r="E1555" s="241"/>
      <c r="F1555" s="241"/>
      <c r="G1555" s="241"/>
      <c r="H1555" s="242"/>
      <c r="I1555" s="242"/>
      <c r="J1555" s="242"/>
      <c r="K1555" s="385">
        <f t="shared" si="311"/>
        <v>194.39999999999998</v>
      </c>
      <c r="L1555" s="385"/>
      <c r="M1555" s="385"/>
      <c r="N1555" s="424"/>
      <c r="O1555" s="387">
        <f>O1554</f>
        <v>1</v>
      </c>
      <c r="P1555" s="385"/>
      <c r="Q1555" s="385">
        <f>Q1554</f>
        <v>1</v>
      </c>
      <c r="R1555" s="385"/>
      <c r="S1555" s="385">
        <f>S1554</f>
        <v>1</v>
      </c>
      <c r="T1555" s="385"/>
      <c r="U1555" s="388">
        <f>U1554</f>
        <v>1</v>
      </c>
      <c r="V1555" s="389"/>
      <c r="W1555" s="390"/>
      <c r="X1555" s="391">
        <f>IF(E1554="","",ROUND(K1555*O1555*U1555,1))</f>
        <v>194.4</v>
      </c>
      <c r="Y1555" s="392"/>
      <c r="Z1555" s="392"/>
      <c r="AA1555" s="392"/>
      <c r="AB1555" s="391">
        <f>IF(E1554="","",ROUND(K1555*Q1555*U1555,1))</f>
        <v>194.4</v>
      </c>
      <c r="AC1555" s="392"/>
      <c r="AD1555" s="392"/>
      <c r="AE1555" s="392"/>
      <c r="AF1555" s="391">
        <f>IF(E1554="","",ROUND(K1555*S1555*U1555,1))</f>
        <v>194.4</v>
      </c>
      <c r="AG1555" s="392"/>
      <c r="AH1555" s="392"/>
      <c r="AI1555" s="393"/>
      <c r="AJ1555" s="84"/>
      <c r="BX1555" s="106"/>
    </row>
    <row r="1556" spans="1:76" s="40" customFormat="1" ht="15.75" customHeight="1" x14ac:dyDescent="0.15">
      <c r="A1556" s="83" t="str">
        <f>IF(H1556="","×","")</f>
        <v/>
      </c>
      <c r="B1556" s="99"/>
      <c r="C1556" s="240">
        <f>IF(D1338="","",D1338)</f>
        <v>4</v>
      </c>
      <c r="D1556" s="241"/>
      <c r="E1556" s="241" t="str">
        <f>IF(G1338="","",G1338)</f>
        <v>粘性土</v>
      </c>
      <c r="F1556" s="241"/>
      <c r="G1556" s="241"/>
      <c r="H1556" s="242">
        <f>IF(J1338="","",J1338)</f>
        <v>6.5500001907348633</v>
      </c>
      <c r="I1556" s="242"/>
      <c r="J1556" s="242"/>
      <c r="K1556" s="385">
        <f t="shared" si="311"/>
        <v>437.40000000000003</v>
      </c>
      <c r="L1556" s="385"/>
      <c r="M1556" s="385"/>
      <c r="N1556" s="424"/>
      <c r="O1556" s="387">
        <f>IF(E1556="","",IF(E1556="粘性土",1,CHOOSE(AK$1267,X$1264,X$1265)))</f>
        <v>1</v>
      </c>
      <c r="P1556" s="385"/>
      <c r="Q1556" s="385">
        <f>IF(E1556="","",IF(E1556="粘性土",1,CHOOSE(AK$1267,AB$1264,AB$1265)))</f>
        <v>1</v>
      </c>
      <c r="R1556" s="385"/>
      <c r="S1556" s="385">
        <f>IF(E1556="","",IF(E1556="粘性土",1,CHOOSE(AK$1267,AF$1264,AF$1265)))</f>
        <v>1</v>
      </c>
      <c r="T1556" s="385"/>
      <c r="U1556" s="388">
        <f>IF(E1556="","",IF(E1556="粘性土",1,AJ$1283))</f>
        <v>1</v>
      </c>
      <c r="V1556" s="389"/>
      <c r="W1556" s="390"/>
      <c r="X1556" s="391">
        <f>IF(E1556="","",ROUND(K1556*O1556*U1556,1))</f>
        <v>437.4</v>
      </c>
      <c r="Y1556" s="392"/>
      <c r="Z1556" s="392"/>
      <c r="AA1556" s="392"/>
      <c r="AB1556" s="391">
        <f>IF(E1556="","",ROUND(K1556*Q1556*U1556,1))</f>
        <v>437.4</v>
      </c>
      <c r="AC1556" s="392"/>
      <c r="AD1556" s="392"/>
      <c r="AE1556" s="392"/>
      <c r="AF1556" s="391">
        <f>IF(E1556="","",ROUND(K1556*S1556*U1556,1))</f>
        <v>437.4</v>
      </c>
      <c r="AG1556" s="392"/>
      <c r="AH1556" s="392"/>
      <c r="AI1556" s="393"/>
      <c r="AJ1556" s="84"/>
      <c r="BX1556" s="106"/>
    </row>
    <row r="1557" spans="1:76" s="40" customFormat="1" ht="15.75" customHeight="1" x14ac:dyDescent="0.15">
      <c r="A1557" s="83" t="str">
        <f>A1556</f>
        <v/>
      </c>
      <c r="B1557" s="99"/>
      <c r="C1557" s="240"/>
      <c r="D1557" s="241"/>
      <c r="E1557" s="241"/>
      <c r="F1557" s="241"/>
      <c r="G1557" s="241"/>
      <c r="H1557" s="242"/>
      <c r="I1557" s="242"/>
      <c r="J1557" s="242"/>
      <c r="K1557" s="385">
        <f t="shared" si="311"/>
        <v>437.40000000000003</v>
      </c>
      <c r="L1557" s="385"/>
      <c r="M1557" s="385"/>
      <c r="N1557" s="424"/>
      <c r="O1557" s="387">
        <f t="shared" ref="O1557" si="312">O1556</f>
        <v>1</v>
      </c>
      <c r="P1557" s="385"/>
      <c r="Q1557" s="385">
        <f t="shared" ref="Q1557" si="313">Q1556</f>
        <v>1</v>
      </c>
      <c r="R1557" s="385"/>
      <c r="S1557" s="385">
        <f t="shared" ref="S1557" si="314">S1556</f>
        <v>1</v>
      </c>
      <c r="T1557" s="385"/>
      <c r="U1557" s="388">
        <f>U1556</f>
        <v>1</v>
      </c>
      <c r="V1557" s="389"/>
      <c r="W1557" s="390"/>
      <c r="X1557" s="391">
        <f>IF(E1556="","",ROUND(K1557*O1557*U1557,1))</f>
        <v>437.4</v>
      </c>
      <c r="Y1557" s="392"/>
      <c r="Z1557" s="392"/>
      <c r="AA1557" s="392"/>
      <c r="AB1557" s="391">
        <f>IF(E1556="","",ROUND(K1557*Q1557*U1557,1))</f>
        <v>437.4</v>
      </c>
      <c r="AC1557" s="392"/>
      <c r="AD1557" s="392"/>
      <c r="AE1557" s="392"/>
      <c r="AF1557" s="391">
        <f>IF(E1556="","",ROUND(K1557*S1557*U1557,1))</f>
        <v>437.4</v>
      </c>
      <c r="AG1557" s="392"/>
      <c r="AH1557" s="392"/>
      <c r="AI1557" s="393"/>
      <c r="AJ1557" s="84"/>
      <c r="BX1557" s="106"/>
    </row>
    <row r="1558" spans="1:76" s="40" customFormat="1" ht="15.75" customHeight="1" x14ac:dyDescent="0.15">
      <c r="A1558" s="83" t="str">
        <f>IF(H1558="","×","")</f>
        <v/>
      </c>
      <c r="B1558" s="99"/>
      <c r="C1558" s="240">
        <f>IF(D1340="","",D1340)</f>
        <v>5</v>
      </c>
      <c r="D1558" s="241"/>
      <c r="E1558" s="241" t="str">
        <f>IF(G1340="","",G1340)</f>
        <v>粘性土</v>
      </c>
      <c r="F1558" s="241"/>
      <c r="G1558" s="241"/>
      <c r="H1558" s="242">
        <f>IF(J1340="","",J1340)</f>
        <v>3.4500000476837158</v>
      </c>
      <c r="I1558" s="242"/>
      <c r="J1558" s="242"/>
      <c r="K1558" s="385">
        <f t="shared" si="311"/>
        <v>716.84999999999991</v>
      </c>
      <c r="L1558" s="385"/>
      <c r="M1558" s="385"/>
      <c r="N1558" s="424"/>
      <c r="O1558" s="387">
        <f>IF(E1558="","",IF(E1558="粘性土",1,CHOOSE(AK$1267,X$1264,X$1265)))</f>
        <v>1</v>
      </c>
      <c r="P1558" s="385"/>
      <c r="Q1558" s="385">
        <f>IF(E1558="","",IF(E1558="粘性土",1,CHOOSE(AK$1267,AB$1264,AB$1265)))</f>
        <v>1</v>
      </c>
      <c r="R1558" s="385"/>
      <c r="S1558" s="385">
        <f>IF(E1558="","",IF(E1558="粘性土",1,CHOOSE(AK$1267,AF$1264,AF$1265)))</f>
        <v>1</v>
      </c>
      <c r="T1558" s="385"/>
      <c r="U1558" s="388">
        <f>IF(E1558="","",IF(E1558="粘性土",1,AJ$1283))</f>
        <v>1</v>
      </c>
      <c r="V1558" s="389"/>
      <c r="W1558" s="390"/>
      <c r="X1558" s="391">
        <f>IF(E1558="","",ROUND(K1558*O1558*U1558,1))</f>
        <v>716.9</v>
      </c>
      <c r="Y1558" s="392"/>
      <c r="Z1558" s="392"/>
      <c r="AA1558" s="392"/>
      <c r="AB1558" s="391">
        <f>IF(E1558="","",ROUND(K1558*Q1558*U1558,1))</f>
        <v>716.9</v>
      </c>
      <c r="AC1558" s="392"/>
      <c r="AD1558" s="392"/>
      <c r="AE1558" s="392"/>
      <c r="AF1558" s="391">
        <f>IF(E1558="","",ROUND(K1558*S1558*U1558,1))</f>
        <v>716.9</v>
      </c>
      <c r="AG1558" s="392"/>
      <c r="AH1558" s="392"/>
      <c r="AI1558" s="393"/>
      <c r="AJ1558" s="84"/>
      <c r="BX1558" s="106"/>
    </row>
    <row r="1559" spans="1:76" s="40" customFormat="1" ht="15.75" customHeight="1" x14ac:dyDescent="0.15">
      <c r="A1559" s="83" t="str">
        <f>A1558</f>
        <v/>
      </c>
      <c r="B1559" s="99"/>
      <c r="C1559" s="240"/>
      <c r="D1559" s="241"/>
      <c r="E1559" s="241"/>
      <c r="F1559" s="241"/>
      <c r="G1559" s="241"/>
      <c r="H1559" s="242"/>
      <c r="I1559" s="242"/>
      <c r="J1559" s="242"/>
      <c r="K1559" s="385">
        <f t="shared" si="311"/>
        <v>716.84999999999991</v>
      </c>
      <c r="L1559" s="385"/>
      <c r="M1559" s="385"/>
      <c r="N1559" s="424"/>
      <c r="O1559" s="387">
        <f t="shared" ref="O1559" si="315">O1558</f>
        <v>1</v>
      </c>
      <c r="P1559" s="385"/>
      <c r="Q1559" s="385">
        <f t="shared" ref="Q1559" si="316">Q1558</f>
        <v>1</v>
      </c>
      <c r="R1559" s="385"/>
      <c r="S1559" s="385">
        <f t="shared" ref="S1559" si="317">S1558</f>
        <v>1</v>
      </c>
      <c r="T1559" s="385"/>
      <c r="U1559" s="388">
        <f>U1558</f>
        <v>1</v>
      </c>
      <c r="V1559" s="389"/>
      <c r="W1559" s="390"/>
      <c r="X1559" s="391">
        <f>IF(E1558="","",ROUND(K1559*O1559*U1559,1))</f>
        <v>716.9</v>
      </c>
      <c r="Y1559" s="392"/>
      <c r="Z1559" s="392"/>
      <c r="AA1559" s="392"/>
      <c r="AB1559" s="391">
        <f>IF(E1558="","",ROUND(K1559*Q1559*U1559,1))</f>
        <v>716.9</v>
      </c>
      <c r="AC1559" s="392"/>
      <c r="AD1559" s="392"/>
      <c r="AE1559" s="392"/>
      <c r="AF1559" s="391">
        <f>IF(E1558="","",ROUND(K1559*S1559*U1559,1))</f>
        <v>716.9</v>
      </c>
      <c r="AG1559" s="392"/>
      <c r="AH1559" s="392"/>
      <c r="AI1559" s="393"/>
      <c r="AJ1559" s="84"/>
      <c r="BX1559" s="106"/>
    </row>
    <row r="1560" spans="1:76" s="40" customFormat="1" ht="15.75" customHeight="1" x14ac:dyDescent="0.15">
      <c r="A1560" s="83" t="str">
        <f>IF(H1560="","×","")</f>
        <v/>
      </c>
      <c r="B1560" s="99"/>
      <c r="C1560" s="240">
        <f>IF(D1342="","",D1342)</f>
        <v>6</v>
      </c>
      <c r="D1560" s="241"/>
      <c r="E1560" s="241" t="str">
        <f>IF(G1342="","",G1342)</f>
        <v>粘性土</v>
      </c>
      <c r="F1560" s="241"/>
      <c r="G1560" s="241"/>
      <c r="H1560" s="242">
        <f>IF(J1342="","",J1342)</f>
        <v>2.3499999046325684</v>
      </c>
      <c r="I1560" s="242"/>
      <c r="J1560" s="242"/>
      <c r="K1560" s="385">
        <f t="shared" si="311"/>
        <v>1165.0500000000002</v>
      </c>
      <c r="L1560" s="385"/>
      <c r="M1560" s="385"/>
      <c r="N1560" s="424"/>
      <c r="O1560" s="387">
        <f>IF(E1560="","",IF(E1560="粘性土",1,CHOOSE(AK$1267,X$1264,X$1265)))</f>
        <v>1</v>
      </c>
      <c r="P1560" s="385"/>
      <c r="Q1560" s="385">
        <f>IF(E1560="","",IF(E1560="粘性土",1,CHOOSE(AK$1267,AB$1264,AB$1265)))</f>
        <v>1</v>
      </c>
      <c r="R1560" s="385"/>
      <c r="S1560" s="385">
        <f>IF(E1560="","",IF(E1560="粘性土",1,CHOOSE(AK$1267,AF$1264,AF$1265)))</f>
        <v>1</v>
      </c>
      <c r="T1560" s="385"/>
      <c r="U1560" s="388">
        <f>IF(E1560="","",IF(E1560="粘性土",1,AJ$1283))</f>
        <v>1</v>
      </c>
      <c r="V1560" s="389"/>
      <c r="W1560" s="390"/>
      <c r="X1560" s="391">
        <f>IF(E1560="","",ROUND(K1560*O1560*U1560,1))</f>
        <v>1165.0999999999999</v>
      </c>
      <c r="Y1560" s="392"/>
      <c r="Z1560" s="392"/>
      <c r="AA1560" s="392"/>
      <c r="AB1560" s="391">
        <f>IF(E1560="","",ROUND(K1560*Q1560*U1560,1))</f>
        <v>1165.0999999999999</v>
      </c>
      <c r="AC1560" s="392"/>
      <c r="AD1560" s="392"/>
      <c r="AE1560" s="392"/>
      <c r="AF1560" s="391">
        <f>IF(E1560="","",ROUND(K1560*S1560*U1560,1))</f>
        <v>1165.0999999999999</v>
      </c>
      <c r="AG1560" s="392"/>
      <c r="AH1560" s="392"/>
      <c r="AI1560" s="393"/>
      <c r="AJ1560" s="84"/>
      <c r="BX1560" s="106"/>
    </row>
    <row r="1561" spans="1:76" s="40" customFormat="1" ht="15.75" customHeight="1" x14ac:dyDescent="0.15">
      <c r="A1561" s="83" t="str">
        <f>A1560</f>
        <v/>
      </c>
      <c r="B1561" s="99"/>
      <c r="C1561" s="240"/>
      <c r="D1561" s="241"/>
      <c r="E1561" s="241"/>
      <c r="F1561" s="241"/>
      <c r="G1561" s="241"/>
      <c r="H1561" s="242"/>
      <c r="I1561" s="242"/>
      <c r="J1561" s="242"/>
      <c r="K1561" s="385">
        <f t="shared" si="311"/>
        <v>1165.0500000000002</v>
      </c>
      <c r="L1561" s="385"/>
      <c r="M1561" s="385"/>
      <c r="N1561" s="424"/>
      <c r="O1561" s="387">
        <f t="shared" ref="O1561" si="318">O1560</f>
        <v>1</v>
      </c>
      <c r="P1561" s="385"/>
      <c r="Q1561" s="385">
        <f t="shared" ref="Q1561" si="319">Q1560</f>
        <v>1</v>
      </c>
      <c r="R1561" s="385"/>
      <c r="S1561" s="385">
        <f t="shared" ref="S1561" si="320">S1560</f>
        <v>1</v>
      </c>
      <c r="T1561" s="385"/>
      <c r="U1561" s="388">
        <f>U1560</f>
        <v>1</v>
      </c>
      <c r="V1561" s="389"/>
      <c r="W1561" s="390"/>
      <c r="X1561" s="391">
        <f>IF(E1560="","",ROUND(K1561*O1561*U1561,1))</f>
        <v>1165.0999999999999</v>
      </c>
      <c r="Y1561" s="392"/>
      <c r="Z1561" s="392"/>
      <c r="AA1561" s="392"/>
      <c r="AB1561" s="391">
        <f>IF(E1560="","",ROUND(K1561*Q1561*U1561,1))</f>
        <v>1165.0999999999999</v>
      </c>
      <c r="AC1561" s="392"/>
      <c r="AD1561" s="392"/>
      <c r="AE1561" s="392"/>
      <c r="AF1561" s="391">
        <f>IF(E1560="","",ROUND(K1561*S1561*U1561,1))</f>
        <v>1165.0999999999999</v>
      </c>
      <c r="AG1561" s="392"/>
      <c r="AH1561" s="392"/>
      <c r="AI1561" s="393"/>
      <c r="AJ1561" s="84"/>
      <c r="BX1561" s="106"/>
    </row>
    <row r="1562" spans="1:76" s="40" customFormat="1" ht="15.75" customHeight="1" x14ac:dyDescent="0.15">
      <c r="A1562" s="83" t="str">
        <f>IF(H1562="","×","")</f>
        <v/>
      </c>
      <c r="B1562" s="99"/>
      <c r="C1562" s="240">
        <f>IF(D1344="","",D1344)</f>
        <v>7</v>
      </c>
      <c r="D1562" s="241"/>
      <c r="E1562" s="241" t="str">
        <f>IF(G1344="","",G1344)</f>
        <v>砂質土</v>
      </c>
      <c r="F1562" s="241"/>
      <c r="G1562" s="241"/>
      <c r="H1562" s="242">
        <f>IF(J1344="","",J1344)</f>
        <v>8.6000003814697266</v>
      </c>
      <c r="I1562" s="242"/>
      <c r="J1562" s="242"/>
      <c r="K1562" s="385">
        <f t="shared" si="311"/>
        <v>1924.9499999999998</v>
      </c>
      <c r="L1562" s="385"/>
      <c r="M1562" s="385"/>
      <c r="N1562" s="424"/>
      <c r="O1562" s="387">
        <f>IF(E1562="","",IF(E1562="粘性土",1,CHOOSE(AK$1267,X$1264,X$1265)))</f>
        <v>1</v>
      </c>
      <c r="P1562" s="385"/>
      <c r="Q1562" s="385">
        <f>IF(E1562="","",IF(E1562="粘性土",1,CHOOSE(AK$1267,AB$1264,AB$1265)))</f>
        <v>0.8</v>
      </c>
      <c r="R1562" s="385"/>
      <c r="S1562" s="385">
        <f>IF(E1562="","",IF(E1562="粘性土",1,CHOOSE(AK$1267,AF$1264,AF$1265)))</f>
        <v>0.7</v>
      </c>
      <c r="T1562" s="385"/>
      <c r="U1562" s="388">
        <f>IF(E1562="","",IF(E1562="粘性土",1,AJ$1283))</f>
        <v>0.83899999999999997</v>
      </c>
      <c r="V1562" s="389"/>
      <c r="W1562" s="390"/>
      <c r="X1562" s="391">
        <f>IF(E1562="","",ROUND(K1562*O1562*U1562,1))</f>
        <v>1615</v>
      </c>
      <c r="Y1562" s="392"/>
      <c r="Z1562" s="392"/>
      <c r="AA1562" s="392"/>
      <c r="AB1562" s="391">
        <f>IF(E1562="","",ROUND(K1562*Q1562*U1562,1))</f>
        <v>1292</v>
      </c>
      <c r="AC1562" s="392"/>
      <c r="AD1562" s="392"/>
      <c r="AE1562" s="392"/>
      <c r="AF1562" s="391">
        <f>IF(E1562="","",ROUND(K1562*S1562*U1562,1))</f>
        <v>1130.5</v>
      </c>
      <c r="AG1562" s="392"/>
      <c r="AH1562" s="392"/>
      <c r="AI1562" s="393"/>
      <c r="AJ1562" s="84"/>
      <c r="BX1562" s="106"/>
    </row>
    <row r="1563" spans="1:76" s="40" customFormat="1" ht="15.75" customHeight="1" x14ac:dyDescent="0.15">
      <c r="A1563" s="83" t="str">
        <f>A1562</f>
        <v/>
      </c>
      <c r="B1563" s="99"/>
      <c r="C1563" s="240"/>
      <c r="D1563" s="241"/>
      <c r="E1563" s="241"/>
      <c r="F1563" s="241"/>
      <c r="G1563" s="241"/>
      <c r="H1563" s="242"/>
      <c r="I1563" s="242"/>
      <c r="J1563" s="242"/>
      <c r="K1563" s="385">
        <f t="shared" si="311"/>
        <v>3156.8999999999996</v>
      </c>
      <c r="L1563" s="385"/>
      <c r="M1563" s="385"/>
      <c r="N1563" s="424"/>
      <c r="O1563" s="387">
        <f>O1562</f>
        <v>1</v>
      </c>
      <c r="P1563" s="385"/>
      <c r="Q1563" s="385">
        <f>Q1562</f>
        <v>0.8</v>
      </c>
      <c r="R1563" s="385"/>
      <c r="S1563" s="385">
        <f>S1562</f>
        <v>0.7</v>
      </c>
      <c r="T1563" s="385"/>
      <c r="U1563" s="388">
        <f>U1562</f>
        <v>0.83899999999999997</v>
      </c>
      <c r="V1563" s="389"/>
      <c r="W1563" s="390"/>
      <c r="X1563" s="391">
        <f>IF(E1562="","",ROUND(K1563*O1563*U1563,1))</f>
        <v>2648.6</v>
      </c>
      <c r="Y1563" s="392"/>
      <c r="Z1563" s="392"/>
      <c r="AA1563" s="392"/>
      <c r="AB1563" s="391">
        <f>IF(E1562="","",ROUND(K1563*Q1563*U1563,1))</f>
        <v>2118.9</v>
      </c>
      <c r="AC1563" s="392"/>
      <c r="AD1563" s="392"/>
      <c r="AE1563" s="392"/>
      <c r="AF1563" s="391">
        <f>IF(E1562="","",ROUND(K1563*S1563*U1563,1))</f>
        <v>1854</v>
      </c>
      <c r="AG1563" s="392"/>
      <c r="AH1563" s="392"/>
      <c r="AI1563" s="393"/>
      <c r="AJ1563" s="84"/>
      <c r="BX1563" s="106"/>
    </row>
    <row r="1564" spans="1:76" s="40" customFormat="1" ht="15.75" customHeight="1" x14ac:dyDescent="0.15">
      <c r="A1564" s="83" t="str">
        <f>IF(H1564="","×","")</f>
        <v/>
      </c>
      <c r="B1564" s="99"/>
      <c r="C1564" s="240">
        <f>IF(D1346="","",D1346)</f>
        <v>8</v>
      </c>
      <c r="D1564" s="241"/>
      <c r="E1564" s="241" t="str">
        <f>IF(G1346="","",G1346)</f>
        <v>粘性土</v>
      </c>
      <c r="F1564" s="241"/>
      <c r="G1564" s="241"/>
      <c r="H1564" s="242">
        <f>IF(J1346="","",J1346)</f>
        <v>2.2000000476837158</v>
      </c>
      <c r="I1564" s="242"/>
      <c r="J1564" s="242"/>
      <c r="K1564" s="385">
        <f t="shared" si="311"/>
        <v>1143.4499999999998</v>
      </c>
      <c r="L1564" s="385"/>
      <c r="M1564" s="385"/>
      <c r="N1564" s="424"/>
      <c r="O1564" s="387">
        <f>IF(E1564="","",IF(E1564="粘性土",1,CHOOSE(AK$1267,X$1264,X$1265)))</f>
        <v>1</v>
      </c>
      <c r="P1564" s="385"/>
      <c r="Q1564" s="385">
        <f>IF(E1564="","",IF(E1564="粘性土",1,CHOOSE(AK$1267,AB$1264,AB$1265)))</f>
        <v>1</v>
      </c>
      <c r="R1564" s="385"/>
      <c r="S1564" s="385">
        <f>IF(E1564="","",IF(E1564="粘性土",1,CHOOSE(AK$1267,AF$1264,AF$1265)))</f>
        <v>1</v>
      </c>
      <c r="T1564" s="385"/>
      <c r="U1564" s="388">
        <f>IF(E1564="","",IF(E1564="粘性土",1,AJ$1283))</f>
        <v>1</v>
      </c>
      <c r="V1564" s="389"/>
      <c r="W1564" s="390"/>
      <c r="X1564" s="391">
        <f>IF(E1564="","",ROUND(K1564*O1564*U1564,1))</f>
        <v>1143.5</v>
      </c>
      <c r="Y1564" s="392"/>
      <c r="Z1564" s="392"/>
      <c r="AA1564" s="392"/>
      <c r="AB1564" s="391">
        <f>IF(E1564="","",ROUND(K1564*Q1564*U1564,1))</f>
        <v>1143.5</v>
      </c>
      <c r="AC1564" s="392"/>
      <c r="AD1564" s="392"/>
      <c r="AE1564" s="392"/>
      <c r="AF1564" s="391">
        <f>IF(E1564="","",ROUND(K1564*S1564*U1564,1))</f>
        <v>1143.5</v>
      </c>
      <c r="AG1564" s="392"/>
      <c r="AH1564" s="392"/>
      <c r="AI1564" s="393"/>
      <c r="AJ1564" s="84"/>
      <c r="BX1564" s="106"/>
    </row>
    <row r="1565" spans="1:76" s="40" customFormat="1" ht="15.75" customHeight="1" x14ac:dyDescent="0.15">
      <c r="A1565" s="83" t="str">
        <f>A1564</f>
        <v/>
      </c>
      <c r="B1565" s="99"/>
      <c r="C1565" s="240"/>
      <c r="D1565" s="241"/>
      <c r="E1565" s="241"/>
      <c r="F1565" s="241"/>
      <c r="G1565" s="241"/>
      <c r="H1565" s="242"/>
      <c r="I1565" s="242"/>
      <c r="J1565" s="242"/>
      <c r="K1565" s="385">
        <f t="shared" si="311"/>
        <v>1143.4499999999998</v>
      </c>
      <c r="L1565" s="385"/>
      <c r="M1565" s="385"/>
      <c r="N1565" s="424"/>
      <c r="O1565" s="387">
        <f>O1564</f>
        <v>1</v>
      </c>
      <c r="P1565" s="385"/>
      <c r="Q1565" s="385">
        <f>Q1564</f>
        <v>1</v>
      </c>
      <c r="R1565" s="385"/>
      <c r="S1565" s="385">
        <f>S1564</f>
        <v>1</v>
      </c>
      <c r="T1565" s="385"/>
      <c r="U1565" s="388">
        <f>U1564</f>
        <v>1</v>
      </c>
      <c r="V1565" s="389"/>
      <c r="W1565" s="390"/>
      <c r="X1565" s="391">
        <f>IF(E1564="","",ROUND(K1565*O1565*U1565,1))</f>
        <v>1143.5</v>
      </c>
      <c r="Y1565" s="392"/>
      <c r="Z1565" s="392"/>
      <c r="AA1565" s="392"/>
      <c r="AB1565" s="391">
        <f>IF(E1564="","",ROUND(K1565*Q1565*U1565,1))</f>
        <v>1143.5</v>
      </c>
      <c r="AC1565" s="392"/>
      <c r="AD1565" s="392"/>
      <c r="AE1565" s="392"/>
      <c r="AF1565" s="391">
        <f>IF(E1564="","",ROUND(K1565*S1565*U1565,1))</f>
        <v>1143.5</v>
      </c>
      <c r="AG1565" s="392"/>
      <c r="AH1565" s="392"/>
      <c r="AI1565" s="393"/>
      <c r="AJ1565" s="84"/>
      <c r="BX1565" s="106"/>
    </row>
    <row r="1566" spans="1:76" s="40" customFormat="1" ht="15.75" customHeight="1" x14ac:dyDescent="0.15">
      <c r="A1566" s="83" t="str">
        <f>IF(H1566="","×","")</f>
        <v/>
      </c>
      <c r="B1566" s="99"/>
      <c r="C1566" s="240">
        <f>IF(D1348="","",D1348)</f>
        <v>9</v>
      </c>
      <c r="D1566" s="241"/>
      <c r="E1566" s="241" t="str">
        <f>IF(G1348="","",G1348)</f>
        <v>砂質土</v>
      </c>
      <c r="F1566" s="241"/>
      <c r="G1566" s="241"/>
      <c r="H1566" s="242">
        <f>IF(J1348="","",J1348)</f>
        <v>1.5</v>
      </c>
      <c r="I1566" s="242"/>
      <c r="J1566" s="242"/>
      <c r="K1566" s="385">
        <f t="shared" si="311"/>
        <v>3004.6499999999996</v>
      </c>
      <c r="L1566" s="385"/>
      <c r="M1566" s="385"/>
      <c r="N1566" s="424"/>
      <c r="O1566" s="387">
        <f>IF(E1566="","",IF(E1566="粘性土",1,CHOOSE(AK$1267,X$1264,X$1265)))</f>
        <v>1</v>
      </c>
      <c r="P1566" s="385"/>
      <c r="Q1566" s="385">
        <f>IF(E1566="","",IF(E1566="粘性土",1,CHOOSE(AK$1267,AB$1264,AB$1265)))</f>
        <v>0.8</v>
      </c>
      <c r="R1566" s="385"/>
      <c r="S1566" s="385">
        <f>IF(E1566="","",IF(E1566="粘性土",1,CHOOSE(AK$1267,AF$1264,AF$1265)))</f>
        <v>0.7</v>
      </c>
      <c r="T1566" s="385"/>
      <c r="U1566" s="388">
        <f>IF(E1566="","",IF(E1566="粘性土",1,AJ$1283))</f>
        <v>0.83899999999999997</v>
      </c>
      <c r="V1566" s="389"/>
      <c r="W1566" s="390"/>
      <c r="X1566" s="391">
        <f>IF(E1566="","",ROUND(K1566*O1566*U1566,1))</f>
        <v>2520.9</v>
      </c>
      <c r="Y1566" s="392"/>
      <c r="Z1566" s="392"/>
      <c r="AA1566" s="392"/>
      <c r="AB1566" s="391">
        <f>IF(E1566="","",ROUND(K1566*Q1566*U1566,1))</f>
        <v>2016.7</v>
      </c>
      <c r="AC1566" s="392"/>
      <c r="AD1566" s="392"/>
      <c r="AE1566" s="392"/>
      <c r="AF1566" s="391">
        <f>IF(E1566="","",ROUND(K1566*S1566*U1566,1))</f>
        <v>1764.6</v>
      </c>
      <c r="AG1566" s="392"/>
      <c r="AH1566" s="392"/>
      <c r="AI1566" s="393"/>
      <c r="AJ1566" s="84"/>
      <c r="BX1566" s="106"/>
    </row>
    <row r="1567" spans="1:76" s="40" customFormat="1" ht="15.75" customHeight="1" x14ac:dyDescent="0.15">
      <c r="A1567" s="83" t="str">
        <f>A1566</f>
        <v/>
      </c>
      <c r="B1567" s="99"/>
      <c r="C1567" s="240"/>
      <c r="D1567" s="241"/>
      <c r="E1567" s="241"/>
      <c r="F1567" s="241"/>
      <c r="G1567" s="241"/>
      <c r="H1567" s="242"/>
      <c r="I1567" s="242"/>
      <c r="J1567" s="242"/>
      <c r="K1567" s="385">
        <f t="shared" si="311"/>
        <v>3194.5499999999997</v>
      </c>
      <c r="L1567" s="385"/>
      <c r="M1567" s="385"/>
      <c r="N1567" s="424"/>
      <c r="O1567" s="387">
        <f t="shared" ref="O1567" si="321">O1566</f>
        <v>1</v>
      </c>
      <c r="P1567" s="385"/>
      <c r="Q1567" s="385">
        <f t="shared" ref="Q1567" si="322">Q1566</f>
        <v>0.8</v>
      </c>
      <c r="R1567" s="385"/>
      <c r="S1567" s="385">
        <f t="shared" ref="S1567" si="323">S1566</f>
        <v>0.7</v>
      </c>
      <c r="T1567" s="385"/>
      <c r="U1567" s="388">
        <f>U1566</f>
        <v>0.83899999999999997</v>
      </c>
      <c r="V1567" s="389"/>
      <c r="W1567" s="390"/>
      <c r="X1567" s="391">
        <f>IF(E1566="","",ROUND(K1567*O1567*U1567,1))</f>
        <v>2680.2</v>
      </c>
      <c r="Y1567" s="392"/>
      <c r="Z1567" s="392"/>
      <c r="AA1567" s="392"/>
      <c r="AB1567" s="391">
        <f>IF(E1566="","",ROUND(K1567*Q1567*U1567,1))</f>
        <v>2144.1999999999998</v>
      </c>
      <c r="AC1567" s="392"/>
      <c r="AD1567" s="392"/>
      <c r="AE1567" s="392"/>
      <c r="AF1567" s="391">
        <f>IF(E1566="","",ROUND(K1567*S1567*U1567,1))</f>
        <v>1876.2</v>
      </c>
      <c r="AG1567" s="392"/>
      <c r="AH1567" s="392"/>
      <c r="AI1567" s="393"/>
      <c r="AJ1567" s="84"/>
      <c r="BX1567" s="106"/>
    </row>
    <row r="1568" spans="1:76" s="40" customFormat="1" ht="15.75" customHeight="1" x14ac:dyDescent="0.15">
      <c r="A1568" s="83" t="str">
        <f>IF(H1568="","×","")</f>
        <v/>
      </c>
      <c r="B1568" s="99"/>
      <c r="C1568" s="240">
        <f>IF(D1350="","",D1350)</f>
        <v>10</v>
      </c>
      <c r="D1568" s="241"/>
      <c r="E1568" s="241" t="str">
        <f>IF(G1350="","",G1350)</f>
        <v>粘性土</v>
      </c>
      <c r="F1568" s="241"/>
      <c r="G1568" s="241"/>
      <c r="H1568" s="242">
        <f>IF(J1350="","",J1350)</f>
        <v>3.8499999046325684</v>
      </c>
      <c r="I1568" s="242"/>
      <c r="J1568" s="242"/>
      <c r="K1568" s="385">
        <f t="shared" si="311"/>
        <v>1159.6500000000001</v>
      </c>
      <c r="L1568" s="385"/>
      <c r="M1568" s="385"/>
      <c r="N1568" s="424"/>
      <c r="O1568" s="387">
        <f>IF(E1568="","",IF(E1568="粘性土",1,CHOOSE(AK$1267,X$1264,X$1265)))</f>
        <v>1</v>
      </c>
      <c r="P1568" s="385"/>
      <c r="Q1568" s="385">
        <f>IF(E1568="","",IF(E1568="粘性土",1,CHOOSE(AK$1267,AB$1264,AB$1265)))</f>
        <v>1</v>
      </c>
      <c r="R1568" s="385"/>
      <c r="S1568" s="385">
        <f>IF(E1568="","",IF(E1568="粘性土",1,CHOOSE(AK$1267,AF$1264,AF$1265)))</f>
        <v>1</v>
      </c>
      <c r="T1568" s="385"/>
      <c r="U1568" s="388">
        <f>IF(E1568="","",IF(E1568="粘性土",1,AJ$1283))</f>
        <v>1</v>
      </c>
      <c r="V1568" s="389"/>
      <c r="W1568" s="390"/>
      <c r="X1568" s="391">
        <f>IF(E1568="","",ROUND(K1568*O1568*U1568,1))</f>
        <v>1159.7</v>
      </c>
      <c r="Y1568" s="392"/>
      <c r="Z1568" s="392"/>
      <c r="AA1568" s="392"/>
      <c r="AB1568" s="391">
        <f>IF(E1568="","",ROUND(K1568*Q1568*U1568,1))</f>
        <v>1159.7</v>
      </c>
      <c r="AC1568" s="392"/>
      <c r="AD1568" s="392"/>
      <c r="AE1568" s="392"/>
      <c r="AF1568" s="391">
        <f>IF(E1568="","",ROUND(K1568*S1568*U1568,1))</f>
        <v>1159.7</v>
      </c>
      <c r="AG1568" s="392"/>
      <c r="AH1568" s="392"/>
      <c r="AI1568" s="393"/>
      <c r="AJ1568" s="84"/>
      <c r="BX1568" s="106"/>
    </row>
    <row r="1569" spans="1:76" s="40" customFormat="1" ht="15.75" customHeight="1" x14ac:dyDescent="0.15">
      <c r="A1569" s="83" t="str">
        <f>A1568</f>
        <v/>
      </c>
      <c r="B1569" s="99"/>
      <c r="C1569" s="240"/>
      <c r="D1569" s="241"/>
      <c r="E1569" s="241"/>
      <c r="F1569" s="241"/>
      <c r="G1569" s="241"/>
      <c r="H1569" s="242"/>
      <c r="I1569" s="242"/>
      <c r="J1569" s="242"/>
      <c r="K1569" s="385">
        <f t="shared" si="311"/>
        <v>1159.6500000000001</v>
      </c>
      <c r="L1569" s="385"/>
      <c r="M1569" s="385"/>
      <c r="N1569" s="424"/>
      <c r="O1569" s="387">
        <f t="shared" ref="O1569" si="324">O1568</f>
        <v>1</v>
      </c>
      <c r="P1569" s="385"/>
      <c r="Q1569" s="385">
        <f t="shared" ref="Q1569" si="325">Q1568</f>
        <v>1</v>
      </c>
      <c r="R1569" s="385"/>
      <c r="S1569" s="385">
        <f t="shared" ref="S1569" si="326">S1568</f>
        <v>1</v>
      </c>
      <c r="T1569" s="385"/>
      <c r="U1569" s="388">
        <f>U1568</f>
        <v>1</v>
      </c>
      <c r="V1569" s="389"/>
      <c r="W1569" s="390"/>
      <c r="X1569" s="391">
        <f>IF(E1568="","",ROUND(K1569*O1569*U1569,1))</f>
        <v>1159.7</v>
      </c>
      <c r="Y1569" s="392"/>
      <c r="Z1569" s="392"/>
      <c r="AA1569" s="392"/>
      <c r="AB1569" s="391">
        <f>IF(E1568="","",ROUND(K1569*Q1569*U1569,1))</f>
        <v>1159.7</v>
      </c>
      <c r="AC1569" s="392"/>
      <c r="AD1569" s="392"/>
      <c r="AE1569" s="392"/>
      <c r="AF1569" s="391">
        <f>IF(E1568="","",ROUND(K1569*S1569*U1569,1))</f>
        <v>1159.7</v>
      </c>
      <c r="AG1569" s="392"/>
      <c r="AH1569" s="392"/>
      <c r="AI1569" s="393"/>
      <c r="AJ1569" s="84"/>
      <c r="BX1569" s="106"/>
    </row>
    <row r="1570" spans="1:76" s="40" customFormat="1" ht="15.75" customHeight="1" x14ac:dyDescent="0.15">
      <c r="A1570" s="83" t="str">
        <f>IF(H1570="","×","")</f>
        <v/>
      </c>
      <c r="B1570" s="99"/>
      <c r="C1570" s="240">
        <f>IF(D1352="","",D1352)</f>
        <v>11</v>
      </c>
      <c r="D1570" s="241"/>
      <c r="E1570" s="241" t="str">
        <f>IF(G1352="","",G1352)</f>
        <v>砂質土</v>
      </c>
      <c r="F1570" s="241"/>
      <c r="G1570" s="241"/>
      <c r="H1570" s="242">
        <f>IF(J1352="","",J1352)</f>
        <v>2.4000000953674316</v>
      </c>
      <c r="I1570" s="242"/>
      <c r="J1570" s="242"/>
      <c r="K1570" s="385">
        <f t="shared" si="311"/>
        <v>3722.7000000000003</v>
      </c>
      <c r="L1570" s="385"/>
      <c r="M1570" s="385"/>
      <c r="N1570" s="424"/>
      <c r="O1570" s="387">
        <f>IF(E1570="","",IF(E1570="粘性土",1,CHOOSE(AK$1267,X$1264,X$1265)))</f>
        <v>1</v>
      </c>
      <c r="P1570" s="385"/>
      <c r="Q1570" s="385">
        <f>IF(E1570="","",IF(E1570="粘性土",1,CHOOSE(AK$1267,AB$1264,AB$1265)))</f>
        <v>0.8</v>
      </c>
      <c r="R1570" s="385"/>
      <c r="S1570" s="385">
        <f>IF(E1570="","",IF(E1570="粘性土",1,CHOOSE(AK$1267,AF$1264,AF$1265)))</f>
        <v>0.7</v>
      </c>
      <c r="T1570" s="385"/>
      <c r="U1570" s="388">
        <f>IF(E1570="","",IF(E1570="粘性土",1,AJ$1283))</f>
        <v>0.83899999999999997</v>
      </c>
      <c r="V1570" s="389"/>
      <c r="W1570" s="390"/>
      <c r="X1570" s="391">
        <f>IF(E1570="","",ROUND(K1570*O1570*U1570,1))</f>
        <v>3123.3</v>
      </c>
      <c r="Y1570" s="392"/>
      <c r="Z1570" s="392"/>
      <c r="AA1570" s="392"/>
      <c r="AB1570" s="391">
        <f>IF(E1570="","",ROUND(K1570*Q1570*U1570,1))</f>
        <v>2498.6999999999998</v>
      </c>
      <c r="AC1570" s="392"/>
      <c r="AD1570" s="392"/>
      <c r="AE1570" s="392"/>
      <c r="AF1570" s="391">
        <f>IF(E1570="","",ROUND(K1570*S1570*U1570,1))</f>
        <v>2186.3000000000002</v>
      </c>
      <c r="AG1570" s="392"/>
      <c r="AH1570" s="392"/>
      <c r="AI1570" s="393"/>
      <c r="AJ1570" s="84"/>
      <c r="BX1570" s="106"/>
    </row>
    <row r="1571" spans="1:76" s="40" customFormat="1" ht="15.75" customHeight="1" x14ac:dyDescent="0.15">
      <c r="A1571" s="83" t="str">
        <f>A1570</f>
        <v/>
      </c>
      <c r="B1571" s="99"/>
      <c r="C1571" s="240"/>
      <c r="D1571" s="241"/>
      <c r="E1571" s="241"/>
      <c r="F1571" s="241"/>
      <c r="G1571" s="241"/>
      <c r="H1571" s="242"/>
      <c r="I1571" s="242"/>
      <c r="J1571" s="242"/>
      <c r="K1571" s="385">
        <f t="shared" si="311"/>
        <v>4039.0499999999997</v>
      </c>
      <c r="L1571" s="385"/>
      <c r="M1571" s="385"/>
      <c r="N1571" s="424"/>
      <c r="O1571" s="387">
        <f t="shared" ref="O1571" si="327">O1570</f>
        <v>1</v>
      </c>
      <c r="P1571" s="385"/>
      <c r="Q1571" s="385">
        <f t="shared" ref="Q1571" si="328">Q1570</f>
        <v>0.8</v>
      </c>
      <c r="R1571" s="385"/>
      <c r="S1571" s="385">
        <f t="shared" ref="S1571" si="329">S1570</f>
        <v>0.7</v>
      </c>
      <c r="T1571" s="385"/>
      <c r="U1571" s="388">
        <f>U1570</f>
        <v>0.83899999999999997</v>
      </c>
      <c r="V1571" s="389"/>
      <c r="W1571" s="390"/>
      <c r="X1571" s="391">
        <f>IF(E1570="","",ROUND(K1571*O1571*U1571,1))</f>
        <v>3388.8</v>
      </c>
      <c r="Y1571" s="392"/>
      <c r="Z1571" s="392"/>
      <c r="AA1571" s="392"/>
      <c r="AB1571" s="391">
        <f>IF(E1570="","",ROUND(K1571*Q1571*U1571,1))</f>
        <v>2711</v>
      </c>
      <c r="AC1571" s="392"/>
      <c r="AD1571" s="392"/>
      <c r="AE1571" s="392"/>
      <c r="AF1571" s="391">
        <f>IF(E1570="","",ROUND(K1571*S1571*U1571,1))</f>
        <v>2372.1</v>
      </c>
      <c r="AG1571" s="392"/>
      <c r="AH1571" s="392"/>
      <c r="AI1571" s="393"/>
      <c r="AJ1571" s="84"/>
      <c r="BX1571" s="106"/>
    </row>
    <row r="1572" spans="1:76" s="40" customFormat="1" ht="15.75" customHeight="1" x14ac:dyDescent="0.15">
      <c r="A1572" s="83" t="str">
        <f>IF(H1572="","×","")</f>
        <v/>
      </c>
      <c r="B1572" s="99"/>
      <c r="C1572" s="240">
        <f>IF(D1354="","",D1354)</f>
        <v>12</v>
      </c>
      <c r="D1572" s="241"/>
      <c r="E1572" s="241" t="str">
        <f>IF(G1354="","",G1354)</f>
        <v>粘性土</v>
      </c>
      <c r="F1572" s="241"/>
      <c r="G1572" s="241"/>
      <c r="H1572" s="242">
        <f>IF(J1354="","",J1354)</f>
        <v>2.2699999809265137</v>
      </c>
      <c r="I1572" s="242"/>
      <c r="J1572" s="242"/>
      <c r="K1572" s="385">
        <f t="shared" si="311"/>
        <v>1159.6500000000001</v>
      </c>
      <c r="L1572" s="385"/>
      <c r="M1572" s="385"/>
      <c r="N1572" s="424"/>
      <c r="O1572" s="387">
        <f>IF(E1572="","",IF(E1572="粘性土",1,CHOOSE(AK$1267,X$1264,X$1265)))</f>
        <v>1</v>
      </c>
      <c r="P1572" s="385"/>
      <c r="Q1572" s="385">
        <f>IF(E1572="","",IF(E1572="粘性土",1,CHOOSE(AK$1267,AB$1264,AB$1265)))</f>
        <v>1</v>
      </c>
      <c r="R1572" s="385"/>
      <c r="S1572" s="385">
        <f>IF(E1572="","",IF(E1572="粘性土",1,CHOOSE(AK$1267,AF$1264,AF$1265)))</f>
        <v>1</v>
      </c>
      <c r="T1572" s="385"/>
      <c r="U1572" s="388">
        <f>IF(E1572="","",IF(E1572="粘性土",1,AJ$1283))</f>
        <v>1</v>
      </c>
      <c r="V1572" s="389"/>
      <c r="W1572" s="390"/>
      <c r="X1572" s="391">
        <f>IF(E1572="","",ROUND(K1572*O1572*U1572,1))</f>
        <v>1159.7</v>
      </c>
      <c r="Y1572" s="392"/>
      <c r="Z1572" s="392"/>
      <c r="AA1572" s="392"/>
      <c r="AB1572" s="391">
        <f>IF(E1572="","",ROUND(K1572*Q1572*U1572,1))</f>
        <v>1159.7</v>
      </c>
      <c r="AC1572" s="392"/>
      <c r="AD1572" s="392"/>
      <c r="AE1572" s="392"/>
      <c r="AF1572" s="391">
        <f>IF(E1572="","",ROUND(K1572*S1572*U1572,1))</f>
        <v>1159.7</v>
      </c>
      <c r="AG1572" s="392"/>
      <c r="AH1572" s="392"/>
      <c r="AI1572" s="393"/>
      <c r="AJ1572" s="84"/>
      <c r="BX1572" s="106"/>
    </row>
    <row r="1573" spans="1:76" s="40" customFormat="1" ht="15.75" customHeight="1" x14ac:dyDescent="0.15">
      <c r="A1573" s="83" t="str">
        <f>A1572</f>
        <v/>
      </c>
      <c r="B1573" s="99"/>
      <c r="C1573" s="240"/>
      <c r="D1573" s="241"/>
      <c r="E1573" s="241"/>
      <c r="F1573" s="241"/>
      <c r="G1573" s="241"/>
      <c r="H1573" s="242"/>
      <c r="I1573" s="242"/>
      <c r="J1573" s="242"/>
      <c r="K1573" s="385">
        <f t="shared" si="311"/>
        <v>1159.6500000000001</v>
      </c>
      <c r="L1573" s="385"/>
      <c r="M1573" s="385"/>
      <c r="N1573" s="424"/>
      <c r="O1573" s="387">
        <f>O1572</f>
        <v>1</v>
      </c>
      <c r="P1573" s="385"/>
      <c r="Q1573" s="385">
        <f>Q1572</f>
        <v>1</v>
      </c>
      <c r="R1573" s="385"/>
      <c r="S1573" s="385">
        <f>S1572</f>
        <v>1</v>
      </c>
      <c r="T1573" s="385"/>
      <c r="U1573" s="388">
        <f>U1572</f>
        <v>1</v>
      </c>
      <c r="V1573" s="389"/>
      <c r="W1573" s="390"/>
      <c r="X1573" s="391">
        <f>IF(E1572="","",ROUND(K1573*O1573*U1573,1))</f>
        <v>1159.7</v>
      </c>
      <c r="Y1573" s="392"/>
      <c r="Z1573" s="392"/>
      <c r="AA1573" s="392"/>
      <c r="AB1573" s="391">
        <f>IF(E1572="","",ROUND(K1573*Q1573*U1573,1))</f>
        <v>1159.7</v>
      </c>
      <c r="AC1573" s="392"/>
      <c r="AD1573" s="392"/>
      <c r="AE1573" s="392"/>
      <c r="AF1573" s="391">
        <f>IF(E1572="","",ROUND(K1573*S1573*U1573,1))</f>
        <v>1159.7</v>
      </c>
      <c r="AG1573" s="392"/>
      <c r="AH1573" s="392"/>
      <c r="AI1573" s="393"/>
      <c r="AJ1573" s="84"/>
      <c r="BX1573" s="106"/>
    </row>
    <row r="1574" spans="1:76" s="40" customFormat="1" ht="15.75" customHeight="1" x14ac:dyDescent="0.15">
      <c r="A1574" s="83" t="str">
        <f>IF(H1574="","×","")</f>
        <v>×</v>
      </c>
      <c r="B1574" s="99"/>
      <c r="C1574" s="240" t="str">
        <f>IF(D1356="","",D1356)</f>
        <v/>
      </c>
      <c r="D1574" s="241"/>
      <c r="E1574" s="241" t="str">
        <f>IF(G1356="","",G1356)</f>
        <v/>
      </c>
      <c r="F1574" s="241"/>
      <c r="G1574" s="241"/>
      <c r="H1574" s="242" t="str">
        <f>IF(J1356="","",J1356)</f>
        <v/>
      </c>
      <c r="I1574" s="242"/>
      <c r="J1574" s="242"/>
      <c r="K1574" s="385">
        <f t="shared" si="311"/>
        <v>1302.3000000000002</v>
      </c>
      <c r="L1574" s="385"/>
      <c r="M1574" s="385"/>
      <c r="N1574" s="424"/>
      <c r="O1574" s="387" t="str">
        <f>IF(E1574="","",IF(E1574="粘性土",1,CHOOSE(AK$1267,X$1264,X$1265)))</f>
        <v/>
      </c>
      <c r="P1574" s="385"/>
      <c r="Q1574" s="385" t="str">
        <f>IF(E1574="","",IF(E1574="粘性土",1,CHOOSE(AK$1267,AB$1264,AB$1265)))</f>
        <v/>
      </c>
      <c r="R1574" s="385"/>
      <c r="S1574" s="385" t="str">
        <f>IF(E1574="","",IF(E1574="粘性土",1,CHOOSE(AK$1267,AF$1264,AF$1265)))</f>
        <v/>
      </c>
      <c r="T1574" s="385"/>
      <c r="U1574" s="388" t="str">
        <f>IF(E1574="","",IF(E1574="粘性土",1,AJ$1283))</f>
        <v/>
      </c>
      <c r="V1574" s="389"/>
      <c r="W1574" s="390"/>
      <c r="X1574" s="391" t="str">
        <f>IF(E1574="","",ROUND(K1574*O1574*U1574,1))</f>
        <v/>
      </c>
      <c r="Y1574" s="392"/>
      <c r="Z1574" s="392"/>
      <c r="AA1574" s="392"/>
      <c r="AB1574" s="391" t="str">
        <f>IF(E1574="","",ROUND(K1574*Q1574*U1574,1))</f>
        <v/>
      </c>
      <c r="AC1574" s="392"/>
      <c r="AD1574" s="392"/>
      <c r="AE1574" s="392"/>
      <c r="AF1574" s="391" t="str">
        <f>IF(E1574="","",ROUND(K1574*S1574*U1574,1))</f>
        <v/>
      </c>
      <c r="AG1574" s="392"/>
      <c r="AH1574" s="392"/>
      <c r="AI1574" s="393"/>
      <c r="AJ1574" s="84"/>
      <c r="BX1574" s="106"/>
    </row>
    <row r="1575" spans="1:76" s="40" customFormat="1" ht="15.75" customHeight="1" x14ac:dyDescent="0.15">
      <c r="A1575" s="83" t="str">
        <f>A1574</f>
        <v>×</v>
      </c>
      <c r="B1575" s="99"/>
      <c r="C1575" s="240"/>
      <c r="D1575" s="241"/>
      <c r="E1575" s="241"/>
      <c r="F1575" s="241"/>
      <c r="G1575" s="241"/>
      <c r="H1575" s="242"/>
      <c r="I1575" s="242"/>
      <c r="J1575" s="242"/>
      <c r="K1575" s="385">
        <f t="shared" si="311"/>
        <v>1302.3000000000002</v>
      </c>
      <c r="L1575" s="385"/>
      <c r="M1575" s="385"/>
      <c r="N1575" s="424"/>
      <c r="O1575" s="387" t="str">
        <f>O1574</f>
        <v/>
      </c>
      <c r="P1575" s="385"/>
      <c r="Q1575" s="385" t="str">
        <f>Q1574</f>
        <v/>
      </c>
      <c r="R1575" s="385"/>
      <c r="S1575" s="385" t="str">
        <f>S1574</f>
        <v/>
      </c>
      <c r="T1575" s="385"/>
      <c r="U1575" s="388" t="str">
        <f>U1574</f>
        <v/>
      </c>
      <c r="V1575" s="389"/>
      <c r="W1575" s="390"/>
      <c r="X1575" s="391" t="str">
        <f>IF(E1574="","",ROUND(K1575*O1575*U1575,1))</f>
        <v/>
      </c>
      <c r="Y1575" s="392"/>
      <c r="Z1575" s="392"/>
      <c r="AA1575" s="392"/>
      <c r="AB1575" s="391" t="str">
        <f>IF(E1574="","",ROUND(K1575*Q1575*U1575,1))</f>
        <v/>
      </c>
      <c r="AC1575" s="392"/>
      <c r="AD1575" s="392"/>
      <c r="AE1575" s="392"/>
      <c r="AF1575" s="391" t="str">
        <f>IF(E1574="","",ROUND(K1575*S1575*U1575,1))</f>
        <v/>
      </c>
      <c r="AG1575" s="392"/>
      <c r="AH1575" s="392"/>
      <c r="AI1575" s="393"/>
      <c r="AJ1575" s="84"/>
      <c r="BX1575" s="106"/>
    </row>
    <row r="1576" spans="1:76" s="40" customFormat="1" ht="15.75" customHeight="1" x14ac:dyDescent="0.15">
      <c r="A1576" s="83" t="str">
        <f>IF(H1576="","×","")</f>
        <v>×</v>
      </c>
      <c r="B1576" s="99"/>
      <c r="C1576" s="240" t="str">
        <f>IF(D1358="","",D1358)</f>
        <v/>
      </c>
      <c r="D1576" s="241"/>
      <c r="E1576" s="241" t="str">
        <f>IF(G1358="","",G1358)</f>
        <v/>
      </c>
      <c r="F1576" s="241"/>
      <c r="G1576" s="241"/>
      <c r="H1576" s="242" t="str">
        <f>IF(J1358="","",J1358)</f>
        <v/>
      </c>
      <c r="I1576" s="242"/>
      <c r="J1576" s="242"/>
      <c r="K1576" s="385">
        <f t="shared" si="311"/>
        <v>1302.3000000000002</v>
      </c>
      <c r="L1576" s="385"/>
      <c r="M1576" s="385"/>
      <c r="N1576" s="424"/>
      <c r="O1576" s="387" t="str">
        <f>IF(E1576="","",IF(E1576="粘性土",1,CHOOSE(AK$1267,X$1264,X$1265)))</f>
        <v/>
      </c>
      <c r="P1576" s="385"/>
      <c r="Q1576" s="385" t="str">
        <f>IF(E1576="","",IF(E1576="粘性土",1,CHOOSE(AK$1267,AB$1264,AB$1265)))</f>
        <v/>
      </c>
      <c r="R1576" s="385"/>
      <c r="S1576" s="385" t="str">
        <f>IF(E1576="","",IF(E1576="粘性土",1,CHOOSE(AK$1267,AF$1264,AF$1265)))</f>
        <v/>
      </c>
      <c r="T1576" s="385"/>
      <c r="U1576" s="388" t="str">
        <f>IF(E1576="","",IF(E1576="粘性土",1,AJ$1283))</f>
        <v/>
      </c>
      <c r="V1576" s="389"/>
      <c r="W1576" s="390"/>
      <c r="X1576" s="391" t="str">
        <f>IF(E1576="","",ROUND(K1576*O1576*U1576,1))</f>
        <v/>
      </c>
      <c r="Y1576" s="392"/>
      <c r="Z1576" s="392"/>
      <c r="AA1576" s="392"/>
      <c r="AB1576" s="391" t="str">
        <f>IF(E1576="","",ROUND(K1576*Q1576*U1576,1))</f>
        <v/>
      </c>
      <c r="AC1576" s="392"/>
      <c r="AD1576" s="392"/>
      <c r="AE1576" s="392"/>
      <c r="AF1576" s="391" t="str">
        <f>IF(E1576="","",ROUND(K1576*S1576*U1576,1))</f>
        <v/>
      </c>
      <c r="AG1576" s="392"/>
      <c r="AH1576" s="392"/>
      <c r="AI1576" s="393"/>
      <c r="AJ1576" s="84"/>
      <c r="BX1576" s="106"/>
    </row>
    <row r="1577" spans="1:76" s="40" customFormat="1" ht="15.75" customHeight="1" x14ac:dyDescent="0.15">
      <c r="A1577" s="83" t="str">
        <f>A1576</f>
        <v>×</v>
      </c>
      <c r="B1577" s="99"/>
      <c r="C1577" s="240"/>
      <c r="D1577" s="241"/>
      <c r="E1577" s="241"/>
      <c r="F1577" s="241"/>
      <c r="G1577" s="241"/>
      <c r="H1577" s="242"/>
      <c r="I1577" s="242"/>
      <c r="J1577" s="242"/>
      <c r="K1577" s="385">
        <f t="shared" si="311"/>
        <v>1302.3000000000002</v>
      </c>
      <c r="L1577" s="385"/>
      <c r="M1577" s="385"/>
      <c r="N1577" s="424"/>
      <c r="O1577" s="387" t="str">
        <f t="shared" ref="O1577" si="330">O1576</f>
        <v/>
      </c>
      <c r="P1577" s="385"/>
      <c r="Q1577" s="385" t="str">
        <f t="shared" ref="Q1577" si="331">Q1576</f>
        <v/>
      </c>
      <c r="R1577" s="385"/>
      <c r="S1577" s="385" t="str">
        <f t="shared" ref="S1577" si="332">S1576</f>
        <v/>
      </c>
      <c r="T1577" s="385"/>
      <c r="U1577" s="388" t="str">
        <f>U1576</f>
        <v/>
      </c>
      <c r="V1577" s="389"/>
      <c r="W1577" s="390"/>
      <c r="X1577" s="391" t="str">
        <f>IF(E1576="","",ROUND(K1577*O1577*U1577,1))</f>
        <v/>
      </c>
      <c r="Y1577" s="392"/>
      <c r="Z1577" s="392"/>
      <c r="AA1577" s="392"/>
      <c r="AB1577" s="391" t="str">
        <f>IF(E1576="","",ROUND(K1577*Q1577*U1577,1))</f>
        <v/>
      </c>
      <c r="AC1577" s="392"/>
      <c r="AD1577" s="392"/>
      <c r="AE1577" s="392"/>
      <c r="AF1577" s="391" t="str">
        <f>IF(E1576="","",ROUND(K1577*S1577*U1577,1))</f>
        <v/>
      </c>
      <c r="AG1577" s="392"/>
      <c r="AH1577" s="392"/>
      <c r="AI1577" s="393"/>
      <c r="AJ1577" s="84"/>
      <c r="BX1577" s="106"/>
    </row>
    <row r="1578" spans="1:76" s="40" customFormat="1" ht="15.75" customHeight="1" x14ac:dyDescent="0.15">
      <c r="A1578" s="83" t="str">
        <f>IF(H1578="","×","")</f>
        <v>×</v>
      </c>
      <c r="B1578" s="99"/>
      <c r="C1578" s="240" t="str">
        <f>IF(D1360="","",D1360)</f>
        <v/>
      </c>
      <c r="D1578" s="241"/>
      <c r="E1578" s="241" t="str">
        <f>IF(G1360="","",G1360)</f>
        <v/>
      </c>
      <c r="F1578" s="241"/>
      <c r="G1578" s="241"/>
      <c r="H1578" s="242" t="str">
        <f>IF(J1360="","",J1360)</f>
        <v/>
      </c>
      <c r="I1578" s="242"/>
      <c r="J1578" s="242"/>
      <c r="K1578" s="385">
        <f t="shared" si="311"/>
        <v>1302.3000000000002</v>
      </c>
      <c r="L1578" s="385"/>
      <c r="M1578" s="385"/>
      <c r="N1578" s="424"/>
      <c r="O1578" s="387" t="str">
        <f>IF(E1578="","",IF(E1578="粘性土",1,CHOOSE(AK$1267,X$1264,X$1265)))</f>
        <v/>
      </c>
      <c r="P1578" s="385"/>
      <c r="Q1578" s="385" t="str">
        <f>IF(E1578="","",IF(E1578="粘性土",1,CHOOSE(AK$1267,AB$1264,AB$1265)))</f>
        <v/>
      </c>
      <c r="R1578" s="385"/>
      <c r="S1578" s="385" t="str">
        <f>IF(E1578="","",IF(E1578="粘性土",1,CHOOSE(AK$1267,AF$1264,AF$1265)))</f>
        <v/>
      </c>
      <c r="T1578" s="385"/>
      <c r="U1578" s="388" t="str">
        <f>IF(E1578="","",IF(E1578="粘性土",1,AJ$1283))</f>
        <v/>
      </c>
      <c r="V1578" s="389"/>
      <c r="W1578" s="390"/>
      <c r="X1578" s="391" t="str">
        <f>IF(E1578="","",ROUND(K1578*O1578*U1578,1))</f>
        <v/>
      </c>
      <c r="Y1578" s="392"/>
      <c r="Z1578" s="392"/>
      <c r="AA1578" s="392"/>
      <c r="AB1578" s="391" t="str">
        <f>IF(E1578="","",ROUND(K1578*Q1578*U1578,1))</f>
        <v/>
      </c>
      <c r="AC1578" s="392"/>
      <c r="AD1578" s="392"/>
      <c r="AE1578" s="392"/>
      <c r="AF1578" s="391" t="str">
        <f>IF(E1578="","",ROUND(K1578*S1578*U1578,1))</f>
        <v/>
      </c>
      <c r="AG1578" s="392"/>
      <c r="AH1578" s="392"/>
      <c r="AI1578" s="393"/>
      <c r="AJ1578" s="84"/>
      <c r="BX1578" s="106"/>
    </row>
    <row r="1579" spans="1:76" s="40" customFormat="1" ht="15.75" customHeight="1" x14ac:dyDescent="0.15">
      <c r="A1579" s="83" t="str">
        <f>A1578</f>
        <v>×</v>
      </c>
      <c r="B1579" s="99"/>
      <c r="C1579" s="240"/>
      <c r="D1579" s="241"/>
      <c r="E1579" s="241"/>
      <c r="F1579" s="241"/>
      <c r="G1579" s="241"/>
      <c r="H1579" s="242"/>
      <c r="I1579" s="242"/>
      <c r="J1579" s="242"/>
      <c r="K1579" s="385">
        <f t="shared" si="311"/>
        <v>1302.3000000000002</v>
      </c>
      <c r="L1579" s="385"/>
      <c r="M1579" s="385"/>
      <c r="N1579" s="424"/>
      <c r="O1579" s="387" t="str">
        <f t="shared" ref="O1579" si="333">O1578</f>
        <v/>
      </c>
      <c r="P1579" s="385"/>
      <c r="Q1579" s="385" t="str">
        <f t="shared" ref="Q1579" si="334">Q1578</f>
        <v/>
      </c>
      <c r="R1579" s="385"/>
      <c r="S1579" s="385" t="str">
        <f t="shared" ref="S1579" si="335">S1578</f>
        <v/>
      </c>
      <c r="T1579" s="385"/>
      <c r="U1579" s="388" t="str">
        <f>U1578</f>
        <v/>
      </c>
      <c r="V1579" s="389"/>
      <c r="W1579" s="390"/>
      <c r="X1579" s="391" t="str">
        <f>IF(E1578="","",ROUND(K1579*O1579*U1579,1))</f>
        <v/>
      </c>
      <c r="Y1579" s="392"/>
      <c r="Z1579" s="392"/>
      <c r="AA1579" s="392"/>
      <c r="AB1579" s="391" t="str">
        <f>IF(E1578="","",ROUND(K1579*Q1579*U1579,1))</f>
        <v/>
      </c>
      <c r="AC1579" s="392"/>
      <c r="AD1579" s="392"/>
      <c r="AE1579" s="392"/>
      <c r="AF1579" s="391" t="str">
        <f>IF(E1578="","",ROUND(K1579*S1579*U1579,1))</f>
        <v/>
      </c>
      <c r="AG1579" s="392"/>
      <c r="AH1579" s="392"/>
      <c r="AI1579" s="393"/>
      <c r="AJ1579" s="84"/>
      <c r="BX1579" s="106"/>
    </row>
    <row r="1580" spans="1:76" s="40" customFormat="1" ht="15.75" customHeight="1" x14ac:dyDescent="0.15">
      <c r="A1580" s="83" t="str">
        <f>IF(H1580="","×","")</f>
        <v>×</v>
      </c>
      <c r="B1580" s="99"/>
      <c r="C1580" s="240" t="str">
        <f>IF(D1362="","",D1362)</f>
        <v/>
      </c>
      <c r="D1580" s="241"/>
      <c r="E1580" s="241" t="str">
        <f>IF(G1362="","",G1362)</f>
        <v/>
      </c>
      <c r="F1580" s="241"/>
      <c r="G1580" s="241"/>
      <c r="H1580" s="242" t="str">
        <f>IF(J1362="","",J1362)</f>
        <v/>
      </c>
      <c r="I1580" s="242"/>
      <c r="J1580" s="242"/>
      <c r="K1580" s="385">
        <f t="shared" si="311"/>
        <v>1302.3000000000002</v>
      </c>
      <c r="L1580" s="385"/>
      <c r="M1580" s="385"/>
      <c r="N1580" s="424"/>
      <c r="O1580" s="387" t="str">
        <f>IF(E1580="","",IF(E1580="粘性土",1,CHOOSE(AK$1267,X$1264,X$1265)))</f>
        <v/>
      </c>
      <c r="P1580" s="385"/>
      <c r="Q1580" s="385" t="str">
        <f>IF(E1580="","",IF(E1580="粘性土",1,CHOOSE(AK$1267,AB$1264,AB$1265)))</f>
        <v/>
      </c>
      <c r="R1580" s="385"/>
      <c r="S1580" s="385" t="str">
        <f>IF(E1580="","",IF(E1580="粘性土",1,CHOOSE(AK$1267,AF$1264,AF$1265)))</f>
        <v/>
      </c>
      <c r="T1580" s="385"/>
      <c r="U1580" s="388" t="str">
        <f>IF(E1580="","",IF(E1580="粘性土",1,AJ$1283))</f>
        <v/>
      </c>
      <c r="V1580" s="389"/>
      <c r="W1580" s="390"/>
      <c r="X1580" s="391" t="str">
        <f>IF(E1580="","",ROUND(K1580*O1580*U1580,1))</f>
        <v/>
      </c>
      <c r="Y1580" s="392"/>
      <c r="Z1580" s="392"/>
      <c r="AA1580" s="392"/>
      <c r="AB1580" s="391" t="str">
        <f>IF(E1580="","",ROUND(K1580*Q1580*U1580,1))</f>
        <v/>
      </c>
      <c r="AC1580" s="392"/>
      <c r="AD1580" s="392"/>
      <c r="AE1580" s="392"/>
      <c r="AF1580" s="391" t="str">
        <f>IF(E1580="","",ROUND(K1580*S1580*U1580,1))</f>
        <v/>
      </c>
      <c r="AG1580" s="392"/>
      <c r="AH1580" s="392"/>
      <c r="AI1580" s="393"/>
      <c r="AJ1580" s="84"/>
      <c r="BX1580" s="106"/>
    </row>
    <row r="1581" spans="1:76" s="40" customFormat="1" ht="15.75" customHeight="1" x14ac:dyDescent="0.15">
      <c r="A1581" s="83" t="str">
        <f>A1580</f>
        <v>×</v>
      </c>
      <c r="B1581" s="99"/>
      <c r="C1581" s="251"/>
      <c r="D1581" s="252"/>
      <c r="E1581" s="252"/>
      <c r="F1581" s="252"/>
      <c r="G1581" s="252"/>
      <c r="H1581" s="253"/>
      <c r="I1581" s="253"/>
      <c r="J1581" s="253"/>
      <c r="K1581" s="396">
        <f t="shared" si="311"/>
        <v>1302.3000000000002</v>
      </c>
      <c r="L1581" s="396"/>
      <c r="M1581" s="396"/>
      <c r="N1581" s="425"/>
      <c r="O1581" s="398" t="str">
        <f t="shared" ref="O1581" si="336">O1580</f>
        <v/>
      </c>
      <c r="P1581" s="396"/>
      <c r="Q1581" s="396" t="str">
        <f t="shared" ref="Q1581" si="337">Q1580</f>
        <v/>
      </c>
      <c r="R1581" s="396"/>
      <c r="S1581" s="396" t="str">
        <f t="shared" ref="S1581" si="338">S1580</f>
        <v/>
      </c>
      <c r="T1581" s="396"/>
      <c r="U1581" s="399" t="str">
        <f>U1580</f>
        <v/>
      </c>
      <c r="V1581" s="400"/>
      <c r="W1581" s="401"/>
      <c r="X1581" s="402" t="str">
        <f>IF(E1580="","",ROUND(K1581*O1581*U1581,1))</f>
        <v/>
      </c>
      <c r="Y1581" s="403"/>
      <c r="Z1581" s="403"/>
      <c r="AA1581" s="403"/>
      <c r="AB1581" s="402" t="str">
        <f>IF(E1580="","",ROUND(K1581*Q1581*U1581,1))</f>
        <v/>
      </c>
      <c r="AC1581" s="403"/>
      <c r="AD1581" s="403"/>
      <c r="AE1581" s="403"/>
      <c r="AF1581" s="402" t="str">
        <f>IF(E1580="","",ROUND(K1581*S1581*U1581,1))</f>
        <v/>
      </c>
      <c r="AG1581" s="403"/>
      <c r="AH1581" s="403"/>
      <c r="AI1581" s="404"/>
      <c r="AJ1581" s="84"/>
      <c r="BX1581" s="106"/>
    </row>
    <row r="1582" spans="1:76" s="40" customFormat="1" ht="15.75" customHeight="1" x14ac:dyDescent="0.15">
      <c r="B1582" s="106"/>
      <c r="C1582" s="66"/>
      <c r="D1582" s="66"/>
      <c r="E1582" s="66"/>
      <c r="F1582" s="66"/>
      <c r="G1582" s="66"/>
      <c r="H1582" s="35"/>
      <c r="I1582" s="35"/>
      <c r="J1582" s="35"/>
      <c r="K1582" s="35"/>
      <c r="L1582" s="35"/>
      <c r="M1582" s="66"/>
      <c r="N1582" s="66"/>
      <c r="O1582" s="66"/>
      <c r="P1582" s="66"/>
      <c r="Q1582" s="43"/>
      <c r="R1582" s="43"/>
      <c r="S1582" s="66"/>
      <c r="T1582" s="66"/>
      <c r="U1582" s="66"/>
      <c r="V1582" s="66"/>
      <c r="W1582" s="66"/>
      <c r="X1582" s="66"/>
      <c r="Y1582" s="66"/>
      <c r="Z1582" s="66"/>
      <c r="AA1582" s="50" t="s">
        <v>119</v>
      </c>
      <c r="AB1582" s="37" t="s">
        <v>487</v>
      </c>
      <c r="AC1582" s="35" t="s">
        <v>25</v>
      </c>
      <c r="AD1582" s="321">
        <f>杭先端径</f>
        <v>1.5</v>
      </c>
      <c r="AE1582" s="321"/>
      <c r="AF1582" s="321"/>
      <c r="AG1582" s="62" t="s">
        <v>416</v>
      </c>
      <c r="AH1582" s="35" t="s">
        <v>149</v>
      </c>
      <c r="AI1582" s="66"/>
      <c r="BX1582" s="106"/>
    </row>
    <row r="1583" spans="1:76" s="40" customFormat="1" ht="15.75" customHeight="1" x14ac:dyDescent="0.15">
      <c r="A1583" s="116" t="str">
        <f>IF(液状化L1の有無="","","×")</f>
        <v/>
      </c>
      <c r="B1583" s="99" t="s">
        <v>571</v>
      </c>
      <c r="H1583" s="22"/>
      <c r="I1583" s="22"/>
      <c r="J1583" s="22"/>
      <c r="K1583" s="22"/>
      <c r="L1583" s="22"/>
      <c r="M1583" s="32"/>
      <c r="N1583" s="32"/>
      <c r="O1583" s="32"/>
      <c r="P1583" s="32"/>
      <c r="Q1583" s="31"/>
      <c r="R1583" s="31"/>
      <c r="S1583" s="31"/>
      <c r="T1583" s="32"/>
      <c r="U1583" s="32"/>
      <c r="V1583" s="32"/>
      <c r="W1583" s="32"/>
      <c r="X1583" s="32"/>
      <c r="Y1583" s="32"/>
      <c r="Z1583" s="63"/>
      <c r="AA1583" s="63"/>
      <c r="AB1583" s="63"/>
      <c r="AC1583" s="31"/>
      <c r="AD1583" s="31"/>
      <c r="AE1583" s="31"/>
      <c r="BX1583" s="106"/>
    </row>
    <row r="1584" spans="1:76" s="106" customFormat="1" ht="15.75" customHeight="1" x14ac:dyDescent="0.15">
      <c r="A1584" s="116" t="str">
        <f>IF(液状化L1の有無="","","×")</f>
        <v/>
      </c>
      <c r="B1584" s="99"/>
      <c r="H1584" s="99"/>
      <c r="I1584" s="99"/>
      <c r="J1584" s="99"/>
      <c r="K1584" s="99"/>
      <c r="L1584" s="99"/>
      <c r="M1584" s="101"/>
      <c r="N1584" s="101"/>
      <c r="O1584" s="101"/>
      <c r="P1584" s="101"/>
      <c r="Q1584" s="105"/>
      <c r="R1584" s="105"/>
      <c r="S1584" s="105"/>
      <c r="T1584" s="101"/>
      <c r="U1584" s="101"/>
      <c r="V1584" s="101"/>
      <c r="W1584" s="101"/>
      <c r="X1584" s="101"/>
      <c r="Y1584" s="101"/>
      <c r="Z1584" s="100"/>
      <c r="AA1584" s="100"/>
      <c r="AB1584" s="100"/>
      <c r="AC1584" s="105"/>
      <c r="AD1584" s="105"/>
      <c r="AE1584" s="105"/>
    </row>
    <row r="1585" spans="1:76" s="40" customFormat="1" ht="15.75" customHeight="1" x14ac:dyDescent="0.15">
      <c r="A1585" s="116" t="str">
        <f>IF(液状化L1の有無="","","×")</f>
        <v/>
      </c>
      <c r="B1585" s="99"/>
      <c r="C1585" s="28" t="s">
        <v>502</v>
      </c>
      <c r="D1585" s="34"/>
      <c r="E1585" s="34"/>
      <c r="F1585" s="34"/>
      <c r="G1585" s="28"/>
      <c r="H1585" s="28"/>
      <c r="I1585" s="28"/>
      <c r="J1585" s="28"/>
      <c r="K1585" s="28"/>
      <c r="L1585" s="28"/>
      <c r="M1585" s="28"/>
      <c r="N1585" s="28"/>
      <c r="O1585" s="28"/>
      <c r="P1585" s="28"/>
      <c r="Q1585" s="28"/>
      <c r="R1585" s="28"/>
      <c r="S1585" s="28"/>
      <c r="T1585" s="28"/>
      <c r="U1585" s="28"/>
      <c r="V1585" s="28"/>
      <c r="W1585" s="28"/>
      <c r="X1585" s="28"/>
      <c r="Y1585" s="28"/>
      <c r="Z1585" s="28"/>
      <c r="AA1585" s="34"/>
      <c r="AB1585" s="34"/>
      <c r="AC1585" s="34"/>
      <c r="AD1585" s="34"/>
      <c r="AE1585" s="34"/>
      <c r="AF1585" s="34"/>
      <c r="AG1585" s="34"/>
      <c r="AH1585" s="34"/>
      <c r="AI1585" s="34"/>
      <c r="AJ1585" s="34"/>
      <c r="BX1585" s="106"/>
    </row>
    <row r="1586" spans="1:76" s="40" customFormat="1" ht="15.75" customHeight="1" x14ac:dyDescent="0.15">
      <c r="A1586" s="116" t="str">
        <f>IF(液状化L1の有無="","","×")</f>
        <v/>
      </c>
      <c r="B1586" s="99"/>
      <c r="C1586" s="405" t="s">
        <v>8</v>
      </c>
      <c r="D1586" s="406"/>
      <c r="E1586" s="406" t="s">
        <v>332</v>
      </c>
      <c r="F1586" s="406"/>
      <c r="G1586" s="406"/>
      <c r="H1586" s="407" t="s">
        <v>181</v>
      </c>
      <c r="I1586" s="407"/>
      <c r="J1586" s="407"/>
      <c r="K1586" s="406" t="s">
        <v>489</v>
      </c>
      <c r="L1586" s="406"/>
      <c r="M1586" s="406"/>
      <c r="N1586" s="409"/>
      <c r="O1586" s="368" t="s">
        <v>274</v>
      </c>
      <c r="P1586" s="266"/>
      <c r="Q1586" s="266"/>
      <c r="R1586" s="266"/>
      <c r="S1586" s="266"/>
      <c r="T1586" s="266"/>
      <c r="U1586" s="266" t="s">
        <v>482</v>
      </c>
      <c r="V1586" s="266"/>
      <c r="W1586" s="410"/>
      <c r="X1586" s="265" t="s">
        <v>528</v>
      </c>
      <c r="Y1586" s="266"/>
      <c r="Z1586" s="266"/>
      <c r="AA1586" s="266"/>
      <c r="AB1586" s="266"/>
      <c r="AC1586" s="266"/>
      <c r="AD1586" s="266"/>
      <c r="AE1586" s="266"/>
      <c r="AF1586" s="266"/>
      <c r="AG1586" s="266"/>
      <c r="AH1586" s="266"/>
      <c r="AI1586" s="372"/>
      <c r="AJ1586" s="53"/>
      <c r="AK1586" s="330" t="s">
        <v>412</v>
      </c>
      <c r="AL1586" s="279"/>
      <c r="AM1586" s="279"/>
      <c r="AN1586" s="279"/>
      <c r="BX1586" s="106"/>
    </row>
    <row r="1587" spans="1:76" s="40" customFormat="1" ht="15.75" customHeight="1" x14ac:dyDescent="0.15">
      <c r="A1587" s="116" t="str">
        <f>IF(液状化L1の有無="","","×")</f>
        <v/>
      </c>
      <c r="B1587" s="99"/>
      <c r="C1587" s="374"/>
      <c r="D1587" s="327"/>
      <c r="E1587" s="327"/>
      <c r="F1587" s="327"/>
      <c r="G1587" s="327"/>
      <c r="H1587" s="408"/>
      <c r="I1587" s="408"/>
      <c r="J1587" s="408"/>
      <c r="K1587" s="327"/>
      <c r="L1587" s="327"/>
      <c r="M1587" s="327"/>
      <c r="N1587" s="332"/>
      <c r="O1587" s="412" t="s">
        <v>471</v>
      </c>
      <c r="P1587" s="253"/>
      <c r="Q1587" s="253" t="s">
        <v>472</v>
      </c>
      <c r="R1587" s="253"/>
      <c r="S1587" s="253" t="s">
        <v>473</v>
      </c>
      <c r="T1587" s="253"/>
      <c r="U1587" s="252"/>
      <c r="V1587" s="252"/>
      <c r="W1587" s="411"/>
      <c r="X1587" s="395" t="s">
        <v>471</v>
      </c>
      <c r="Y1587" s="253"/>
      <c r="Z1587" s="253"/>
      <c r="AA1587" s="253"/>
      <c r="AB1587" s="253" t="s">
        <v>472</v>
      </c>
      <c r="AC1587" s="253"/>
      <c r="AD1587" s="253"/>
      <c r="AE1587" s="253"/>
      <c r="AF1587" s="253" t="s">
        <v>473</v>
      </c>
      <c r="AG1587" s="253"/>
      <c r="AH1587" s="253"/>
      <c r="AI1587" s="413"/>
      <c r="AJ1587" s="55"/>
      <c r="AK1587" s="258"/>
      <c r="AL1587" s="259"/>
      <c r="AM1587" s="259"/>
      <c r="AN1587" s="259"/>
      <c r="BX1587" s="106"/>
    </row>
    <row r="1588" spans="1:76" s="40" customFormat="1" ht="15.75" customHeight="1" x14ac:dyDescent="0.15">
      <c r="A1588" s="116" t="str">
        <f>IF(液状化L1の有無="",IF(H1588="","×",""),"×")</f>
        <v/>
      </c>
      <c r="B1588" s="99"/>
      <c r="C1588" s="265">
        <f>IF(D1334="","",D1334)</f>
        <v>2</v>
      </c>
      <c r="D1588" s="266"/>
      <c r="E1588" s="266" t="str">
        <f>IF(G1334="","",G1334)</f>
        <v>砂質土</v>
      </c>
      <c r="F1588" s="266"/>
      <c r="G1588" s="266"/>
      <c r="H1588" s="267">
        <f>IF(J1334="","",J1334)</f>
        <v>0.33000001311302185</v>
      </c>
      <c r="I1588" s="267"/>
      <c r="J1588" s="267"/>
      <c r="K1588" s="414">
        <f>AF1334*AD$1618*AK1588</f>
        <v>452.09999999999997</v>
      </c>
      <c r="L1588" s="414"/>
      <c r="M1588" s="414"/>
      <c r="N1588" s="415"/>
      <c r="O1588" s="416">
        <f>IF(E1588="","",IF(E1588="粘性土",1,CHOOSE(AJ$1267,X$1261,X$1262,X$1263)))</f>
        <v>1</v>
      </c>
      <c r="P1588" s="414"/>
      <c r="Q1588" s="414">
        <f>IF(E1588="","",IF(E1588="粘性土",1,CHOOSE(AJ$1267,AB$1261,AB$1262,AB$1263)))</f>
        <v>0.5</v>
      </c>
      <c r="R1588" s="414"/>
      <c r="S1588" s="414">
        <f>IF(E1588="","",IF(E1588="粘性土",1,CHOOSE(AJ$1267,AF$1261,AF$1262,AF$1263)))</f>
        <v>0.4</v>
      </c>
      <c r="T1588" s="414"/>
      <c r="U1588" s="417">
        <f>IF(E1588="","",IF(E1588="粘性土",1,AJ$1283))</f>
        <v>0.83899999999999997</v>
      </c>
      <c r="V1588" s="418"/>
      <c r="W1588" s="419"/>
      <c r="X1588" s="420">
        <f>IF(E1588="","",ROUND(K1588*O1588*U1588,1))</f>
        <v>379.3</v>
      </c>
      <c r="Y1588" s="421"/>
      <c r="Z1588" s="421"/>
      <c r="AA1588" s="421"/>
      <c r="AB1588" s="420">
        <f>IF(E1588="","",ROUND(K1588*Q1588*U1588,1))</f>
        <v>189.7</v>
      </c>
      <c r="AC1588" s="421"/>
      <c r="AD1588" s="421"/>
      <c r="AE1588" s="421"/>
      <c r="AF1588" s="420">
        <f>IF(E1588="","",ROUND(K1588*S1588*U1588,1))</f>
        <v>151.69999999999999</v>
      </c>
      <c r="AG1588" s="421"/>
      <c r="AH1588" s="421"/>
      <c r="AI1588" s="422"/>
      <c r="AJ1588" s="84"/>
      <c r="AK1588" s="423">
        <f>R281</f>
        <v>1</v>
      </c>
      <c r="AL1588" s="267"/>
      <c r="AM1588" s="267"/>
      <c r="AN1588" s="267"/>
      <c r="BX1588" s="106"/>
    </row>
    <row r="1589" spans="1:76" s="40" customFormat="1" ht="15.75" customHeight="1" x14ac:dyDescent="0.15">
      <c r="A1589" s="116" t="str">
        <f>A1588</f>
        <v/>
      </c>
      <c r="B1589" s="99"/>
      <c r="C1589" s="240"/>
      <c r="D1589" s="241"/>
      <c r="E1589" s="241"/>
      <c r="F1589" s="241"/>
      <c r="G1589" s="241"/>
      <c r="H1589" s="242"/>
      <c r="I1589" s="242"/>
      <c r="J1589" s="242"/>
      <c r="K1589" s="385">
        <f>AF1335*AD$1618*AK1588</f>
        <v>490.65000000000003</v>
      </c>
      <c r="L1589" s="385"/>
      <c r="M1589" s="385"/>
      <c r="N1589" s="386"/>
      <c r="O1589" s="387">
        <f>O1588</f>
        <v>1</v>
      </c>
      <c r="P1589" s="385"/>
      <c r="Q1589" s="385">
        <f>Q1588</f>
        <v>0.5</v>
      </c>
      <c r="R1589" s="385"/>
      <c r="S1589" s="385">
        <f>S1588</f>
        <v>0.4</v>
      </c>
      <c r="T1589" s="385"/>
      <c r="U1589" s="388">
        <f>U1588</f>
        <v>0.83899999999999997</v>
      </c>
      <c r="V1589" s="389"/>
      <c r="W1589" s="390"/>
      <c r="X1589" s="391">
        <f>IF(E1588="","",ROUND(K1589*O1589*U1589,1))</f>
        <v>411.7</v>
      </c>
      <c r="Y1589" s="392"/>
      <c r="Z1589" s="392"/>
      <c r="AA1589" s="392"/>
      <c r="AB1589" s="391">
        <f>IF(E1588="","",ROUND(K1589*Q1589*U1589,1))</f>
        <v>205.8</v>
      </c>
      <c r="AC1589" s="392"/>
      <c r="AD1589" s="392"/>
      <c r="AE1589" s="392"/>
      <c r="AF1589" s="391">
        <f>IF(E1588="","",ROUND(K1589*S1589*U1589,1))</f>
        <v>164.7</v>
      </c>
      <c r="AG1589" s="392"/>
      <c r="AH1589" s="392"/>
      <c r="AI1589" s="393"/>
      <c r="AJ1589" s="84"/>
      <c r="AK1589" s="394"/>
      <c r="AL1589" s="242"/>
      <c r="AM1589" s="242"/>
      <c r="AN1589" s="242"/>
      <c r="BX1589" s="106"/>
    </row>
    <row r="1590" spans="1:76" s="40" customFormat="1" ht="15.75" customHeight="1" x14ac:dyDescent="0.15">
      <c r="A1590" s="116" t="str">
        <f>IF(液状化L1の有無="",IF(H1590="","×",""),"×")</f>
        <v/>
      </c>
      <c r="B1590" s="99"/>
      <c r="C1590" s="240">
        <f>IF(D1336="","",D1336)</f>
        <v>3</v>
      </c>
      <c r="D1590" s="241"/>
      <c r="E1590" s="241" t="str">
        <f>IF(G1336="","",G1336)</f>
        <v>粘性土</v>
      </c>
      <c r="F1590" s="241"/>
      <c r="G1590" s="241"/>
      <c r="H1590" s="242">
        <f>IF(J1336="","",J1336)</f>
        <v>1.5</v>
      </c>
      <c r="I1590" s="242"/>
      <c r="J1590" s="242"/>
      <c r="K1590" s="385">
        <f>AF1336*AD$1618*AK1590</f>
        <v>194.39999999999998</v>
      </c>
      <c r="L1590" s="385"/>
      <c r="M1590" s="385"/>
      <c r="N1590" s="386"/>
      <c r="O1590" s="387">
        <f>IF(E1590="","",IF(E1590="粘性土",1,CHOOSE(AJ$1267,X$1261,X$1262,X$1263)))</f>
        <v>1</v>
      </c>
      <c r="P1590" s="385"/>
      <c r="Q1590" s="385">
        <f>IF(E1590="","",IF(E1590="粘性土",1,CHOOSE(AJ$1267,AB$1261,AB$1262,AB$1263)))</f>
        <v>1</v>
      </c>
      <c r="R1590" s="385"/>
      <c r="S1590" s="385">
        <f>IF(E1590="","",IF(E1590="粘性土",1,CHOOSE(AJ$1267,AF$1261,AF$1262,AF$1263)))</f>
        <v>1</v>
      </c>
      <c r="T1590" s="385"/>
      <c r="U1590" s="388">
        <f>IF(E1590="","",IF(E1590="粘性土",1,AJ$1283))</f>
        <v>1</v>
      </c>
      <c r="V1590" s="389"/>
      <c r="W1590" s="390"/>
      <c r="X1590" s="391">
        <f>IF(E1590="","",ROUND(K1590*O1590*U1590,1))</f>
        <v>194.4</v>
      </c>
      <c r="Y1590" s="392"/>
      <c r="Z1590" s="392"/>
      <c r="AA1590" s="392"/>
      <c r="AB1590" s="391">
        <f>IF(E1590="","",ROUND(K1590*Q1590*U1590,1))</f>
        <v>194.4</v>
      </c>
      <c r="AC1590" s="392"/>
      <c r="AD1590" s="392"/>
      <c r="AE1590" s="392"/>
      <c r="AF1590" s="391">
        <f>IF(E1590="","",ROUND(K1590*S1590*U1590,1))</f>
        <v>194.4</v>
      </c>
      <c r="AG1590" s="392"/>
      <c r="AH1590" s="392"/>
      <c r="AI1590" s="393"/>
      <c r="AJ1590" s="84"/>
      <c r="AK1590" s="394">
        <f>R282</f>
        <v>1</v>
      </c>
      <c r="AL1590" s="242"/>
      <c r="AM1590" s="242"/>
      <c r="AN1590" s="242"/>
      <c r="BX1590" s="106"/>
    </row>
    <row r="1591" spans="1:76" s="40" customFormat="1" ht="15.75" customHeight="1" x14ac:dyDescent="0.15">
      <c r="A1591" s="116" t="str">
        <f t="shared" ref="A1591" si="339">A1590</f>
        <v/>
      </c>
      <c r="B1591" s="99"/>
      <c r="C1591" s="240"/>
      <c r="D1591" s="241"/>
      <c r="E1591" s="241"/>
      <c r="F1591" s="241"/>
      <c r="G1591" s="241"/>
      <c r="H1591" s="242"/>
      <c r="I1591" s="242"/>
      <c r="J1591" s="242"/>
      <c r="K1591" s="385">
        <f>AF1337*AD$1618*AK1590</f>
        <v>194.39999999999998</v>
      </c>
      <c r="L1591" s="385"/>
      <c r="M1591" s="385"/>
      <c r="N1591" s="386"/>
      <c r="O1591" s="387">
        <f>O1590</f>
        <v>1</v>
      </c>
      <c r="P1591" s="385"/>
      <c r="Q1591" s="385">
        <f>Q1590</f>
        <v>1</v>
      </c>
      <c r="R1591" s="385"/>
      <c r="S1591" s="385">
        <f>S1590</f>
        <v>1</v>
      </c>
      <c r="T1591" s="385"/>
      <c r="U1591" s="388">
        <f>U1590</f>
        <v>1</v>
      </c>
      <c r="V1591" s="389"/>
      <c r="W1591" s="390"/>
      <c r="X1591" s="391">
        <f>IF(E1590="","",ROUND(K1591*O1591*U1591,1))</f>
        <v>194.4</v>
      </c>
      <c r="Y1591" s="392"/>
      <c r="Z1591" s="392"/>
      <c r="AA1591" s="392"/>
      <c r="AB1591" s="391">
        <f>IF(E1590="","",ROUND(K1591*Q1591*U1591,1))</f>
        <v>194.4</v>
      </c>
      <c r="AC1591" s="392"/>
      <c r="AD1591" s="392"/>
      <c r="AE1591" s="392"/>
      <c r="AF1591" s="391">
        <f>IF(E1590="","",ROUND(K1591*S1591*U1591,1))</f>
        <v>194.4</v>
      </c>
      <c r="AG1591" s="392"/>
      <c r="AH1591" s="392"/>
      <c r="AI1591" s="393"/>
      <c r="AJ1591" s="84"/>
      <c r="AK1591" s="394"/>
      <c r="AL1591" s="242"/>
      <c r="AM1591" s="242"/>
      <c r="AN1591" s="242"/>
      <c r="BX1591" s="106"/>
    </row>
    <row r="1592" spans="1:76" s="40" customFormat="1" ht="15.75" customHeight="1" x14ac:dyDescent="0.15">
      <c r="A1592" s="116" t="str">
        <f>IF(液状化L1の有無="",IF(H1592="","×",""),"×")</f>
        <v/>
      </c>
      <c r="B1592" s="99"/>
      <c r="C1592" s="240">
        <f>IF(D1338="","",D1338)</f>
        <v>4</v>
      </c>
      <c r="D1592" s="241"/>
      <c r="E1592" s="241" t="str">
        <f>IF(G1338="","",G1338)</f>
        <v>粘性土</v>
      </c>
      <c r="F1592" s="241"/>
      <c r="G1592" s="241"/>
      <c r="H1592" s="242">
        <f>IF(J1338="","",J1338)</f>
        <v>6.5500001907348633</v>
      </c>
      <c r="I1592" s="242"/>
      <c r="J1592" s="242"/>
      <c r="K1592" s="385">
        <f>AF1338*AD$1618*AK1592</f>
        <v>437.40000000000003</v>
      </c>
      <c r="L1592" s="385"/>
      <c r="M1592" s="385"/>
      <c r="N1592" s="386"/>
      <c r="O1592" s="387">
        <f>IF(E1592="","",IF(E1592="粘性土",1,CHOOSE(AJ$1267,X$1261,X$1262,X$1263)))</f>
        <v>1</v>
      </c>
      <c r="P1592" s="385"/>
      <c r="Q1592" s="385">
        <f>IF(E1592="","",IF(E1592="粘性土",1,CHOOSE(AJ$1267,AB$1261,AB$1262,AB$1263)))</f>
        <v>1</v>
      </c>
      <c r="R1592" s="385"/>
      <c r="S1592" s="385">
        <f>IF(E1592="","",IF(E1592="粘性土",1,CHOOSE(AJ$1267,AF$1261,AF$1262,AF$1263)))</f>
        <v>1</v>
      </c>
      <c r="T1592" s="385"/>
      <c r="U1592" s="388">
        <f>IF(E1592="","",IF(E1592="粘性土",1,AJ$1283))</f>
        <v>1</v>
      </c>
      <c r="V1592" s="389"/>
      <c r="W1592" s="390"/>
      <c r="X1592" s="391">
        <f>IF(E1592="","",ROUND(K1592*O1592*U1592,1))</f>
        <v>437.4</v>
      </c>
      <c r="Y1592" s="392"/>
      <c r="Z1592" s="392"/>
      <c r="AA1592" s="392"/>
      <c r="AB1592" s="391">
        <f>IF(E1592="","",ROUND(K1592*Q1592*U1592,1))</f>
        <v>437.4</v>
      </c>
      <c r="AC1592" s="392"/>
      <c r="AD1592" s="392"/>
      <c r="AE1592" s="392"/>
      <c r="AF1592" s="391">
        <f>IF(E1592="","",ROUND(K1592*S1592*U1592,1))</f>
        <v>437.4</v>
      </c>
      <c r="AG1592" s="392"/>
      <c r="AH1592" s="392"/>
      <c r="AI1592" s="393"/>
      <c r="AJ1592" s="84"/>
      <c r="AK1592" s="394">
        <f>R283</f>
        <v>1</v>
      </c>
      <c r="AL1592" s="242"/>
      <c r="AM1592" s="242"/>
      <c r="AN1592" s="242"/>
      <c r="BX1592" s="106"/>
    </row>
    <row r="1593" spans="1:76" s="40" customFormat="1" ht="15.75" customHeight="1" x14ac:dyDescent="0.15">
      <c r="A1593" s="116" t="str">
        <f t="shared" ref="A1593" si="340">A1592</f>
        <v/>
      </c>
      <c r="B1593" s="99"/>
      <c r="C1593" s="240"/>
      <c r="D1593" s="241"/>
      <c r="E1593" s="241"/>
      <c r="F1593" s="241"/>
      <c r="G1593" s="241"/>
      <c r="H1593" s="242"/>
      <c r="I1593" s="242"/>
      <c r="J1593" s="242"/>
      <c r="K1593" s="385">
        <f>AF1339*AD$1618*AK1592</f>
        <v>437.40000000000003</v>
      </c>
      <c r="L1593" s="385"/>
      <c r="M1593" s="385"/>
      <c r="N1593" s="386"/>
      <c r="O1593" s="387">
        <f>O1592</f>
        <v>1</v>
      </c>
      <c r="P1593" s="385"/>
      <c r="Q1593" s="385">
        <f>Q1592</f>
        <v>1</v>
      </c>
      <c r="R1593" s="385"/>
      <c r="S1593" s="385">
        <f>S1592</f>
        <v>1</v>
      </c>
      <c r="T1593" s="385"/>
      <c r="U1593" s="388">
        <f>U1592</f>
        <v>1</v>
      </c>
      <c r="V1593" s="389"/>
      <c r="W1593" s="390"/>
      <c r="X1593" s="391">
        <f>IF(E1592="","",ROUND(K1593*O1593*U1593,1))</f>
        <v>437.4</v>
      </c>
      <c r="Y1593" s="392"/>
      <c r="Z1593" s="392"/>
      <c r="AA1593" s="392"/>
      <c r="AB1593" s="391">
        <f>IF(E1592="","",ROUND(K1593*Q1593*U1593,1))</f>
        <v>437.4</v>
      </c>
      <c r="AC1593" s="392"/>
      <c r="AD1593" s="392"/>
      <c r="AE1593" s="392"/>
      <c r="AF1593" s="391">
        <f>IF(E1592="","",ROUND(K1593*S1593*U1593,1))</f>
        <v>437.4</v>
      </c>
      <c r="AG1593" s="392"/>
      <c r="AH1593" s="392"/>
      <c r="AI1593" s="393"/>
      <c r="AJ1593" s="84"/>
      <c r="AK1593" s="394"/>
      <c r="AL1593" s="242"/>
      <c r="AM1593" s="242"/>
      <c r="AN1593" s="242"/>
      <c r="BX1593" s="106"/>
    </row>
    <row r="1594" spans="1:76" s="40" customFormat="1" ht="15.75" customHeight="1" x14ac:dyDescent="0.15">
      <c r="A1594" s="116" t="str">
        <f>IF(液状化L1の有無="",IF(H1594="","×",""),"×")</f>
        <v/>
      </c>
      <c r="B1594" s="99"/>
      <c r="C1594" s="240">
        <f>IF(D1340="","",D1340)</f>
        <v>5</v>
      </c>
      <c r="D1594" s="241"/>
      <c r="E1594" s="241" t="str">
        <f>IF(G1340="","",G1340)</f>
        <v>粘性土</v>
      </c>
      <c r="F1594" s="241"/>
      <c r="G1594" s="241"/>
      <c r="H1594" s="242">
        <f>IF(J1340="","",J1340)</f>
        <v>3.4500000476837158</v>
      </c>
      <c r="I1594" s="242"/>
      <c r="J1594" s="242"/>
      <c r="K1594" s="385">
        <f>AF1340*AD$1618*AK1594</f>
        <v>716.84999999999991</v>
      </c>
      <c r="L1594" s="385"/>
      <c r="M1594" s="385"/>
      <c r="N1594" s="386"/>
      <c r="O1594" s="387">
        <f>IF(E1594="","",IF(E1594="粘性土",1,CHOOSE(AJ$1267,X$1261,X$1262,X$1263)))</f>
        <v>1</v>
      </c>
      <c r="P1594" s="385"/>
      <c r="Q1594" s="385">
        <f>IF(E1594="","",IF(E1594="粘性土",1,CHOOSE(AJ$1267,AB$1261,AB$1262,AB$1263)))</f>
        <v>1</v>
      </c>
      <c r="R1594" s="385"/>
      <c r="S1594" s="385">
        <f>IF(E1594="","",IF(E1594="粘性土",1,CHOOSE(AJ$1267,AF$1261,AF$1262,AF$1263)))</f>
        <v>1</v>
      </c>
      <c r="T1594" s="385"/>
      <c r="U1594" s="388">
        <f>IF(E1594="","",IF(E1594="粘性土",1,AJ$1283))</f>
        <v>1</v>
      </c>
      <c r="V1594" s="389"/>
      <c r="W1594" s="390"/>
      <c r="X1594" s="391">
        <f>IF(E1594="","",ROUND(K1594*O1594*U1594,1))</f>
        <v>716.9</v>
      </c>
      <c r="Y1594" s="392"/>
      <c r="Z1594" s="392"/>
      <c r="AA1594" s="392"/>
      <c r="AB1594" s="391">
        <f>IF(E1594="","",ROUND(K1594*Q1594*U1594,1))</f>
        <v>716.9</v>
      </c>
      <c r="AC1594" s="392"/>
      <c r="AD1594" s="392"/>
      <c r="AE1594" s="392"/>
      <c r="AF1594" s="391">
        <f>IF(E1594="","",ROUND(K1594*S1594*U1594,1))</f>
        <v>716.9</v>
      </c>
      <c r="AG1594" s="392"/>
      <c r="AH1594" s="392"/>
      <c r="AI1594" s="393"/>
      <c r="AJ1594" s="84"/>
      <c r="AK1594" s="394">
        <f>R284</f>
        <v>1</v>
      </c>
      <c r="AL1594" s="242"/>
      <c r="AM1594" s="242"/>
      <c r="AN1594" s="242"/>
      <c r="BX1594" s="106"/>
    </row>
    <row r="1595" spans="1:76" s="40" customFormat="1" ht="15.75" customHeight="1" x14ac:dyDescent="0.15">
      <c r="A1595" s="116" t="str">
        <f t="shared" ref="A1595" si="341">A1594</f>
        <v/>
      </c>
      <c r="B1595" s="99"/>
      <c r="C1595" s="240"/>
      <c r="D1595" s="241"/>
      <c r="E1595" s="241"/>
      <c r="F1595" s="241"/>
      <c r="G1595" s="241"/>
      <c r="H1595" s="242"/>
      <c r="I1595" s="242"/>
      <c r="J1595" s="242"/>
      <c r="K1595" s="385">
        <f>AF1341*AD$1618*AK1594</f>
        <v>716.84999999999991</v>
      </c>
      <c r="L1595" s="385"/>
      <c r="M1595" s="385"/>
      <c r="N1595" s="386"/>
      <c r="O1595" s="387">
        <f>O1594</f>
        <v>1</v>
      </c>
      <c r="P1595" s="385"/>
      <c r="Q1595" s="385">
        <f>Q1594</f>
        <v>1</v>
      </c>
      <c r="R1595" s="385"/>
      <c r="S1595" s="385">
        <f>S1594</f>
        <v>1</v>
      </c>
      <c r="T1595" s="385"/>
      <c r="U1595" s="388">
        <f>U1594</f>
        <v>1</v>
      </c>
      <c r="V1595" s="389"/>
      <c r="W1595" s="390"/>
      <c r="X1595" s="391">
        <f>IF(E1594="","",ROUND(K1595*O1595*U1595,1))</f>
        <v>716.9</v>
      </c>
      <c r="Y1595" s="392"/>
      <c r="Z1595" s="392"/>
      <c r="AA1595" s="392"/>
      <c r="AB1595" s="391">
        <f>IF(E1594="","",ROUND(K1595*Q1595*U1595,1))</f>
        <v>716.9</v>
      </c>
      <c r="AC1595" s="392"/>
      <c r="AD1595" s="392"/>
      <c r="AE1595" s="392"/>
      <c r="AF1595" s="391">
        <f>IF(E1594="","",ROUND(K1595*S1595*U1595,1))</f>
        <v>716.9</v>
      </c>
      <c r="AG1595" s="392"/>
      <c r="AH1595" s="392"/>
      <c r="AI1595" s="393"/>
      <c r="AJ1595" s="84"/>
      <c r="AK1595" s="394"/>
      <c r="AL1595" s="242"/>
      <c r="AM1595" s="242"/>
      <c r="AN1595" s="242"/>
      <c r="BX1595" s="106"/>
    </row>
    <row r="1596" spans="1:76" s="40" customFormat="1" ht="15.75" customHeight="1" x14ac:dyDescent="0.15">
      <c r="A1596" s="116" t="str">
        <f>IF(液状化L1の有無="",IF(H1596="","×",""),"×")</f>
        <v/>
      </c>
      <c r="B1596" s="99"/>
      <c r="C1596" s="240">
        <f>IF(D1342="","",D1342)</f>
        <v>6</v>
      </c>
      <c r="D1596" s="241"/>
      <c r="E1596" s="241" t="str">
        <f>IF(G1342="","",G1342)</f>
        <v>粘性土</v>
      </c>
      <c r="F1596" s="241"/>
      <c r="G1596" s="241"/>
      <c r="H1596" s="242">
        <f>IF(J1342="","",J1342)</f>
        <v>2.3499999046325684</v>
      </c>
      <c r="I1596" s="242"/>
      <c r="J1596" s="242"/>
      <c r="K1596" s="385">
        <f>AF1342*AD$1618*AK1596</f>
        <v>1165.0500000000002</v>
      </c>
      <c r="L1596" s="385"/>
      <c r="M1596" s="385"/>
      <c r="N1596" s="386"/>
      <c r="O1596" s="387">
        <f>IF(E1596="","",IF(E1596="粘性土",1,CHOOSE(AJ$1267,X$1261,X$1262,X$1263)))</f>
        <v>1</v>
      </c>
      <c r="P1596" s="385"/>
      <c r="Q1596" s="385">
        <f>IF(E1596="","",IF(E1596="粘性土",1,CHOOSE(AJ$1267,AB$1261,AB$1262,AB$1263)))</f>
        <v>1</v>
      </c>
      <c r="R1596" s="385"/>
      <c r="S1596" s="385">
        <f>IF(E1596="","",IF(E1596="粘性土",1,CHOOSE(AJ$1267,AF$1261,AF$1262,AF$1263)))</f>
        <v>1</v>
      </c>
      <c r="T1596" s="385"/>
      <c r="U1596" s="388">
        <f>IF(E1596="","",IF(E1596="粘性土",1,AJ$1283))</f>
        <v>1</v>
      </c>
      <c r="V1596" s="389"/>
      <c r="W1596" s="390"/>
      <c r="X1596" s="391">
        <f>IF(E1596="","",ROUND(K1596*O1596*U1596,1))</f>
        <v>1165.0999999999999</v>
      </c>
      <c r="Y1596" s="392"/>
      <c r="Z1596" s="392"/>
      <c r="AA1596" s="392"/>
      <c r="AB1596" s="391">
        <f>IF(E1596="","",ROUND(K1596*Q1596*U1596,1))</f>
        <v>1165.0999999999999</v>
      </c>
      <c r="AC1596" s="392"/>
      <c r="AD1596" s="392"/>
      <c r="AE1596" s="392"/>
      <c r="AF1596" s="391">
        <f>IF(E1596="","",ROUND(K1596*S1596*U1596,1))</f>
        <v>1165.0999999999999</v>
      </c>
      <c r="AG1596" s="392"/>
      <c r="AH1596" s="392"/>
      <c r="AI1596" s="393"/>
      <c r="AJ1596" s="84"/>
      <c r="AK1596" s="394">
        <f>R285</f>
        <v>1</v>
      </c>
      <c r="AL1596" s="242"/>
      <c r="AM1596" s="242"/>
      <c r="AN1596" s="242"/>
      <c r="BX1596" s="106"/>
    </row>
    <row r="1597" spans="1:76" s="40" customFormat="1" ht="15.75" customHeight="1" x14ac:dyDescent="0.15">
      <c r="A1597" s="116" t="str">
        <f t="shared" ref="A1597" si="342">A1596</f>
        <v/>
      </c>
      <c r="B1597" s="99"/>
      <c r="C1597" s="240"/>
      <c r="D1597" s="241"/>
      <c r="E1597" s="241"/>
      <c r="F1597" s="241"/>
      <c r="G1597" s="241"/>
      <c r="H1597" s="242"/>
      <c r="I1597" s="242"/>
      <c r="J1597" s="242"/>
      <c r="K1597" s="385">
        <f>AF1343*AD$1618*AK1596</f>
        <v>1165.0500000000002</v>
      </c>
      <c r="L1597" s="385"/>
      <c r="M1597" s="385"/>
      <c r="N1597" s="386"/>
      <c r="O1597" s="387">
        <f>O1596</f>
        <v>1</v>
      </c>
      <c r="P1597" s="385"/>
      <c r="Q1597" s="385">
        <f>Q1596</f>
        <v>1</v>
      </c>
      <c r="R1597" s="385"/>
      <c r="S1597" s="385">
        <f>S1596</f>
        <v>1</v>
      </c>
      <c r="T1597" s="385"/>
      <c r="U1597" s="388">
        <f>U1596</f>
        <v>1</v>
      </c>
      <c r="V1597" s="389"/>
      <c r="W1597" s="390"/>
      <c r="X1597" s="391">
        <f>IF(E1596="","",ROUND(K1597*O1597*U1597,1))</f>
        <v>1165.0999999999999</v>
      </c>
      <c r="Y1597" s="392"/>
      <c r="Z1597" s="392"/>
      <c r="AA1597" s="392"/>
      <c r="AB1597" s="391">
        <f>IF(E1596="","",ROUND(K1597*Q1597*U1597,1))</f>
        <v>1165.0999999999999</v>
      </c>
      <c r="AC1597" s="392"/>
      <c r="AD1597" s="392"/>
      <c r="AE1597" s="392"/>
      <c r="AF1597" s="391">
        <f>IF(E1596="","",ROUND(K1597*S1597*U1597,1))</f>
        <v>1165.0999999999999</v>
      </c>
      <c r="AG1597" s="392"/>
      <c r="AH1597" s="392"/>
      <c r="AI1597" s="393"/>
      <c r="AJ1597" s="84"/>
      <c r="AK1597" s="394"/>
      <c r="AL1597" s="242"/>
      <c r="AM1597" s="242"/>
      <c r="AN1597" s="242"/>
      <c r="BX1597" s="106"/>
    </row>
    <row r="1598" spans="1:76" s="40" customFormat="1" ht="15.75" customHeight="1" x14ac:dyDescent="0.15">
      <c r="A1598" s="116" t="str">
        <f>IF(液状化L1の有無="",IF(H1598="","×",""),"×")</f>
        <v/>
      </c>
      <c r="B1598" s="99"/>
      <c r="C1598" s="240">
        <f>IF(D1344="","",D1344)</f>
        <v>7</v>
      </c>
      <c r="D1598" s="241"/>
      <c r="E1598" s="241" t="str">
        <f>IF(G1344="","",G1344)</f>
        <v>砂質土</v>
      </c>
      <c r="F1598" s="241"/>
      <c r="G1598" s="241"/>
      <c r="H1598" s="242">
        <f>IF(J1344="","",J1344)</f>
        <v>8.6000003814697266</v>
      </c>
      <c r="I1598" s="242"/>
      <c r="J1598" s="242"/>
      <c r="K1598" s="385">
        <f>AF1344*AD$1618*AK1598</f>
        <v>1387.8889802902936</v>
      </c>
      <c r="L1598" s="385"/>
      <c r="M1598" s="385"/>
      <c r="N1598" s="386"/>
      <c r="O1598" s="387">
        <f>IF(E1598="","",IF(E1598="粘性土",1,CHOOSE(AJ$1267,X$1261,X$1262,X$1263)))</f>
        <v>1</v>
      </c>
      <c r="P1598" s="385"/>
      <c r="Q1598" s="385">
        <f>IF(E1598="","",IF(E1598="粘性土",1,CHOOSE(AJ$1267,AB$1261,AB$1262,AB$1263)))</f>
        <v>0.5</v>
      </c>
      <c r="R1598" s="385"/>
      <c r="S1598" s="385">
        <f>IF(E1598="","",IF(E1598="粘性土",1,CHOOSE(AJ$1267,AF$1261,AF$1262,AF$1263)))</f>
        <v>0.4</v>
      </c>
      <c r="T1598" s="385"/>
      <c r="U1598" s="388">
        <f>IF(E1598="","",IF(E1598="粘性土",1,AJ$1283))</f>
        <v>0.83899999999999997</v>
      </c>
      <c r="V1598" s="389"/>
      <c r="W1598" s="390"/>
      <c r="X1598" s="391">
        <f>IF(E1598="","",ROUND(K1598*O1598*U1598,1))</f>
        <v>1164.4000000000001</v>
      </c>
      <c r="Y1598" s="392"/>
      <c r="Z1598" s="392"/>
      <c r="AA1598" s="392"/>
      <c r="AB1598" s="391">
        <f>IF(E1598="","",ROUND(K1598*Q1598*U1598,1))</f>
        <v>582.20000000000005</v>
      </c>
      <c r="AC1598" s="392"/>
      <c r="AD1598" s="392"/>
      <c r="AE1598" s="392"/>
      <c r="AF1598" s="391">
        <f>IF(E1598="","",ROUND(K1598*S1598*U1598,1))</f>
        <v>465.8</v>
      </c>
      <c r="AG1598" s="392"/>
      <c r="AH1598" s="392"/>
      <c r="AI1598" s="393"/>
      <c r="AJ1598" s="84"/>
      <c r="AK1598" s="394">
        <f>R286</f>
        <v>0.72100001573562622</v>
      </c>
      <c r="AL1598" s="242"/>
      <c r="AM1598" s="242"/>
      <c r="AN1598" s="242"/>
      <c r="BX1598" s="106"/>
    </row>
    <row r="1599" spans="1:76" s="40" customFormat="1" ht="15.75" customHeight="1" x14ac:dyDescent="0.15">
      <c r="A1599" s="116" t="str">
        <f t="shared" ref="A1599" si="343">A1598</f>
        <v/>
      </c>
      <c r="B1599" s="99"/>
      <c r="C1599" s="240"/>
      <c r="D1599" s="241"/>
      <c r="E1599" s="241"/>
      <c r="F1599" s="241"/>
      <c r="G1599" s="241"/>
      <c r="H1599" s="242"/>
      <c r="I1599" s="242"/>
      <c r="J1599" s="242"/>
      <c r="K1599" s="385">
        <f>AF1345*AD$1618*AK1598</f>
        <v>2276.1249496757982</v>
      </c>
      <c r="L1599" s="385"/>
      <c r="M1599" s="385"/>
      <c r="N1599" s="386"/>
      <c r="O1599" s="387">
        <f>O1598</f>
        <v>1</v>
      </c>
      <c r="P1599" s="385"/>
      <c r="Q1599" s="385">
        <f>Q1598</f>
        <v>0.5</v>
      </c>
      <c r="R1599" s="385"/>
      <c r="S1599" s="385">
        <f>S1598</f>
        <v>0.4</v>
      </c>
      <c r="T1599" s="385"/>
      <c r="U1599" s="388">
        <f>U1598</f>
        <v>0.83899999999999997</v>
      </c>
      <c r="V1599" s="389"/>
      <c r="W1599" s="390"/>
      <c r="X1599" s="391">
        <f>IF(E1598="","",ROUND(K1599*O1599*U1599,1))</f>
        <v>1909.7</v>
      </c>
      <c r="Y1599" s="392"/>
      <c r="Z1599" s="392"/>
      <c r="AA1599" s="392"/>
      <c r="AB1599" s="391">
        <f>IF(E1598="","",ROUND(K1599*Q1599*U1599,1))</f>
        <v>954.8</v>
      </c>
      <c r="AC1599" s="392"/>
      <c r="AD1599" s="392"/>
      <c r="AE1599" s="392"/>
      <c r="AF1599" s="391">
        <f>IF(E1598="","",ROUND(K1599*S1599*U1599,1))</f>
        <v>763.9</v>
      </c>
      <c r="AG1599" s="392"/>
      <c r="AH1599" s="392"/>
      <c r="AI1599" s="393"/>
      <c r="AJ1599" s="84"/>
      <c r="AK1599" s="394"/>
      <c r="AL1599" s="242"/>
      <c r="AM1599" s="242"/>
      <c r="AN1599" s="242"/>
      <c r="BX1599" s="106"/>
    </row>
    <row r="1600" spans="1:76" s="40" customFormat="1" ht="15.75" customHeight="1" x14ac:dyDescent="0.15">
      <c r="A1600" s="116" t="str">
        <f>IF(液状化L1の有無="",IF(H1600="","×",""),"×")</f>
        <v/>
      </c>
      <c r="B1600" s="99"/>
      <c r="C1600" s="240">
        <f>IF(D1346="","",D1346)</f>
        <v>8</v>
      </c>
      <c r="D1600" s="241"/>
      <c r="E1600" s="241" t="str">
        <f>IF(G1346="","",G1346)</f>
        <v>粘性土</v>
      </c>
      <c r="F1600" s="241"/>
      <c r="G1600" s="241"/>
      <c r="H1600" s="242">
        <f>IF(J1346="","",J1346)</f>
        <v>2.2000000476837158</v>
      </c>
      <c r="I1600" s="242"/>
      <c r="J1600" s="242"/>
      <c r="K1600" s="385">
        <f>AF1346*AD$1618*AK1600</f>
        <v>1143.4499999999998</v>
      </c>
      <c r="L1600" s="385"/>
      <c r="M1600" s="385"/>
      <c r="N1600" s="386"/>
      <c r="O1600" s="387">
        <f>IF(E1600="","",IF(E1600="粘性土",1,CHOOSE(AJ$1267,X$1261,X$1262,X$1263)))</f>
        <v>1</v>
      </c>
      <c r="P1600" s="385"/>
      <c r="Q1600" s="385">
        <f>IF(E1600="","",IF(E1600="粘性土",1,CHOOSE(AJ$1267,AB$1261,AB$1262,AB$1263)))</f>
        <v>1</v>
      </c>
      <c r="R1600" s="385"/>
      <c r="S1600" s="385">
        <f>IF(E1600="","",IF(E1600="粘性土",1,CHOOSE(AJ$1267,AF$1261,AF$1262,AF$1263)))</f>
        <v>1</v>
      </c>
      <c r="T1600" s="385"/>
      <c r="U1600" s="388">
        <f>IF(E1600="","",IF(E1600="粘性土",1,AJ$1283))</f>
        <v>1</v>
      </c>
      <c r="V1600" s="389"/>
      <c r="W1600" s="390"/>
      <c r="X1600" s="391">
        <f>IF(E1600="","",ROUND(K1600*O1600*U1600,1))</f>
        <v>1143.5</v>
      </c>
      <c r="Y1600" s="392"/>
      <c r="Z1600" s="392"/>
      <c r="AA1600" s="392"/>
      <c r="AB1600" s="391">
        <f>IF(E1600="","",ROUND(K1600*Q1600*U1600,1))</f>
        <v>1143.5</v>
      </c>
      <c r="AC1600" s="392"/>
      <c r="AD1600" s="392"/>
      <c r="AE1600" s="392"/>
      <c r="AF1600" s="391">
        <f>IF(E1600="","",ROUND(K1600*S1600*U1600,1))</f>
        <v>1143.5</v>
      </c>
      <c r="AG1600" s="392"/>
      <c r="AH1600" s="392"/>
      <c r="AI1600" s="393"/>
      <c r="AJ1600" s="84"/>
      <c r="AK1600" s="394">
        <f>R287</f>
        <v>1</v>
      </c>
      <c r="AL1600" s="242"/>
      <c r="AM1600" s="242"/>
      <c r="AN1600" s="242"/>
      <c r="BX1600" s="106"/>
    </row>
    <row r="1601" spans="1:76" s="40" customFormat="1" ht="15.75" customHeight="1" x14ac:dyDescent="0.15">
      <c r="A1601" s="116" t="str">
        <f t="shared" ref="A1601" si="344">A1600</f>
        <v/>
      </c>
      <c r="B1601" s="99"/>
      <c r="C1601" s="240"/>
      <c r="D1601" s="241"/>
      <c r="E1601" s="241"/>
      <c r="F1601" s="241"/>
      <c r="G1601" s="241"/>
      <c r="H1601" s="242"/>
      <c r="I1601" s="242"/>
      <c r="J1601" s="242"/>
      <c r="K1601" s="385">
        <f>AF1347*AD$1618*AK1600</f>
        <v>1143.4499999999998</v>
      </c>
      <c r="L1601" s="385"/>
      <c r="M1601" s="385"/>
      <c r="N1601" s="386"/>
      <c r="O1601" s="387">
        <f>O1600</f>
        <v>1</v>
      </c>
      <c r="P1601" s="385"/>
      <c r="Q1601" s="385">
        <f>Q1600</f>
        <v>1</v>
      </c>
      <c r="R1601" s="385"/>
      <c r="S1601" s="385">
        <f>S1600</f>
        <v>1</v>
      </c>
      <c r="T1601" s="385"/>
      <c r="U1601" s="388">
        <f>U1600</f>
        <v>1</v>
      </c>
      <c r="V1601" s="389"/>
      <c r="W1601" s="390"/>
      <c r="X1601" s="391">
        <f>IF(E1600="","",ROUND(K1601*O1601*U1601,1))</f>
        <v>1143.5</v>
      </c>
      <c r="Y1601" s="392"/>
      <c r="Z1601" s="392"/>
      <c r="AA1601" s="392"/>
      <c r="AB1601" s="391">
        <f>IF(E1600="","",ROUND(K1601*Q1601*U1601,1))</f>
        <v>1143.5</v>
      </c>
      <c r="AC1601" s="392"/>
      <c r="AD1601" s="392"/>
      <c r="AE1601" s="392"/>
      <c r="AF1601" s="391">
        <f>IF(E1600="","",ROUND(K1601*S1601*U1601,1))</f>
        <v>1143.5</v>
      </c>
      <c r="AG1601" s="392"/>
      <c r="AH1601" s="392"/>
      <c r="AI1601" s="393"/>
      <c r="AJ1601" s="84"/>
      <c r="AK1601" s="394"/>
      <c r="AL1601" s="242"/>
      <c r="AM1601" s="242"/>
      <c r="AN1601" s="242"/>
      <c r="BX1601" s="106"/>
    </row>
    <row r="1602" spans="1:76" s="40" customFormat="1" ht="15.75" customHeight="1" x14ac:dyDescent="0.15">
      <c r="A1602" s="116" t="str">
        <f>IF(液状化L1の有無="",IF(H1602="","×",""),"×")</f>
        <v/>
      </c>
      <c r="B1602" s="99"/>
      <c r="C1602" s="240">
        <f>IF(D1348="","",D1348)</f>
        <v>9</v>
      </c>
      <c r="D1602" s="241"/>
      <c r="E1602" s="241" t="str">
        <f>IF(G1348="","",G1348)</f>
        <v>砂質土</v>
      </c>
      <c r="F1602" s="241"/>
      <c r="G1602" s="241"/>
      <c r="H1602" s="242">
        <f>IF(J1348="","",J1348)</f>
        <v>1.5</v>
      </c>
      <c r="I1602" s="242"/>
      <c r="J1602" s="242"/>
      <c r="K1602" s="385">
        <f>AF1348*AD$1618*AK1602</f>
        <v>3004.6499999999996</v>
      </c>
      <c r="L1602" s="385"/>
      <c r="M1602" s="385"/>
      <c r="N1602" s="386"/>
      <c r="O1602" s="387">
        <f>IF(E1602="","",IF(E1602="粘性土",1,CHOOSE(AJ$1267,X$1261,X$1262,X$1263)))</f>
        <v>1</v>
      </c>
      <c r="P1602" s="385"/>
      <c r="Q1602" s="385">
        <f>IF(E1602="","",IF(E1602="粘性土",1,CHOOSE(AJ$1267,AB$1261,AB$1262,AB$1263)))</f>
        <v>0.5</v>
      </c>
      <c r="R1602" s="385"/>
      <c r="S1602" s="385">
        <f>IF(E1602="","",IF(E1602="粘性土",1,CHOOSE(AJ$1267,AF$1261,AF$1262,AF$1263)))</f>
        <v>0.4</v>
      </c>
      <c r="T1602" s="385"/>
      <c r="U1602" s="388">
        <f>IF(E1602="","",IF(E1602="粘性土",1,AJ$1283))</f>
        <v>0.83899999999999997</v>
      </c>
      <c r="V1602" s="389"/>
      <c r="W1602" s="390"/>
      <c r="X1602" s="391">
        <f>IF(E1602="","",ROUND(K1602*O1602*U1602,1))</f>
        <v>2520.9</v>
      </c>
      <c r="Y1602" s="392"/>
      <c r="Z1602" s="392"/>
      <c r="AA1602" s="392"/>
      <c r="AB1602" s="391">
        <f>IF(E1602="","",ROUND(K1602*Q1602*U1602,1))</f>
        <v>1260.5</v>
      </c>
      <c r="AC1602" s="392"/>
      <c r="AD1602" s="392"/>
      <c r="AE1602" s="392"/>
      <c r="AF1602" s="391">
        <f>IF(E1602="","",ROUND(K1602*S1602*U1602,1))</f>
        <v>1008.4</v>
      </c>
      <c r="AG1602" s="392"/>
      <c r="AH1602" s="392"/>
      <c r="AI1602" s="393"/>
      <c r="AJ1602" s="84"/>
      <c r="AK1602" s="394">
        <f>R288</f>
        <v>1</v>
      </c>
      <c r="AL1602" s="242"/>
      <c r="AM1602" s="242"/>
      <c r="AN1602" s="242"/>
      <c r="BX1602" s="106"/>
    </row>
    <row r="1603" spans="1:76" s="40" customFormat="1" ht="15.75" customHeight="1" x14ac:dyDescent="0.15">
      <c r="A1603" s="116" t="str">
        <f t="shared" ref="A1603" si="345">A1602</f>
        <v/>
      </c>
      <c r="B1603" s="99"/>
      <c r="C1603" s="240"/>
      <c r="D1603" s="241"/>
      <c r="E1603" s="241"/>
      <c r="F1603" s="241"/>
      <c r="G1603" s="241"/>
      <c r="H1603" s="242"/>
      <c r="I1603" s="242"/>
      <c r="J1603" s="242"/>
      <c r="K1603" s="385">
        <f>AF1349*AD$1618*AK1602</f>
        <v>3194.5499999999997</v>
      </c>
      <c r="L1603" s="385"/>
      <c r="M1603" s="385"/>
      <c r="N1603" s="386"/>
      <c r="O1603" s="387">
        <f>O1602</f>
        <v>1</v>
      </c>
      <c r="P1603" s="385"/>
      <c r="Q1603" s="385">
        <f>Q1602</f>
        <v>0.5</v>
      </c>
      <c r="R1603" s="385"/>
      <c r="S1603" s="385">
        <f>S1602</f>
        <v>0.4</v>
      </c>
      <c r="T1603" s="385"/>
      <c r="U1603" s="388">
        <f>U1602</f>
        <v>0.83899999999999997</v>
      </c>
      <c r="V1603" s="389"/>
      <c r="W1603" s="390"/>
      <c r="X1603" s="391">
        <f>IF(E1602="","",ROUND(K1603*O1603*U1603,1))</f>
        <v>2680.2</v>
      </c>
      <c r="Y1603" s="392"/>
      <c r="Z1603" s="392"/>
      <c r="AA1603" s="392"/>
      <c r="AB1603" s="391">
        <f>IF(E1602="","",ROUND(K1603*Q1603*U1603,1))</f>
        <v>1340.1</v>
      </c>
      <c r="AC1603" s="392"/>
      <c r="AD1603" s="392"/>
      <c r="AE1603" s="392"/>
      <c r="AF1603" s="391">
        <f>IF(E1602="","",ROUND(K1603*S1603*U1603,1))</f>
        <v>1072.0999999999999</v>
      </c>
      <c r="AG1603" s="392"/>
      <c r="AH1603" s="392"/>
      <c r="AI1603" s="393"/>
      <c r="AJ1603" s="84"/>
      <c r="AK1603" s="394"/>
      <c r="AL1603" s="242"/>
      <c r="AM1603" s="242"/>
      <c r="AN1603" s="242"/>
      <c r="BX1603" s="106"/>
    </row>
    <row r="1604" spans="1:76" s="40" customFormat="1" ht="15.75" customHeight="1" x14ac:dyDescent="0.15">
      <c r="A1604" s="116" t="str">
        <f>IF(液状化L1の有無="",IF(H1604="","×",""),"×")</f>
        <v/>
      </c>
      <c r="B1604" s="99"/>
      <c r="C1604" s="240">
        <f>IF(D1350="","",D1350)</f>
        <v>10</v>
      </c>
      <c r="D1604" s="241"/>
      <c r="E1604" s="241" t="str">
        <f>IF(G1350="","",G1350)</f>
        <v>粘性土</v>
      </c>
      <c r="F1604" s="241"/>
      <c r="G1604" s="241"/>
      <c r="H1604" s="242">
        <f>IF(J1350="","",J1350)</f>
        <v>3.8499999046325684</v>
      </c>
      <c r="I1604" s="242"/>
      <c r="J1604" s="242"/>
      <c r="K1604" s="385">
        <f>AF1350*AD$1618*AK1604</f>
        <v>1159.6500000000001</v>
      </c>
      <c r="L1604" s="385"/>
      <c r="M1604" s="385"/>
      <c r="N1604" s="386"/>
      <c r="O1604" s="387">
        <f>IF(E1604="","",IF(E1604="粘性土",1,CHOOSE(AJ$1267,X$1261,X$1262,X$1263)))</f>
        <v>1</v>
      </c>
      <c r="P1604" s="385"/>
      <c r="Q1604" s="385">
        <f>IF(E1604="","",IF(E1604="粘性土",1,CHOOSE(AJ$1267,AB$1261,AB$1262,AB$1263)))</f>
        <v>1</v>
      </c>
      <c r="R1604" s="385"/>
      <c r="S1604" s="385">
        <f>IF(E1604="","",IF(E1604="粘性土",1,CHOOSE(AJ$1267,AF$1261,AF$1262,AF$1263)))</f>
        <v>1</v>
      </c>
      <c r="T1604" s="385"/>
      <c r="U1604" s="388">
        <f>IF(E1604="","",IF(E1604="粘性土",1,AJ$1283))</f>
        <v>1</v>
      </c>
      <c r="V1604" s="389"/>
      <c r="W1604" s="390"/>
      <c r="X1604" s="391">
        <f>IF(E1604="","",ROUND(K1604*O1604*U1604,1))</f>
        <v>1159.7</v>
      </c>
      <c r="Y1604" s="392"/>
      <c r="Z1604" s="392"/>
      <c r="AA1604" s="392"/>
      <c r="AB1604" s="391">
        <f>IF(E1604="","",ROUND(K1604*Q1604*U1604,1))</f>
        <v>1159.7</v>
      </c>
      <c r="AC1604" s="392"/>
      <c r="AD1604" s="392"/>
      <c r="AE1604" s="392"/>
      <c r="AF1604" s="391">
        <f>IF(E1604="","",ROUND(K1604*S1604*U1604,1))</f>
        <v>1159.7</v>
      </c>
      <c r="AG1604" s="392"/>
      <c r="AH1604" s="392"/>
      <c r="AI1604" s="393"/>
      <c r="AJ1604" s="84"/>
      <c r="AK1604" s="394">
        <f>R289</f>
        <v>1</v>
      </c>
      <c r="AL1604" s="242"/>
      <c r="AM1604" s="242"/>
      <c r="AN1604" s="242"/>
      <c r="BX1604" s="106"/>
    </row>
    <row r="1605" spans="1:76" s="40" customFormat="1" ht="15.75" customHeight="1" x14ac:dyDescent="0.15">
      <c r="A1605" s="116" t="str">
        <f t="shared" ref="A1605" si="346">A1604</f>
        <v/>
      </c>
      <c r="B1605" s="99"/>
      <c r="C1605" s="240"/>
      <c r="D1605" s="241"/>
      <c r="E1605" s="241"/>
      <c r="F1605" s="241"/>
      <c r="G1605" s="241"/>
      <c r="H1605" s="242"/>
      <c r="I1605" s="242"/>
      <c r="J1605" s="242"/>
      <c r="K1605" s="385">
        <f>AF1351*AD$1618*AK1604</f>
        <v>1159.6500000000001</v>
      </c>
      <c r="L1605" s="385"/>
      <c r="M1605" s="385"/>
      <c r="N1605" s="386"/>
      <c r="O1605" s="387">
        <f>O1604</f>
        <v>1</v>
      </c>
      <c r="P1605" s="385"/>
      <c r="Q1605" s="385">
        <f>Q1604</f>
        <v>1</v>
      </c>
      <c r="R1605" s="385"/>
      <c r="S1605" s="385">
        <f>S1604</f>
        <v>1</v>
      </c>
      <c r="T1605" s="385"/>
      <c r="U1605" s="388">
        <f>U1604</f>
        <v>1</v>
      </c>
      <c r="V1605" s="389"/>
      <c r="W1605" s="390"/>
      <c r="X1605" s="391">
        <f>IF(E1604="","",ROUND(K1605*O1605*U1605,1))</f>
        <v>1159.7</v>
      </c>
      <c r="Y1605" s="392"/>
      <c r="Z1605" s="392"/>
      <c r="AA1605" s="392"/>
      <c r="AB1605" s="391">
        <f>IF(E1604="","",ROUND(K1605*Q1605*U1605,1))</f>
        <v>1159.7</v>
      </c>
      <c r="AC1605" s="392"/>
      <c r="AD1605" s="392"/>
      <c r="AE1605" s="392"/>
      <c r="AF1605" s="391">
        <f>IF(E1604="","",ROUND(K1605*S1605*U1605,1))</f>
        <v>1159.7</v>
      </c>
      <c r="AG1605" s="392"/>
      <c r="AH1605" s="392"/>
      <c r="AI1605" s="393"/>
      <c r="AJ1605" s="84"/>
      <c r="AK1605" s="394"/>
      <c r="AL1605" s="242"/>
      <c r="AM1605" s="242"/>
      <c r="AN1605" s="242"/>
      <c r="BX1605" s="106"/>
    </row>
    <row r="1606" spans="1:76" s="40" customFormat="1" ht="15.75" customHeight="1" x14ac:dyDescent="0.15">
      <c r="A1606" s="116" t="str">
        <f>IF(液状化L1の有無="",IF(H1606="","×",""),"×")</f>
        <v/>
      </c>
      <c r="B1606" s="99"/>
      <c r="C1606" s="240">
        <f>IF(D1352="","",D1352)</f>
        <v>11</v>
      </c>
      <c r="D1606" s="241"/>
      <c r="E1606" s="241" t="str">
        <f>IF(G1352="","",G1352)</f>
        <v>砂質土</v>
      </c>
      <c r="F1606" s="241"/>
      <c r="G1606" s="241"/>
      <c r="H1606" s="242">
        <f>IF(J1352="","",J1352)</f>
        <v>2.4000000953674316</v>
      </c>
      <c r="I1606" s="242"/>
      <c r="J1606" s="242"/>
      <c r="K1606" s="385">
        <f>AF1352*AD$1618*AK1606</f>
        <v>3722.7000000000003</v>
      </c>
      <c r="L1606" s="385"/>
      <c r="M1606" s="385"/>
      <c r="N1606" s="386"/>
      <c r="O1606" s="387">
        <f>IF(E1606="","",IF(E1606="粘性土",1,CHOOSE(AJ$1267,X$1261,X$1262,X$1263)))</f>
        <v>1</v>
      </c>
      <c r="P1606" s="385"/>
      <c r="Q1606" s="385">
        <f>IF(E1606="","",IF(E1606="粘性土",1,CHOOSE(AJ$1267,AB$1261,AB$1262,AB$1263)))</f>
        <v>0.5</v>
      </c>
      <c r="R1606" s="385"/>
      <c r="S1606" s="385">
        <f>IF(E1606="","",IF(E1606="粘性土",1,CHOOSE(AJ$1267,AF$1261,AF$1262,AF$1263)))</f>
        <v>0.4</v>
      </c>
      <c r="T1606" s="385"/>
      <c r="U1606" s="388">
        <f>IF(E1606="","",IF(E1606="粘性土",1,AJ$1283))</f>
        <v>0.83899999999999997</v>
      </c>
      <c r="V1606" s="389"/>
      <c r="W1606" s="390"/>
      <c r="X1606" s="391">
        <f>IF(E1606="","",ROUND(K1606*O1606*U1606,1))</f>
        <v>3123.3</v>
      </c>
      <c r="Y1606" s="392"/>
      <c r="Z1606" s="392"/>
      <c r="AA1606" s="392"/>
      <c r="AB1606" s="391">
        <f>IF(E1606="","",ROUND(K1606*Q1606*U1606,1))</f>
        <v>1561.7</v>
      </c>
      <c r="AC1606" s="392"/>
      <c r="AD1606" s="392"/>
      <c r="AE1606" s="392"/>
      <c r="AF1606" s="391">
        <f>IF(E1606="","",ROUND(K1606*S1606*U1606,1))</f>
        <v>1249.3</v>
      </c>
      <c r="AG1606" s="392"/>
      <c r="AH1606" s="392"/>
      <c r="AI1606" s="393"/>
      <c r="AJ1606" s="84"/>
      <c r="AK1606" s="394">
        <f>R290</f>
        <v>1</v>
      </c>
      <c r="AL1606" s="242"/>
      <c r="AM1606" s="242"/>
      <c r="AN1606" s="242"/>
      <c r="BX1606" s="106"/>
    </row>
    <row r="1607" spans="1:76" s="40" customFormat="1" ht="15.75" customHeight="1" x14ac:dyDescent="0.15">
      <c r="A1607" s="116" t="str">
        <f t="shared" ref="A1607" si="347">A1606</f>
        <v/>
      </c>
      <c r="B1607" s="99"/>
      <c r="C1607" s="240"/>
      <c r="D1607" s="241"/>
      <c r="E1607" s="241"/>
      <c r="F1607" s="241"/>
      <c r="G1607" s="241"/>
      <c r="H1607" s="242"/>
      <c r="I1607" s="242"/>
      <c r="J1607" s="242"/>
      <c r="K1607" s="385">
        <f>AF1353*AD$1618*AK1606</f>
        <v>4039.0499999999997</v>
      </c>
      <c r="L1607" s="385"/>
      <c r="M1607" s="385"/>
      <c r="N1607" s="386"/>
      <c r="O1607" s="387">
        <f>O1606</f>
        <v>1</v>
      </c>
      <c r="P1607" s="385"/>
      <c r="Q1607" s="385">
        <f>Q1606</f>
        <v>0.5</v>
      </c>
      <c r="R1607" s="385"/>
      <c r="S1607" s="385">
        <f>S1606</f>
        <v>0.4</v>
      </c>
      <c r="T1607" s="385"/>
      <c r="U1607" s="388">
        <f>U1606</f>
        <v>0.83899999999999997</v>
      </c>
      <c r="V1607" s="389"/>
      <c r="W1607" s="390"/>
      <c r="X1607" s="391">
        <f>IF(E1606="","",ROUND(K1607*O1607*U1607,1))</f>
        <v>3388.8</v>
      </c>
      <c r="Y1607" s="392"/>
      <c r="Z1607" s="392"/>
      <c r="AA1607" s="392"/>
      <c r="AB1607" s="391">
        <f>IF(E1606="","",ROUND(K1607*Q1607*U1607,1))</f>
        <v>1694.4</v>
      </c>
      <c r="AC1607" s="392"/>
      <c r="AD1607" s="392"/>
      <c r="AE1607" s="392"/>
      <c r="AF1607" s="391">
        <f>IF(E1606="","",ROUND(K1607*S1607*U1607,1))</f>
        <v>1355.5</v>
      </c>
      <c r="AG1607" s="392"/>
      <c r="AH1607" s="392"/>
      <c r="AI1607" s="393"/>
      <c r="AJ1607" s="84"/>
      <c r="AK1607" s="394"/>
      <c r="AL1607" s="242"/>
      <c r="AM1607" s="242"/>
      <c r="AN1607" s="242"/>
      <c r="BX1607" s="106"/>
    </row>
    <row r="1608" spans="1:76" s="40" customFormat="1" ht="15.75" customHeight="1" x14ac:dyDescent="0.15">
      <c r="A1608" s="116" t="str">
        <f>IF(液状化L1の有無="",IF(H1608="","×",""),"×")</f>
        <v/>
      </c>
      <c r="B1608" s="99"/>
      <c r="C1608" s="240">
        <f>IF(D1354="","",D1354)</f>
        <v>12</v>
      </c>
      <c r="D1608" s="241"/>
      <c r="E1608" s="241" t="str">
        <f>IF(G1354="","",G1354)</f>
        <v>粘性土</v>
      </c>
      <c r="F1608" s="241"/>
      <c r="G1608" s="241"/>
      <c r="H1608" s="242">
        <f>IF(J1354="","",J1354)</f>
        <v>2.2699999809265137</v>
      </c>
      <c r="I1608" s="242"/>
      <c r="J1608" s="242"/>
      <c r="K1608" s="385">
        <f>AF1354*AD$1618*AK1608</f>
        <v>1159.6500000000001</v>
      </c>
      <c r="L1608" s="385"/>
      <c r="M1608" s="385"/>
      <c r="N1608" s="386"/>
      <c r="O1608" s="387">
        <f>IF(E1608="","",IF(E1608="粘性土",1,CHOOSE(AJ$1267,X$1261,X$1262,X$1263)))</f>
        <v>1</v>
      </c>
      <c r="P1608" s="385"/>
      <c r="Q1608" s="385">
        <f>IF(E1608="","",IF(E1608="粘性土",1,CHOOSE(AJ$1267,AB$1261,AB$1262,AB$1263)))</f>
        <v>1</v>
      </c>
      <c r="R1608" s="385"/>
      <c r="S1608" s="385">
        <f>IF(E1608="","",IF(E1608="粘性土",1,CHOOSE(AJ$1267,AF$1261,AF$1262,AF$1263)))</f>
        <v>1</v>
      </c>
      <c r="T1608" s="385"/>
      <c r="U1608" s="388">
        <f>IF(E1608="","",IF(E1608="粘性土",1,AJ$1283))</f>
        <v>1</v>
      </c>
      <c r="V1608" s="389"/>
      <c r="W1608" s="390"/>
      <c r="X1608" s="391">
        <f>IF(E1608="","",ROUND(K1608*O1608*U1608,1))</f>
        <v>1159.7</v>
      </c>
      <c r="Y1608" s="392"/>
      <c r="Z1608" s="392"/>
      <c r="AA1608" s="392"/>
      <c r="AB1608" s="391">
        <f>IF(E1608="","",ROUND(K1608*Q1608*U1608,1))</f>
        <v>1159.7</v>
      </c>
      <c r="AC1608" s="392"/>
      <c r="AD1608" s="392"/>
      <c r="AE1608" s="392"/>
      <c r="AF1608" s="391">
        <f>IF(E1608="","",ROUND(K1608*S1608*U1608,1))</f>
        <v>1159.7</v>
      </c>
      <c r="AG1608" s="392"/>
      <c r="AH1608" s="392"/>
      <c r="AI1608" s="393"/>
      <c r="AJ1608" s="84"/>
      <c r="AK1608" s="394">
        <f>R291</f>
        <v>1</v>
      </c>
      <c r="AL1608" s="242"/>
      <c r="AM1608" s="242"/>
      <c r="AN1608" s="242"/>
      <c r="BX1608" s="106"/>
    </row>
    <row r="1609" spans="1:76" s="40" customFormat="1" ht="15.75" customHeight="1" x14ac:dyDescent="0.15">
      <c r="A1609" s="116" t="str">
        <f t="shared" ref="A1609" si="348">A1608</f>
        <v/>
      </c>
      <c r="B1609" s="99"/>
      <c r="C1609" s="240"/>
      <c r="D1609" s="241"/>
      <c r="E1609" s="241"/>
      <c r="F1609" s="241"/>
      <c r="G1609" s="241"/>
      <c r="H1609" s="242"/>
      <c r="I1609" s="242"/>
      <c r="J1609" s="242"/>
      <c r="K1609" s="385">
        <f>AF1355*AD$1618*AK1608</f>
        <v>1159.6500000000001</v>
      </c>
      <c r="L1609" s="385"/>
      <c r="M1609" s="385"/>
      <c r="N1609" s="386"/>
      <c r="O1609" s="387">
        <f>O1608</f>
        <v>1</v>
      </c>
      <c r="P1609" s="385"/>
      <c r="Q1609" s="385">
        <f>Q1608</f>
        <v>1</v>
      </c>
      <c r="R1609" s="385"/>
      <c r="S1609" s="385">
        <f>S1608</f>
        <v>1</v>
      </c>
      <c r="T1609" s="385"/>
      <c r="U1609" s="388">
        <f>U1608</f>
        <v>1</v>
      </c>
      <c r="V1609" s="389"/>
      <c r="W1609" s="390"/>
      <c r="X1609" s="391">
        <f>IF(E1608="","",ROUND(K1609*O1609*U1609,1))</f>
        <v>1159.7</v>
      </c>
      <c r="Y1609" s="392"/>
      <c r="Z1609" s="392"/>
      <c r="AA1609" s="392"/>
      <c r="AB1609" s="391">
        <f>IF(E1608="","",ROUND(K1609*Q1609*U1609,1))</f>
        <v>1159.7</v>
      </c>
      <c r="AC1609" s="392"/>
      <c r="AD1609" s="392"/>
      <c r="AE1609" s="392"/>
      <c r="AF1609" s="391">
        <f>IF(E1608="","",ROUND(K1609*S1609*U1609,1))</f>
        <v>1159.7</v>
      </c>
      <c r="AG1609" s="392"/>
      <c r="AH1609" s="392"/>
      <c r="AI1609" s="393"/>
      <c r="AJ1609" s="84"/>
      <c r="AK1609" s="394"/>
      <c r="AL1609" s="242"/>
      <c r="AM1609" s="242"/>
      <c r="AN1609" s="242"/>
      <c r="BX1609" s="106"/>
    </row>
    <row r="1610" spans="1:76" s="40" customFormat="1" ht="15.75" customHeight="1" x14ac:dyDescent="0.15">
      <c r="A1610" s="116" t="str">
        <f>IF(液状化L1の有無="",IF(H1610="","×",""),"×")</f>
        <v>×</v>
      </c>
      <c r="B1610" s="99"/>
      <c r="C1610" s="240" t="str">
        <f>IF(D1356="","",D1356)</f>
        <v/>
      </c>
      <c r="D1610" s="241"/>
      <c r="E1610" s="241" t="str">
        <f>IF(G1356="","",G1356)</f>
        <v/>
      </c>
      <c r="F1610" s="241"/>
      <c r="G1610" s="241"/>
      <c r="H1610" s="242" t="str">
        <f>IF(J1356="","",J1356)</f>
        <v/>
      </c>
      <c r="I1610" s="242"/>
      <c r="J1610" s="242"/>
      <c r="K1610" s="385">
        <f>AF1356*AD$1618*AK1610</f>
        <v>0</v>
      </c>
      <c r="L1610" s="385"/>
      <c r="M1610" s="385"/>
      <c r="N1610" s="386"/>
      <c r="O1610" s="387" t="str">
        <f>IF(E1610="","",IF(E1610="粘性土",1,CHOOSE(AJ$1267,X$1261,X$1262,X$1263)))</f>
        <v/>
      </c>
      <c r="P1610" s="385"/>
      <c r="Q1610" s="385" t="str">
        <f>IF(E1610="","",IF(E1610="粘性土",1,CHOOSE(AJ$1267,AB$1261,AB$1262,AB$1263)))</f>
        <v/>
      </c>
      <c r="R1610" s="385"/>
      <c r="S1610" s="385" t="str">
        <f>IF(E1610="","",IF(E1610="粘性土",1,CHOOSE(AJ$1267,AF$1261,AF$1262,AF$1263)))</f>
        <v/>
      </c>
      <c r="T1610" s="385"/>
      <c r="U1610" s="388" t="str">
        <f>IF(E1610="","",IF(E1610="粘性土",1,AJ$1283))</f>
        <v/>
      </c>
      <c r="V1610" s="389"/>
      <c r="W1610" s="390"/>
      <c r="X1610" s="391" t="str">
        <f>IF(E1610="","",ROUND(K1610*O1610*U1610,1))</f>
        <v/>
      </c>
      <c r="Y1610" s="392"/>
      <c r="Z1610" s="392"/>
      <c r="AA1610" s="392"/>
      <c r="AB1610" s="391" t="str">
        <f>IF(E1610="","",ROUND(K1610*Q1610*U1610,1))</f>
        <v/>
      </c>
      <c r="AC1610" s="392"/>
      <c r="AD1610" s="392"/>
      <c r="AE1610" s="392"/>
      <c r="AF1610" s="391" t="str">
        <f>IF(E1610="","",ROUND(K1610*S1610*U1610,1))</f>
        <v/>
      </c>
      <c r="AG1610" s="392"/>
      <c r="AH1610" s="392"/>
      <c r="AI1610" s="393"/>
      <c r="AJ1610" s="84"/>
      <c r="AK1610" s="394">
        <f>R292</f>
        <v>0</v>
      </c>
      <c r="AL1610" s="242"/>
      <c r="AM1610" s="242"/>
      <c r="AN1610" s="242"/>
      <c r="BX1610" s="106"/>
    </row>
    <row r="1611" spans="1:76" s="40" customFormat="1" ht="15.75" customHeight="1" x14ac:dyDescent="0.15">
      <c r="A1611" s="116" t="str">
        <f t="shared" ref="A1611" si="349">A1610</f>
        <v>×</v>
      </c>
      <c r="B1611" s="99"/>
      <c r="C1611" s="240"/>
      <c r="D1611" s="241"/>
      <c r="E1611" s="241"/>
      <c r="F1611" s="241"/>
      <c r="G1611" s="241"/>
      <c r="H1611" s="242"/>
      <c r="I1611" s="242"/>
      <c r="J1611" s="242"/>
      <c r="K1611" s="385">
        <f>AF1357*AD$1618*AK1610</f>
        <v>0</v>
      </c>
      <c r="L1611" s="385"/>
      <c r="M1611" s="385"/>
      <c r="N1611" s="386"/>
      <c r="O1611" s="387" t="str">
        <f>O1610</f>
        <v/>
      </c>
      <c r="P1611" s="385"/>
      <c r="Q1611" s="385" t="str">
        <f>Q1610</f>
        <v/>
      </c>
      <c r="R1611" s="385"/>
      <c r="S1611" s="385" t="str">
        <f>S1610</f>
        <v/>
      </c>
      <c r="T1611" s="385"/>
      <c r="U1611" s="388" t="str">
        <f>U1610</f>
        <v/>
      </c>
      <c r="V1611" s="389"/>
      <c r="W1611" s="390"/>
      <c r="X1611" s="391" t="str">
        <f>IF(E1610="","",ROUND(K1611*O1611*U1611,1))</f>
        <v/>
      </c>
      <c r="Y1611" s="392"/>
      <c r="Z1611" s="392"/>
      <c r="AA1611" s="392"/>
      <c r="AB1611" s="391" t="str">
        <f>IF(E1610="","",ROUND(K1611*Q1611*U1611,1))</f>
        <v/>
      </c>
      <c r="AC1611" s="392"/>
      <c r="AD1611" s="392"/>
      <c r="AE1611" s="392"/>
      <c r="AF1611" s="391" t="str">
        <f>IF(E1610="","",ROUND(K1611*S1611*U1611,1))</f>
        <v/>
      </c>
      <c r="AG1611" s="392"/>
      <c r="AH1611" s="392"/>
      <c r="AI1611" s="393"/>
      <c r="AJ1611" s="84"/>
      <c r="AK1611" s="394"/>
      <c r="AL1611" s="242"/>
      <c r="AM1611" s="242"/>
      <c r="AN1611" s="242"/>
      <c r="BX1611" s="106"/>
    </row>
    <row r="1612" spans="1:76" s="40" customFormat="1" ht="15.75" customHeight="1" x14ac:dyDescent="0.15">
      <c r="A1612" s="116" t="str">
        <f>IF(液状化L1の有無="",IF(H1612="","×",""),"×")</f>
        <v>×</v>
      </c>
      <c r="B1612" s="99"/>
      <c r="C1612" s="240" t="str">
        <f>IF(D1358="","",D1358)</f>
        <v/>
      </c>
      <c r="D1612" s="241"/>
      <c r="E1612" s="241" t="str">
        <f>IF(G1358="","",G1358)</f>
        <v/>
      </c>
      <c r="F1612" s="241"/>
      <c r="G1612" s="241"/>
      <c r="H1612" s="242" t="str">
        <f>IF(J1358="","",J1358)</f>
        <v/>
      </c>
      <c r="I1612" s="242"/>
      <c r="J1612" s="242"/>
      <c r="K1612" s="385">
        <f>AF1358*AD$1618*AK1612</f>
        <v>0</v>
      </c>
      <c r="L1612" s="385"/>
      <c r="M1612" s="385"/>
      <c r="N1612" s="386"/>
      <c r="O1612" s="387" t="str">
        <f>IF(E1612="","",IF(E1612="粘性土",1,CHOOSE(AJ$1267,X$1261,X$1262,X$1263)))</f>
        <v/>
      </c>
      <c r="P1612" s="385"/>
      <c r="Q1612" s="385" t="str">
        <f>IF(E1612="","",IF(E1612="粘性土",1,CHOOSE(AJ$1267,AB$1261,AB$1262,AB$1263)))</f>
        <v/>
      </c>
      <c r="R1612" s="385"/>
      <c r="S1612" s="385" t="str">
        <f>IF(E1612="","",IF(E1612="粘性土",1,CHOOSE(AJ$1267,AF$1261,AF$1262,AF$1263)))</f>
        <v/>
      </c>
      <c r="T1612" s="385"/>
      <c r="U1612" s="388" t="str">
        <f>IF(E1612="","",IF(E1612="粘性土",1,AJ$1283))</f>
        <v/>
      </c>
      <c r="V1612" s="389"/>
      <c r="W1612" s="390"/>
      <c r="X1612" s="391" t="str">
        <f>IF(E1612="","",ROUND(K1612*O1612*U1612,1))</f>
        <v/>
      </c>
      <c r="Y1612" s="392"/>
      <c r="Z1612" s="392"/>
      <c r="AA1612" s="392"/>
      <c r="AB1612" s="391" t="str">
        <f>IF(E1612="","",ROUND(K1612*Q1612*U1612,1))</f>
        <v/>
      </c>
      <c r="AC1612" s="392"/>
      <c r="AD1612" s="392"/>
      <c r="AE1612" s="392"/>
      <c r="AF1612" s="391" t="str">
        <f>IF(E1612="","",ROUND(K1612*S1612*U1612,1))</f>
        <v/>
      </c>
      <c r="AG1612" s="392"/>
      <c r="AH1612" s="392"/>
      <c r="AI1612" s="393"/>
      <c r="AJ1612" s="84"/>
      <c r="AK1612" s="394">
        <f>R293</f>
        <v>0</v>
      </c>
      <c r="AL1612" s="242"/>
      <c r="AM1612" s="242"/>
      <c r="AN1612" s="242"/>
      <c r="BX1612" s="106"/>
    </row>
    <row r="1613" spans="1:76" s="40" customFormat="1" ht="15.75" customHeight="1" x14ac:dyDescent="0.15">
      <c r="A1613" s="116" t="str">
        <f t="shared" ref="A1613" si="350">A1612</f>
        <v>×</v>
      </c>
      <c r="B1613" s="99"/>
      <c r="C1613" s="240"/>
      <c r="D1613" s="241"/>
      <c r="E1613" s="241"/>
      <c r="F1613" s="241"/>
      <c r="G1613" s="241"/>
      <c r="H1613" s="242"/>
      <c r="I1613" s="242"/>
      <c r="J1613" s="242"/>
      <c r="K1613" s="385">
        <f>AF1359*AD$1618*AK1612</f>
        <v>0</v>
      </c>
      <c r="L1613" s="385"/>
      <c r="M1613" s="385"/>
      <c r="N1613" s="386"/>
      <c r="O1613" s="387" t="str">
        <f>O1612</f>
        <v/>
      </c>
      <c r="P1613" s="385"/>
      <c r="Q1613" s="385" t="str">
        <f>Q1612</f>
        <v/>
      </c>
      <c r="R1613" s="385"/>
      <c r="S1613" s="385" t="str">
        <f>S1612</f>
        <v/>
      </c>
      <c r="T1613" s="385"/>
      <c r="U1613" s="388" t="str">
        <f>U1612</f>
        <v/>
      </c>
      <c r="V1613" s="389"/>
      <c r="W1613" s="390"/>
      <c r="X1613" s="391" t="str">
        <f>IF(E1612="","",ROUND(K1613*O1613*U1613,1))</f>
        <v/>
      </c>
      <c r="Y1613" s="392"/>
      <c r="Z1613" s="392"/>
      <c r="AA1613" s="392"/>
      <c r="AB1613" s="391" t="str">
        <f>IF(E1612="","",ROUND(K1613*Q1613*U1613,1))</f>
        <v/>
      </c>
      <c r="AC1613" s="392"/>
      <c r="AD1613" s="392"/>
      <c r="AE1613" s="392"/>
      <c r="AF1613" s="391" t="str">
        <f>IF(E1612="","",ROUND(K1613*S1613*U1613,1))</f>
        <v/>
      </c>
      <c r="AG1613" s="392"/>
      <c r="AH1613" s="392"/>
      <c r="AI1613" s="393"/>
      <c r="AJ1613" s="84"/>
      <c r="AK1613" s="394"/>
      <c r="AL1613" s="242"/>
      <c r="AM1613" s="242"/>
      <c r="AN1613" s="242"/>
      <c r="BX1613" s="106"/>
    </row>
    <row r="1614" spans="1:76" s="40" customFormat="1" ht="15.75" customHeight="1" x14ac:dyDescent="0.15">
      <c r="A1614" s="116" t="str">
        <f>IF(液状化L1の有無="",IF(H1614="","×",""),"×")</f>
        <v>×</v>
      </c>
      <c r="B1614" s="99"/>
      <c r="C1614" s="240" t="str">
        <f>IF(D1360="","",D1360)</f>
        <v/>
      </c>
      <c r="D1614" s="241"/>
      <c r="E1614" s="241" t="str">
        <f>IF(G1360="","",G1360)</f>
        <v/>
      </c>
      <c r="F1614" s="241"/>
      <c r="G1614" s="241"/>
      <c r="H1614" s="242" t="str">
        <f>IF(J1360="","",J1360)</f>
        <v/>
      </c>
      <c r="I1614" s="242"/>
      <c r="J1614" s="242"/>
      <c r="K1614" s="385">
        <f>AF1360*AD$1618*AK1614</f>
        <v>0</v>
      </c>
      <c r="L1614" s="385"/>
      <c r="M1614" s="385"/>
      <c r="N1614" s="386"/>
      <c r="O1614" s="387" t="str">
        <f>IF(E1614="","",IF(E1614="粘性土",1,CHOOSE(AJ$1267,X$1261,X$1262,X$1263)))</f>
        <v/>
      </c>
      <c r="P1614" s="385"/>
      <c r="Q1614" s="385" t="str">
        <f>IF(E1614="","",IF(E1614="粘性土",1,CHOOSE(AJ$1267,AB$1261,AB$1262,AB$1263)))</f>
        <v/>
      </c>
      <c r="R1614" s="385"/>
      <c r="S1614" s="385" t="str">
        <f>IF(E1614="","",IF(E1614="粘性土",1,CHOOSE(AJ$1267,AF$1261,AF$1262,AF$1263)))</f>
        <v/>
      </c>
      <c r="T1614" s="385"/>
      <c r="U1614" s="388" t="str">
        <f>IF(E1614="","",IF(E1614="粘性土",1,AJ$1283))</f>
        <v/>
      </c>
      <c r="V1614" s="389"/>
      <c r="W1614" s="390"/>
      <c r="X1614" s="391" t="str">
        <f>IF(E1614="","",ROUND(K1614*O1614*U1614,1))</f>
        <v/>
      </c>
      <c r="Y1614" s="392"/>
      <c r="Z1614" s="392"/>
      <c r="AA1614" s="392"/>
      <c r="AB1614" s="391" t="str">
        <f>IF(E1614="","",ROUND(K1614*Q1614*U1614,1))</f>
        <v/>
      </c>
      <c r="AC1614" s="392"/>
      <c r="AD1614" s="392"/>
      <c r="AE1614" s="392"/>
      <c r="AF1614" s="391" t="str">
        <f>IF(E1614="","",ROUND(K1614*S1614*U1614,1))</f>
        <v/>
      </c>
      <c r="AG1614" s="392"/>
      <c r="AH1614" s="392"/>
      <c r="AI1614" s="393"/>
      <c r="AJ1614" s="84"/>
      <c r="AK1614" s="394">
        <f>R294</f>
        <v>0</v>
      </c>
      <c r="AL1614" s="242"/>
      <c r="AM1614" s="242"/>
      <c r="AN1614" s="242"/>
      <c r="BX1614" s="106"/>
    </row>
    <row r="1615" spans="1:76" s="40" customFormat="1" ht="15.75" customHeight="1" x14ac:dyDescent="0.15">
      <c r="A1615" s="116" t="str">
        <f t="shared" ref="A1615" si="351">A1614</f>
        <v>×</v>
      </c>
      <c r="B1615" s="99"/>
      <c r="C1615" s="240"/>
      <c r="D1615" s="241"/>
      <c r="E1615" s="241"/>
      <c r="F1615" s="241"/>
      <c r="G1615" s="241"/>
      <c r="H1615" s="242"/>
      <c r="I1615" s="242"/>
      <c r="J1615" s="242"/>
      <c r="K1615" s="385">
        <f>AF1361*AD$1618*AK1614</f>
        <v>0</v>
      </c>
      <c r="L1615" s="385"/>
      <c r="M1615" s="385"/>
      <c r="N1615" s="386"/>
      <c r="O1615" s="387" t="str">
        <f>O1614</f>
        <v/>
      </c>
      <c r="P1615" s="385"/>
      <c r="Q1615" s="385" t="str">
        <f>Q1614</f>
        <v/>
      </c>
      <c r="R1615" s="385"/>
      <c r="S1615" s="385" t="str">
        <f>S1614</f>
        <v/>
      </c>
      <c r="T1615" s="385"/>
      <c r="U1615" s="388" t="str">
        <f>U1614</f>
        <v/>
      </c>
      <c r="V1615" s="389"/>
      <c r="W1615" s="390"/>
      <c r="X1615" s="391" t="str">
        <f>IF(E1614="","",ROUND(K1615*O1615*U1615,1))</f>
        <v/>
      </c>
      <c r="Y1615" s="392"/>
      <c r="Z1615" s="392"/>
      <c r="AA1615" s="392"/>
      <c r="AB1615" s="391" t="str">
        <f>IF(E1614="","",ROUND(K1615*Q1615*U1615,1))</f>
        <v/>
      </c>
      <c r="AC1615" s="392"/>
      <c r="AD1615" s="392"/>
      <c r="AE1615" s="392"/>
      <c r="AF1615" s="391" t="str">
        <f>IF(E1614="","",ROUND(K1615*S1615*U1615,1))</f>
        <v/>
      </c>
      <c r="AG1615" s="392"/>
      <c r="AH1615" s="392"/>
      <c r="AI1615" s="393"/>
      <c r="AJ1615" s="84"/>
      <c r="AK1615" s="394"/>
      <c r="AL1615" s="242"/>
      <c r="AM1615" s="242"/>
      <c r="AN1615" s="242"/>
      <c r="BX1615" s="106"/>
    </row>
    <row r="1616" spans="1:76" s="40" customFormat="1" ht="15.75" customHeight="1" x14ac:dyDescent="0.15">
      <c r="A1616" s="116" t="str">
        <f>IF(液状化L1の有無="",IF(H1616="","×",""),"×")</f>
        <v>×</v>
      </c>
      <c r="B1616" s="99"/>
      <c r="C1616" s="240" t="str">
        <f>IF(D1362="","",D1362)</f>
        <v/>
      </c>
      <c r="D1616" s="241"/>
      <c r="E1616" s="241" t="str">
        <f>IF(G1362="","",G1362)</f>
        <v/>
      </c>
      <c r="F1616" s="241"/>
      <c r="G1616" s="241"/>
      <c r="H1616" s="242" t="str">
        <f>IF(J1362="","",J1362)</f>
        <v/>
      </c>
      <c r="I1616" s="242"/>
      <c r="J1616" s="242"/>
      <c r="K1616" s="385">
        <f>AF1362*AD$1618*AK1616</f>
        <v>0</v>
      </c>
      <c r="L1616" s="385"/>
      <c r="M1616" s="385"/>
      <c r="N1616" s="386"/>
      <c r="O1616" s="387" t="str">
        <f>IF(E1616="","",IF(E1616="粘性土",1,CHOOSE(AJ$1267,X$1261,X$1262,X$1263)))</f>
        <v/>
      </c>
      <c r="P1616" s="385"/>
      <c r="Q1616" s="385" t="str">
        <f>IF(E1616="","",IF(E1616="粘性土",1,CHOOSE(AJ$1267,AB$1261,AB$1262,AB$1263)))</f>
        <v/>
      </c>
      <c r="R1616" s="385"/>
      <c r="S1616" s="385" t="str">
        <f>IF(E1616="","",IF(E1616="粘性土",1,CHOOSE(AJ$1267,AF$1261,AF$1262,AF$1263)))</f>
        <v/>
      </c>
      <c r="T1616" s="385"/>
      <c r="U1616" s="388" t="str">
        <f>IF(E1616="","",IF(E1616="粘性土",1,AJ$1283))</f>
        <v/>
      </c>
      <c r="V1616" s="389"/>
      <c r="W1616" s="390"/>
      <c r="X1616" s="391" t="str">
        <f>IF(E1616="","",ROUND(K1616*O1616*U1616,1))</f>
        <v/>
      </c>
      <c r="Y1616" s="392"/>
      <c r="Z1616" s="392"/>
      <c r="AA1616" s="392"/>
      <c r="AB1616" s="391" t="str">
        <f>IF(E1616="","",ROUND(K1616*Q1616*U1616,1))</f>
        <v/>
      </c>
      <c r="AC1616" s="392"/>
      <c r="AD1616" s="392"/>
      <c r="AE1616" s="392"/>
      <c r="AF1616" s="391" t="str">
        <f>IF(E1616="","",ROUND(K1616*S1616*U1616,1))</f>
        <v/>
      </c>
      <c r="AG1616" s="392"/>
      <c r="AH1616" s="392"/>
      <c r="AI1616" s="393"/>
      <c r="AJ1616" s="84"/>
      <c r="AK1616" s="394">
        <f>R295</f>
        <v>0</v>
      </c>
      <c r="AL1616" s="242"/>
      <c r="AM1616" s="242"/>
      <c r="AN1616" s="242"/>
      <c r="BX1616" s="106"/>
    </row>
    <row r="1617" spans="1:76" s="40" customFormat="1" ht="15.75" customHeight="1" x14ac:dyDescent="0.15">
      <c r="A1617" s="116" t="str">
        <f t="shared" ref="A1617" si="352">A1616</f>
        <v>×</v>
      </c>
      <c r="B1617" s="99"/>
      <c r="C1617" s="251"/>
      <c r="D1617" s="252"/>
      <c r="E1617" s="252"/>
      <c r="F1617" s="252"/>
      <c r="G1617" s="252"/>
      <c r="H1617" s="253"/>
      <c r="I1617" s="253"/>
      <c r="J1617" s="253"/>
      <c r="K1617" s="396">
        <f>AF1363*AD$1618*AK1616</f>
        <v>0</v>
      </c>
      <c r="L1617" s="396"/>
      <c r="M1617" s="396"/>
      <c r="N1617" s="397"/>
      <c r="O1617" s="398" t="str">
        <f>O1616</f>
        <v/>
      </c>
      <c r="P1617" s="396"/>
      <c r="Q1617" s="396" t="str">
        <f>Q1616</f>
        <v/>
      </c>
      <c r="R1617" s="396"/>
      <c r="S1617" s="396" t="str">
        <f>S1616</f>
        <v/>
      </c>
      <c r="T1617" s="396"/>
      <c r="U1617" s="399" t="str">
        <f>U1616</f>
        <v/>
      </c>
      <c r="V1617" s="400"/>
      <c r="W1617" s="401"/>
      <c r="X1617" s="402" t="str">
        <f>IF(E1616="","",ROUND(K1617*O1617*U1617,1))</f>
        <v/>
      </c>
      <c r="Y1617" s="403"/>
      <c r="Z1617" s="403"/>
      <c r="AA1617" s="403"/>
      <c r="AB1617" s="402" t="str">
        <f>IF(E1616="","",ROUND(K1617*Q1617*U1617,1))</f>
        <v/>
      </c>
      <c r="AC1617" s="403"/>
      <c r="AD1617" s="403"/>
      <c r="AE1617" s="403"/>
      <c r="AF1617" s="402" t="str">
        <f>IF(E1616="","",ROUND(K1617*S1617*U1617,1))</f>
        <v/>
      </c>
      <c r="AG1617" s="403"/>
      <c r="AH1617" s="403"/>
      <c r="AI1617" s="404"/>
      <c r="AJ1617" s="84"/>
      <c r="AK1617" s="395"/>
      <c r="AL1617" s="253"/>
      <c r="AM1617" s="253"/>
      <c r="AN1617" s="253"/>
      <c r="BX1617" s="106"/>
    </row>
    <row r="1618" spans="1:76" s="40" customFormat="1" ht="15.75" customHeight="1" x14ac:dyDescent="0.15">
      <c r="A1618" s="117" t="str">
        <f>IF(液状化L1の有無="","","×")</f>
        <v/>
      </c>
      <c r="B1618" s="99"/>
      <c r="C1618" s="66"/>
      <c r="D1618" s="66"/>
      <c r="E1618" s="66"/>
      <c r="F1618" s="66"/>
      <c r="G1618" s="66"/>
      <c r="H1618" s="35"/>
      <c r="I1618" s="35"/>
      <c r="J1618" s="35"/>
      <c r="K1618" s="35"/>
      <c r="L1618" s="35"/>
      <c r="M1618" s="66"/>
      <c r="N1618" s="66"/>
      <c r="O1618" s="66"/>
      <c r="P1618" s="66"/>
      <c r="Q1618" s="43"/>
      <c r="R1618" s="43"/>
      <c r="S1618" s="66"/>
      <c r="T1618" s="66"/>
      <c r="U1618" s="66"/>
      <c r="V1618" s="66"/>
      <c r="W1618" s="66"/>
      <c r="X1618" s="66"/>
      <c r="Y1618" s="66"/>
      <c r="Z1618" s="66"/>
      <c r="AA1618" s="50" t="s">
        <v>119</v>
      </c>
      <c r="AB1618" s="37" t="s">
        <v>487</v>
      </c>
      <c r="AC1618" s="35" t="s">
        <v>25</v>
      </c>
      <c r="AD1618" s="321">
        <f>杭先端径</f>
        <v>1.5</v>
      </c>
      <c r="AE1618" s="321"/>
      <c r="AF1618" s="321"/>
      <c r="AG1618" s="62" t="s">
        <v>416</v>
      </c>
      <c r="AH1618" s="35" t="s">
        <v>149</v>
      </c>
      <c r="AI1618" s="66"/>
      <c r="BX1618" s="106"/>
    </row>
    <row r="1619" spans="1:76" s="106" customFormat="1" ht="15.75" customHeight="1" x14ac:dyDescent="0.15">
      <c r="A1619" s="115" t="str">
        <f>IF(液状化L2の有無="","","×")</f>
        <v/>
      </c>
      <c r="B1619" s="99" t="s">
        <v>571</v>
      </c>
      <c r="H1619" s="99"/>
      <c r="I1619" s="99"/>
      <c r="J1619" s="99"/>
      <c r="K1619" s="99"/>
      <c r="L1619" s="99"/>
      <c r="Q1619" s="101"/>
      <c r="R1619" s="101"/>
      <c r="AA1619" s="107"/>
      <c r="AB1619" s="23"/>
      <c r="AC1619" s="99"/>
      <c r="AD1619" s="101"/>
      <c r="AE1619" s="101"/>
      <c r="AF1619" s="101"/>
      <c r="AG1619" s="111"/>
      <c r="AH1619" s="99"/>
    </row>
    <row r="1620" spans="1:76" s="40" customFormat="1" ht="15.75" customHeight="1" x14ac:dyDescent="0.15">
      <c r="A1620" s="115" t="str">
        <f>IF(液状化L2の有無="","","×")</f>
        <v/>
      </c>
      <c r="B1620" s="99"/>
      <c r="H1620" s="22"/>
      <c r="I1620" s="22"/>
      <c r="J1620" s="22"/>
      <c r="K1620" s="22"/>
      <c r="L1620" s="22"/>
      <c r="M1620" s="32"/>
      <c r="N1620" s="32"/>
      <c r="O1620" s="32"/>
      <c r="P1620" s="32"/>
      <c r="Q1620" s="31"/>
      <c r="R1620" s="31"/>
      <c r="S1620" s="31"/>
      <c r="T1620" s="32"/>
      <c r="U1620" s="32"/>
      <c r="V1620" s="32"/>
      <c r="W1620" s="32"/>
      <c r="X1620" s="22"/>
      <c r="Y1620" s="22"/>
      <c r="Z1620" s="22"/>
      <c r="AA1620" s="22"/>
      <c r="AB1620" s="22"/>
      <c r="AC1620" s="22"/>
      <c r="AD1620" s="22"/>
      <c r="AE1620" s="22"/>
      <c r="AF1620" s="22"/>
      <c r="BX1620" s="106"/>
    </row>
    <row r="1621" spans="1:76" s="40" customFormat="1" ht="15.75" customHeight="1" x14ac:dyDescent="0.15">
      <c r="A1621" s="115" t="str">
        <f>IF(液状化L2の有無="","","×")</f>
        <v/>
      </c>
      <c r="B1621" s="99"/>
      <c r="C1621" s="28" t="s">
        <v>503</v>
      </c>
      <c r="D1621" s="34"/>
      <c r="E1621" s="34"/>
      <c r="F1621" s="34"/>
      <c r="G1621" s="28"/>
      <c r="H1621" s="28"/>
      <c r="I1621" s="28"/>
      <c r="J1621" s="28"/>
      <c r="K1621" s="28"/>
      <c r="L1621" s="28"/>
      <c r="M1621" s="28"/>
      <c r="N1621" s="28"/>
      <c r="O1621" s="28"/>
      <c r="P1621" s="28"/>
      <c r="Q1621" s="28"/>
      <c r="R1621" s="28"/>
      <c r="S1621" s="28"/>
      <c r="T1621" s="28"/>
      <c r="U1621" s="28"/>
      <c r="V1621" s="28"/>
      <c r="W1621" s="28"/>
      <c r="X1621" s="28"/>
      <c r="Y1621" s="28"/>
      <c r="Z1621" s="28"/>
      <c r="AA1621" s="34"/>
      <c r="AB1621" s="34"/>
      <c r="AC1621" s="34"/>
      <c r="AD1621" s="34"/>
      <c r="AE1621" s="34"/>
      <c r="AF1621" s="34"/>
      <c r="AG1621" s="34"/>
      <c r="AH1621" s="34"/>
      <c r="AI1621" s="34"/>
      <c r="AJ1621" s="34"/>
      <c r="BX1621" s="106"/>
    </row>
    <row r="1622" spans="1:76" s="40" customFormat="1" ht="15.75" customHeight="1" x14ac:dyDescent="0.15">
      <c r="A1622" s="115" t="str">
        <f>IF(液状化L2の有無="","","×")</f>
        <v/>
      </c>
      <c r="B1622" s="99"/>
      <c r="C1622" s="405" t="s">
        <v>8</v>
      </c>
      <c r="D1622" s="406"/>
      <c r="E1622" s="406" t="s">
        <v>332</v>
      </c>
      <c r="F1622" s="406"/>
      <c r="G1622" s="406"/>
      <c r="H1622" s="407" t="s">
        <v>181</v>
      </c>
      <c r="I1622" s="407"/>
      <c r="J1622" s="407"/>
      <c r="K1622" s="406" t="s">
        <v>489</v>
      </c>
      <c r="L1622" s="406"/>
      <c r="M1622" s="406"/>
      <c r="N1622" s="409"/>
      <c r="O1622" s="368" t="s">
        <v>274</v>
      </c>
      <c r="P1622" s="266"/>
      <c r="Q1622" s="266"/>
      <c r="R1622" s="266"/>
      <c r="S1622" s="266"/>
      <c r="T1622" s="266"/>
      <c r="U1622" s="266" t="s">
        <v>482</v>
      </c>
      <c r="V1622" s="266"/>
      <c r="W1622" s="410"/>
      <c r="X1622" s="265" t="s">
        <v>528</v>
      </c>
      <c r="Y1622" s="266"/>
      <c r="Z1622" s="266"/>
      <c r="AA1622" s="266"/>
      <c r="AB1622" s="266"/>
      <c r="AC1622" s="266"/>
      <c r="AD1622" s="266"/>
      <c r="AE1622" s="266"/>
      <c r="AF1622" s="266"/>
      <c r="AG1622" s="266"/>
      <c r="AH1622" s="266"/>
      <c r="AI1622" s="372"/>
      <c r="AJ1622" s="53"/>
      <c r="AK1622" s="330" t="s">
        <v>412</v>
      </c>
      <c r="AL1622" s="279"/>
      <c r="AM1622" s="279"/>
      <c r="AN1622" s="279"/>
      <c r="BX1622" s="106"/>
    </row>
    <row r="1623" spans="1:76" s="40" customFormat="1" ht="15.75" customHeight="1" x14ac:dyDescent="0.15">
      <c r="A1623" s="115" t="str">
        <f>IF(液状化L2の有無="","","×")</f>
        <v/>
      </c>
      <c r="B1623" s="99"/>
      <c r="C1623" s="374"/>
      <c r="D1623" s="327"/>
      <c r="E1623" s="327"/>
      <c r="F1623" s="327"/>
      <c r="G1623" s="327"/>
      <c r="H1623" s="408"/>
      <c r="I1623" s="408"/>
      <c r="J1623" s="408"/>
      <c r="K1623" s="327"/>
      <c r="L1623" s="327"/>
      <c r="M1623" s="327"/>
      <c r="N1623" s="332"/>
      <c r="O1623" s="412" t="s">
        <v>471</v>
      </c>
      <c r="P1623" s="253"/>
      <c r="Q1623" s="253" t="s">
        <v>472</v>
      </c>
      <c r="R1623" s="253"/>
      <c r="S1623" s="253" t="s">
        <v>473</v>
      </c>
      <c r="T1623" s="253"/>
      <c r="U1623" s="252"/>
      <c r="V1623" s="252"/>
      <c r="W1623" s="411"/>
      <c r="X1623" s="395" t="s">
        <v>471</v>
      </c>
      <c r="Y1623" s="253"/>
      <c r="Z1623" s="253"/>
      <c r="AA1623" s="253"/>
      <c r="AB1623" s="253" t="s">
        <v>472</v>
      </c>
      <c r="AC1623" s="253"/>
      <c r="AD1623" s="253"/>
      <c r="AE1623" s="253"/>
      <c r="AF1623" s="253" t="s">
        <v>473</v>
      </c>
      <c r="AG1623" s="253"/>
      <c r="AH1623" s="253"/>
      <c r="AI1623" s="413"/>
      <c r="AJ1623" s="55"/>
      <c r="AK1623" s="258"/>
      <c r="AL1623" s="259"/>
      <c r="AM1623" s="259"/>
      <c r="AN1623" s="259"/>
      <c r="BX1623" s="106"/>
    </row>
    <row r="1624" spans="1:76" s="40" customFormat="1" ht="15.75" customHeight="1" x14ac:dyDescent="0.15">
      <c r="A1624" s="115" t="str">
        <f>IF(液状化L2の有無="",IF(H1624="","×",""),"×")</f>
        <v/>
      </c>
      <c r="B1624" s="99"/>
      <c r="C1624" s="265">
        <f>IF(D1334="","",D1334)</f>
        <v>2</v>
      </c>
      <c r="D1624" s="266"/>
      <c r="E1624" s="266" t="str">
        <f>IF(G1334="","",G1334)</f>
        <v>砂質土</v>
      </c>
      <c r="F1624" s="266"/>
      <c r="G1624" s="266"/>
      <c r="H1624" s="267">
        <f>IF(J1334="","",J1334)</f>
        <v>0.33000001311302185</v>
      </c>
      <c r="I1624" s="267"/>
      <c r="J1624" s="267"/>
      <c r="K1624" s="414">
        <f>AF1334*AD$1654*AK1624</f>
        <v>62.389798437058921</v>
      </c>
      <c r="L1624" s="414"/>
      <c r="M1624" s="414"/>
      <c r="N1624" s="415"/>
      <c r="O1624" s="416">
        <f>IF(E1624="","",IF(E1624="粘性土",1,CHOOSE(AJ$1267,X$1261,X$1262,X$1263)))</f>
        <v>1</v>
      </c>
      <c r="P1624" s="414"/>
      <c r="Q1624" s="414">
        <f>IF(E1624="","",IF(E1624="粘性土",1,CHOOSE(AJ$1267,AB$1261,AB$1262,AB$1263)))</f>
        <v>0.5</v>
      </c>
      <c r="R1624" s="414"/>
      <c r="S1624" s="414">
        <f>IF(E1624="","",IF(E1624="粘性土",1,CHOOSE(AJ$1267,AF$1261,AF$1262,AF$1263)))</f>
        <v>0.4</v>
      </c>
      <c r="T1624" s="414"/>
      <c r="U1624" s="417">
        <f>IF(E1624="","",IF(E1624="粘性土",1,AJ$1283))</f>
        <v>0.83899999999999997</v>
      </c>
      <c r="V1624" s="418"/>
      <c r="W1624" s="419"/>
      <c r="X1624" s="420">
        <f>IF(E1624="","",ROUND(K1624*O1624*U1624,1))</f>
        <v>52.3</v>
      </c>
      <c r="Y1624" s="421"/>
      <c r="Z1624" s="421"/>
      <c r="AA1624" s="421"/>
      <c r="AB1624" s="420">
        <f>IF(E1624="","",ROUND(K1624*Q1624*U1624,1))</f>
        <v>26.2</v>
      </c>
      <c r="AC1624" s="421"/>
      <c r="AD1624" s="421"/>
      <c r="AE1624" s="421"/>
      <c r="AF1624" s="420">
        <f>IF(E1624="","",ROUND(K1624*S1624*U1624,1))</f>
        <v>20.9</v>
      </c>
      <c r="AG1624" s="421"/>
      <c r="AH1624" s="421"/>
      <c r="AI1624" s="422"/>
      <c r="AJ1624" s="84"/>
      <c r="AK1624" s="423">
        <f>R303</f>
        <v>0.1379999965429306</v>
      </c>
      <c r="AL1624" s="267"/>
      <c r="AM1624" s="267"/>
      <c r="AN1624" s="267"/>
      <c r="BX1624" s="106"/>
    </row>
    <row r="1625" spans="1:76" s="40" customFormat="1" ht="15.75" customHeight="1" x14ac:dyDescent="0.15">
      <c r="A1625" s="115" t="str">
        <f>A1624</f>
        <v/>
      </c>
      <c r="B1625" s="99"/>
      <c r="C1625" s="240"/>
      <c r="D1625" s="241"/>
      <c r="E1625" s="241"/>
      <c r="F1625" s="241"/>
      <c r="G1625" s="241"/>
      <c r="H1625" s="242"/>
      <c r="I1625" s="242"/>
      <c r="J1625" s="242"/>
      <c r="K1625" s="385">
        <f>AF1335*AD$1654*AK1624</f>
        <v>67.709698303788912</v>
      </c>
      <c r="L1625" s="385"/>
      <c r="M1625" s="385"/>
      <c r="N1625" s="386"/>
      <c r="O1625" s="387">
        <f>O1624</f>
        <v>1</v>
      </c>
      <c r="P1625" s="385"/>
      <c r="Q1625" s="385">
        <f>Q1624</f>
        <v>0.5</v>
      </c>
      <c r="R1625" s="385"/>
      <c r="S1625" s="385">
        <f>S1624</f>
        <v>0.4</v>
      </c>
      <c r="T1625" s="385"/>
      <c r="U1625" s="388">
        <f>U1624</f>
        <v>0.83899999999999997</v>
      </c>
      <c r="V1625" s="389"/>
      <c r="W1625" s="390"/>
      <c r="X1625" s="391">
        <f>IF(E1624="","",ROUND(K1625*O1625*U1625,1))</f>
        <v>56.8</v>
      </c>
      <c r="Y1625" s="392"/>
      <c r="Z1625" s="392"/>
      <c r="AA1625" s="392"/>
      <c r="AB1625" s="391">
        <f>IF(E1624="","",ROUND(K1625*Q1625*U1625,1))</f>
        <v>28.4</v>
      </c>
      <c r="AC1625" s="392"/>
      <c r="AD1625" s="392"/>
      <c r="AE1625" s="392"/>
      <c r="AF1625" s="391">
        <f>IF(E1624="","",ROUND(K1625*S1625*U1625,1))</f>
        <v>22.7</v>
      </c>
      <c r="AG1625" s="392"/>
      <c r="AH1625" s="392"/>
      <c r="AI1625" s="393"/>
      <c r="AJ1625" s="84"/>
      <c r="AK1625" s="394"/>
      <c r="AL1625" s="242"/>
      <c r="AM1625" s="242"/>
      <c r="AN1625" s="242"/>
      <c r="BX1625" s="106"/>
    </row>
    <row r="1626" spans="1:76" s="40" customFormat="1" ht="15.75" customHeight="1" x14ac:dyDescent="0.15">
      <c r="A1626" s="115" t="str">
        <f>IF(液状化L2の有無="",IF(H1626="","×",""),"×")</f>
        <v/>
      </c>
      <c r="B1626" s="99"/>
      <c r="C1626" s="240">
        <f>IF(D1336="","",D1336)</f>
        <v>3</v>
      </c>
      <c r="D1626" s="241"/>
      <c r="E1626" s="241" t="str">
        <f>IF(G1336="","",G1336)</f>
        <v>粘性土</v>
      </c>
      <c r="F1626" s="241"/>
      <c r="G1626" s="241"/>
      <c r="H1626" s="242">
        <f>IF(J1336="","",J1336)</f>
        <v>1.5</v>
      </c>
      <c r="I1626" s="242"/>
      <c r="J1626" s="242"/>
      <c r="K1626" s="385">
        <f>AF1336*AD$1654*AK1626</f>
        <v>194.39999999999998</v>
      </c>
      <c r="L1626" s="385"/>
      <c r="M1626" s="385"/>
      <c r="N1626" s="386"/>
      <c r="O1626" s="387">
        <f>IF(E1626="","",IF(E1626="粘性土",1,CHOOSE(AJ$1267,X$1261,X$1262,X$1263)))</f>
        <v>1</v>
      </c>
      <c r="P1626" s="385"/>
      <c r="Q1626" s="385">
        <f>IF(E1626="","",IF(E1626="粘性土",1,CHOOSE(AJ$1267,AB$1261,AB$1262,AB$1263)))</f>
        <v>1</v>
      </c>
      <c r="R1626" s="385"/>
      <c r="S1626" s="385">
        <f>IF(E1626="","",IF(E1626="粘性土",1,CHOOSE(AJ$1267,AF$1261,AF$1262,AF$1263)))</f>
        <v>1</v>
      </c>
      <c r="T1626" s="385"/>
      <c r="U1626" s="388">
        <f>IF(E1626="","",IF(E1626="粘性土",1,AJ$1283))</f>
        <v>1</v>
      </c>
      <c r="V1626" s="389"/>
      <c r="W1626" s="390"/>
      <c r="X1626" s="391">
        <f>IF(E1626="","",ROUND(K1626*O1626*U1626,1))</f>
        <v>194.4</v>
      </c>
      <c r="Y1626" s="392"/>
      <c r="Z1626" s="392"/>
      <c r="AA1626" s="392"/>
      <c r="AB1626" s="391">
        <f>IF(E1626="","",ROUND(K1626*Q1626*U1626,1))</f>
        <v>194.4</v>
      </c>
      <c r="AC1626" s="392"/>
      <c r="AD1626" s="392"/>
      <c r="AE1626" s="392"/>
      <c r="AF1626" s="391">
        <f>IF(E1626="","",ROUND(K1626*S1626*U1626,1))</f>
        <v>194.4</v>
      </c>
      <c r="AG1626" s="392"/>
      <c r="AH1626" s="392"/>
      <c r="AI1626" s="393"/>
      <c r="AJ1626" s="84"/>
      <c r="AK1626" s="394">
        <f>R304</f>
        <v>1</v>
      </c>
      <c r="AL1626" s="242"/>
      <c r="AM1626" s="242"/>
      <c r="AN1626" s="242"/>
      <c r="BX1626" s="106"/>
    </row>
    <row r="1627" spans="1:76" s="40" customFormat="1" ht="15.75" customHeight="1" x14ac:dyDescent="0.15">
      <c r="A1627" s="115" t="str">
        <f t="shared" ref="A1627" si="353">A1626</f>
        <v/>
      </c>
      <c r="B1627" s="99"/>
      <c r="C1627" s="240"/>
      <c r="D1627" s="241"/>
      <c r="E1627" s="241"/>
      <c r="F1627" s="241"/>
      <c r="G1627" s="241"/>
      <c r="H1627" s="242"/>
      <c r="I1627" s="242"/>
      <c r="J1627" s="242"/>
      <c r="K1627" s="385">
        <f>AF1337*AD$1654*AK1626</f>
        <v>194.39999999999998</v>
      </c>
      <c r="L1627" s="385"/>
      <c r="M1627" s="385"/>
      <c r="N1627" s="386"/>
      <c r="O1627" s="387">
        <f>O1626</f>
        <v>1</v>
      </c>
      <c r="P1627" s="385"/>
      <c r="Q1627" s="385">
        <f>Q1626</f>
        <v>1</v>
      </c>
      <c r="R1627" s="385"/>
      <c r="S1627" s="385">
        <f>S1626</f>
        <v>1</v>
      </c>
      <c r="T1627" s="385"/>
      <c r="U1627" s="388">
        <f>U1626</f>
        <v>1</v>
      </c>
      <c r="V1627" s="389"/>
      <c r="W1627" s="390"/>
      <c r="X1627" s="391">
        <f>IF(E1626="","",ROUND(K1627*O1627*U1627,1))</f>
        <v>194.4</v>
      </c>
      <c r="Y1627" s="392"/>
      <c r="Z1627" s="392"/>
      <c r="AA1627" s="392"/>
      <c r="AB1627" s="391">
        <f>IF(E1626="","",ROUND(K1627*Q1627*U1627,1))</f>
        <v>194.4</v>
      </c>
      <c r="AC1627" s="392"/>
      <c r="AD1627" s="392"/>
      <c r="AE1627" s="392"/>
      <c r="AF1627" s="391">
        <f>IF(E1626="","",ROUND(K1627*S1627*U1627,1))</f>
        <v>194.4</v>
      </c>
      <c r="AG1627" s="392"/>
      <c r="AH1627" s="392"/>
      <c r="AI1627" s="393"/>
      <c r="AJ1627" s="84"/>
      <c r="AK1627" s="394"/>
      <c r="AL1627" s="242"/>
      <c r="AM1627" s="242"/>
      <c r="AN1627" s="242"/>
      <c r="BX1627" s="106"/>
    </row>
    <row r="1628" spans="1:76" s="40" customFormat="1" ht="15.75" customHeight="1" x14ac:dyDescent="0.15">
      <c r="A1628" s="115" t="str">
        <f>IF(液状化L2の有無="",IF(H1628="","×",""),"×")</f>
        <v/>
      </c>
      <c r="B1628" s="99"/>
      <c r="C1628" s="240">
        <f>IF(D1338="","",D1338)</f>
        <v>4</v>
      </c>
      <c r="D1628" s="241"/>
      <c r="E1628" s="241" t="str">
        <f>IF(G1338="","",G1338)</f>
        <v>粘性土</v>
      </c>
      <c r="F1628" s="241"/>
      <c r="G1628" s="241"/>
      <c r="H1628" s="242">
        <f>IF(J1338="","",J1338)</f>
        <v>6.5500001907348633</v>
      </c>
      <c r="I1628" s="242"/>
      <c r="J1628" s="242"/>
      <c r="K1628" s="385">
        <f>AF1338*AD$1654*AK1628</f>
        <v>437.40000000000003</v>
      </c>
      <c r="L1628" s="385"/>
      <c r="M1628" s="385"/>
      <c r="N1628" s="386"/>
      <c r="O1628" s="387">
        <f>IF(E1628="","",IF(E1628="粘性土",1,CHOOSE(AJ$1267,X$1261,X$1262,X$1263)))</f>
        <v>1</v>
      </c>
      <c r="P1628" s="385"/>
      <c r="Q1628" s="385">
        <f>IF(E1628="","",IF(E1628="粘性土",1,CHOOSE(AJ$1267,AB$1261,AB$1262,AB$1263)))</f>
        <v>1</v>
      </c>
      <c r="R1628" s="385"/>
      <c r="S1628" s="385">
        <f>IF(E1628="","",IF(E1628="粘性土",1,CHOOSE(AJ$1267,AF$1261,AF$1262,AF$1263)))</f>
        <v>1</v>
      </c>
      <c r="T1628" s="385"/>
      <c r="U1628" s="388">
        <f>IF(E1628="","",IF(E1628="粘性土",1,AJ$1283))</f>
        <v>1</v>
      </c>
      <c r="V1628" s="389"/>
      <c r="W1628" s="390"/>
      <c r="X1628" s="391">
        <f>IF(E1628="","",ROUND(K1628*O1628*U1628,1))</f>
        <v>437.4</v>
      </c>
      <c r="Y1628" s="392"/>
      <c r="Z1628" s="392"/>
      <c r="AA1628" s="392"/>
      <c r="AB1628" s="391">
        <f>IF(E1628="","",ROUND(K1628*Q1628*U1628,1))</f>
        <v>437.4</v>
      </c>
      <c r="AC1628" s="392"/>
      <c r="AD1628" s="392"/>
      <c r="AE1628" s="392"/>
      <c r="AF1628" s="391">
        <f>IF(E1628="","",ROUND(K1628*S1628*U1628,1))</f>
        <v>437.4</v>
      </c>
      <c r="AG1628" s="392"/>
      <c r="AH1628" s="392"/>
      <c r="AI1628" s="393"/>
      <c r="AJ1628" s="84"/>
      <c r="AK1628" s="394">
        <f>R305</f>
        <v>1</v>
      </c>
      <c r="AL1628" s="242"/>
      <c r="AM1628" s="242"/>
      <c r="AN1628" s="242"/>
      <c r="BX1628" s="106"/>
    </row>
    <row r="1629" spans="1:76" s="40" customFormat="1" ht="15.75" customHeight="1" x14ac:dyDescent="0.15">
      <c r="A1629" s="115" t="str">
        <f t="shared" ref="A1629" si="354">A1628</f>
        <v/>
      </c>
      <c r="B1629" s="99"/>
      <c r="C1629" s="240"/>
      <c r="D1629" s="241"/>
      <c r="E1629" s="241"/>
      <c r="F1629" s="241"/>
      <c r="G1629" s="241"/>
      <c r="H1629" s="242"/>
      <c r="I1629" s="242"/>
      <c r="J1629" s="242"/>
      <c r="K1629" s="385">
        <f>AF1339*AD$1654*AK1628</f>
        <v>437.40000000000003</v>
      </c>
      <c r="L1629" s="385"/>
      <c r="M1629" s="385"/>
      <c r="N1629" s="386"/>
      <c r="O1629" s="387">
        <f>O1628</f>
        <v>1</v>
      </c>
      <c r="P1629" s="385"/>
      <c r="Q1629" s="385">
        <f>Q1628</f>
        <v>1</v>
      </c>
      <c r="R1629" s="385"/>
      <c r="S1629" s="385">
        <f>S1628</f>
        <v>1</v>
      </c>
      <c r="T1629" s="385"/>
      <c r="U1629" s="388">
        <f>U1628</f>
        <v>1</v>
      </c>
      <c r="V1629" s="389"/>
      <c r="W1629" s="390"/>
      <c r="X1629" s="391">
        <f>IF(E1628="","",ROUND(K1629*O1629*U1629,1))</f>
        <v>437.4</v>
      </c>
      <c r="Y1629" s="392"/>
      <c r="Z1629" s="392"/>
      <c r="AA1629" s="392"/>
      <c r="AB1629" s="391">
        <f>IF(E1628="","",ROUND(K1629*Q1629*U1629,1))</f>
        <v>437.4</v>
      </c>
      <c r="AC1629" s="392"/>
      <c r="AD1629" s="392"/>
      <c r="AE1629" s="392"/>
      <c r="AF1629" s="391">
        <f>IF(E1628="","",ROUND(K1629*S1629*U1629,1))</f>
        <v>437.4</v>
      </c>
      <c r="AG1629" s="392"/>
      <c r="AH1629" s="392"/>
      <c r="AI1629" s="393"/>
      <c r="AJ1629" s="84"/>
      <c r="AK1629" s="394"/>
      <c r="AL1629" s="242"/>
      <c r="AM1629" s="242"/>
      <c r="AN1629" s="242"/>
      <c r="BX1629" s="106"/>
    </row>
    <row r="1630" spans="1:76" s="40" customFormat="1" ht="15.75" customHeight="1" x14ac:dyDescent="0.15">
      <c r="A1630" s="115" t="str">
        <f>IF(液状化L2の有無="",IF(H1630="","×",""),"×")</f>
        <v/>
      </c>
      <c r="B1630" s="99"/>
      <c r="C1630" s="240">
        <f>IF(D1340="","",D1340)</f>
        <v>5</v>
      </c>
      <c r="D1630" s="241"/>
      <c r="E1630" s="241" t="str">
        <f>IF(G1340="","",G1340)</f>
        <v>粘性土</v>
      </c>
      <c r="F1630" s="241"/>
      <c r="G1630" s="241"/>
      <c r="H1630" s="242">
        <f>IF(J1340="","",J1340)</f>
        <v>3.4500000476837158</v>
      </c>
      <c r="I1630" s="242"/>
      <c r="J1630" s="242"/>
      <c r="K1630" s="385">
        <f>AF1340*AD$1654*AK1630</f>
        <v>716.84999999999991</v>
      </c>
      <c r="L1630" s="385"/>
      <c r="M1630" s="385"/>
      <c r="N1630" s="386"/>
      <c r="O1630" s="387">
        <f>IF(E1630="","",IF(E1630="粘性土",1,CHOOSE(AJ$1267,X$1261,X$1262,X$1263)))</f>
        <v>1</v>
      </c>
      <c r="P1630" s="385"/>
      <c r="Q1630" s="385">
        <f>IF(E1630="","",IF(E1630="粘性土",1,CHOOSE(AJ$1267,AB$1261,AB$1262,AB$1263)))</f>
        <v>1</v>
      </c>
      <c r="R1630" s="385"/>
      <c r="S1630" s="385">
        <f>IF(E1630="","",IF(E1630="粘性土",1,CHOOSE(AJ$1267,AF$1261,AF$1262,AF$1263)))</f>
        <v>1</v>
      </c>
      <c r="T1630" s="385"/>
      <c r="U1630" s="388">
        <f>IF(E1630="","",IF(E1630="粘性土",1,AJ$1283))</f>
        <v>1</v>
      </c>
      <c r="V1630" s="389"/>
      <c r="W1630" s="390"/>
      <c r="X1630" s="391">
        <f>IF(E1630="","",ROUND(K1630*O1630*U1630,1))</f>
        <v>716.9</v>
      </c>
      <c r="Y1630" s="392"/>
      <c r="Z1630" s="392"/>
      <c r="AA1630" s="392"/>
      <c r="AB1630" s="391">
        <f>IF(E1630="","",ROUND(K1630*Q1630*U1630,1))</f>
        <v>716.9</v>
      </c>
      <c r="AC1630" s="392"/>
      <c r="AD1630" s="392"/>
      <c r="AE1630" s="392"/>
      <c r="AF1630" s="391">
        <f>IF(E1630="","",ROUND(K1630*S1630*U1630,1))</f>
        <v>716.9</v>
      </c>
      <c r="AG1630" s="392"/>
      <c r="AH1630" s="392"/>
      <c r="AI1630" s="393"/>
      <c r="AJ1630" s="84"/>
      <c r="AK1630" s="394">
        <f>R306</f>
        <v>1</v>
      </c>
      <c r="AL1630" s="242"/>
      <c r="AM1630" s="242"/>
      <c r="AN1630" s="242"/>
      <c r="BX1630" s="106"/>
    </row>
    <row r="1631" spans="1:76" s="40" customFormat="1" ht="15.75" customHeight="1" x14ac:dyDescent="0.15">
      <c r="A1631" s="115" t="str">
        <f t="shared" ref="A1631" si="355">A1630</f>
        <v/>
      </c>
      <c r="B1631" s="99"/>
      <c r="C1631" s="240"/>
      <c r="D1631" s="241"/>
      <c r="E1631" s="241"/>
      <c r="F1631" s="241"/>
      <c r="G1631" s="241"/>
      <c r="H1631" s="242"/>
      <c r="I1631" s="242"/>
      <c r="J1631" s="242"/>
      <c r="K1631" s="385">
        <f>AF1341*AD$1654*AK1630</f>
        <v>716.84999999999991</v>
      </c>
      <c r="L1631" s="385"/>
      <c r="M1631" s="385"/>
      <c r="N1631" s="386"/>
      <c r="O1631" s="387">
        <f>O1630</f>
        <v>1</v>
      </c>
      <c r="P1631" s="385"/>
      <c r="Q1631" s="385">
        <f>Q1630</f>
        <v>1</v>
      </c>
      <c r="R1631" s="385"/>
      <c r="S1631" s="385">
        <f>S1630</f>
        <v>1</v>
      </c>
      <c r="T1631" s="385"/>
      <c r="U1631" s="388">
        <f>U1630</f>
        <v>1</v>
      </c>
      <c r="V1631" s="389"/>
      <c r="W1631" s="390"/>
      <c r="X1631" s="391">
        <f>IF(E1630="","",ROUND(K1631*O1631*U1631,1))</f>
        <v>716.9</v>
      </c>
      <c r="Y1631" s="392"/>
      <c r="Z1631" s="392"/>
      <c r="AA1631" s="392"/>
      <c r="AB1631" s="391">
        <f>IF(E1630="","",ROUND(K1631*Q1631*U1631,1))</f>
        <v>716.9</v>
      </c>
      <c r="AC1631" s="392"/>
      <c r="AD1631" s="392"/>
      <c r="AE1631" s="392"/>
      <c r="AF1631" s="391">
        <f>IF(E1630="","",ROUND(K1631*S1631*U1631,1))</f>
        <v>716.9</v>
      </c>
      <c r="AG1631" s="392"/>
      <c r="AH1631" s="392"/>
      <c r="AI1631" s="393"/>
      <c r="AJ1631" s="84"/>
      <c r="AK1631" s="394"/>
      <c r="AL1631" s="242"/>
      <c r="AM1631" s="242"/>
      <c r="AN1631" s="242"/>
      <c r="BX1631" s="106"/>
    </row>
    <row r="1632" spans="1:76" s="40" customFormat="1" ht="15.75" customHeight="1" x14ac:dyDescent="0.15">
      <c r="A1632" s="115" t="str">
        <f>IF(液状化L2の有無="",IF(H1632="","×",""),"×")</f>
        <v/>
      </c>
      <c r="B1632" s="99"/>
      <c r="C1632" s="240">
        <f>IF(D1342="","",D1342)</f>
        <v>6</v>
      </c>
      <c r="D1632" s="241"/>
      <c r="E1632" s="241" t="str">
        <f>IF(G1342="","",G1342)</f>
        <v>粘性土</v>
      </c>
      <c r="F1632" s="241"/>
      <c r="G1632" s="241"/>
      <c r="H1632" s="242">
        <f>IF(J1342="","",J1342)</f>
        <v>2.3499999046325684</v>
      </c>
      <c r="I1632" s="242"/>
      <c r="J1632" s="242"/>
      <c r="K1632" s="385">
        <f>AF1342*AD$1654*AK1632</f>
        <v>1165.0500000000002</v>
      </c>
      <c r="L1632" s="385"/>
      <c r="M1632" s="385"/>
      <c r="N1632" s="386"/>
      <c r="O1632" s="387">
        <f>IF(E1632="","",IF(E1632="粘性土",1,CHOOSE(AJ$1267,X$1261,X$1262,X$1263)))</f>
        <v>1</v>
      </c>
      <c r="P1632" s="385"/>
      <c r="Q1632" s="385">
        <f>IF(E1632="","",IF(E1632="粘性土",1,CHOOSE(AJ$1267,AB$1261,AB$1262,AB$1263)))</f>
        <v>1</v>
      </c>
      <c r="R1632" s="385"/>
      <c r="S1632" s="385">
        <f>IF(E1632="","",IF(E1632="粘性土",1,CHOOSE(AJ$1267,AF$1261,AF$1262,AF$1263)))</f>
        <v>1</v>
      </c>
      <c r="T1632" s="385"/>
      <c r="U1632" s="388">
        <f>IF(E1632="","",IF(E1632="粘性土",1,AJ$1283))</f>
        <v>1</v>
      </c>
      <c r="V1632" s="389"/>
      <c r="W1632" s="390"/>
      <c r="X1632" s="391">
        <f>IF(E1632="","",ROUND(K1632*O1632*U1632,1))</f>
        <v>1165.0999999999999</v>
      </c>
      <c r="Y1632" s="392"/>
      <c r="Z1632" s="392"/>
      <c r="AA1632" s="392"/>
      <c r="AB1632" s="391">
        <f>IF(E1632="","",ROUND(K1632*Q1632*U1632,1))</f>
        <v>1165.0999999999999</v>
      </c>
      <c r="AC1632" s="392"/>
      <c r="AD1632" s="392"/>
      <c r="AE1632" s="392"/>
      <c r="AF1632" s="391">
        <f>IF(E1632="","",ROUND(K1632*S1632*U1632,1))</f>
        <v>1165.0999999999999</v>
      </c>
      <c r="AG1632" s="392"/>
      <c r="AH1632" s="392"/>
      <c r="AI1632" s="393"/>
      <c r="AJ1632" s="84"/>
      <c r="AK1632" s="394">
        <f>R307</f>
        <v>1</v>
      </c>
      <c r="AL1632" s="242"/>
      <c r="AM1632" s="242"/>
      <c r="AN1632" s="242"/>
      <c r="BX1632" s="106"/>
    </row>
    <row r="1633" spans="1:76" s="40" customFormat="1" ht="15.75" customHeight="1" x14ac:dyDescent="0.15">
      <c r="A1633" s="115" t="str">
        <f t="shared" ref="A1633" si="356">A1632</f>
        <v/>
      </c>
      <c r="B1633" s="99"/>
      <c r="C1633" s="240"/>
      <c r="D1633" s="241"/>
      <c r="E1633" s="241"/>
      <c r="F1633" s="241"/>
      <c r="G1633" s="241"/>
      <c r="H1633" s="242"/>
      <c r="I1633" s="242"/>
      <c r="J1633" s="242"/>
      <c r="K1633" s="385">
        <f>AF1343*AD$1654*AK1632</f>
        <v>1165.0500000000002</v>
      </c>
      <c r="L1633" s="385"/>
      <c r="M1633" s="385"/>
      <c r="N1633" s="386"/>
      <c r="O1633" s="387">
        <f>O1632</f>
        <v>1</v>
      </c>
      <c r="P1633" s="385"/>
      <c r="Q1633" s="385">
        <f>Q1632</f>
        <v>1</v>
      </c>
      <c r="R1633" s="385"/>
      <c r="S1633" s="385">
        <f>S1632</f>
        <v>1</v>
      </c>
      <c r="T1633" s="385"/>
      <c r="U1633" s="388">
        <f>U1632</f>
        <v>1</v>
      </c>
      <c r="V1633" s="389"/>
      <c r="W1633" s="390"/>
      <c r="X1633" s="391">
        <f>IF(E1632="","",ROUND(K1633*O1633*U1633,1))</f>
        <v>1165.0999999999999</v>
      </c>
      <c r="Y1633" s="392"/>
      <c r="Z1633" s="392"/>
      <c r="AA1633" s="392"/>
      <c r="AB1633" s="391">
        <f>IF(E1632="","",ROUND(K1633*Q1633*U1633,1))</f>
        <v>1165.0999999999999</v>
      </c>
      <c r="AC1633" s="392"/>
      <c r="AD1633" s="392"/>
      <c r="AE1633" s="392"/>
      <c r="AF1633" s="391">
        <f>IF(E1632="","",ROUND(K1633*S1633*U1633,1))</f>
        <v>1165.0999999999999</v>
      </c>
      <c r="AG1633" s="392"/>
      <c r="AH1633" s="392"/>
      <c r="AI1633" s="393"/>
      <c r="AJ1633" s="84"/>
      <c r="AK1633" s="394"/>
      <c r="AL1633" s="242"/>
      <c r="AM1633" s="242"/>
      <c r="AN1633" s="242"/>
      <c r="BX1633" s="106"/>
    </row>
    <row r="1634" spans="1:76" s="40" customFormat="1" ht="15.75" customHeight="1" x14ac:dyDescent="0.15">
      <c r="A1634" s="115" t="str">
        <f>IF(液状化L2の有無="",IF(H1634="","×",""),"×")</f>
        <v/>
      </c>
      <c r="B1634" s="99"/>
      <c r="C1634" s="240">
        <f>IF(D1344="","",D1344)</f>
        <v>7</v>
      </c>
      <c r="D1634" s="241"/>
      <c r="E1634" s="241" t="str">
        <f>IF(G1344="","",G1344)</f>
        <v>砂質土</v>
      </c>
      <c r="F1634" s="241"/>
      <c r="G1634" s="241"/>
      <c r="H1634" s="242">
        <f>IF(J1344="","",J1344)</f>
        <v>8.6000003814697266</v>
      </c>
      <c r="I1634" s="242"/>
      <c r="J1634" s="242"/>
      <c r="K1634" s="385">
        <f>AF1344*AD$1654*AK1634</f>
        <v>641.0083582609891</v>
      </c>
      <c r="L1634" s="385"/>
      <c r="M1634" s="385"/>
      <c r="N1634" s="386"/>
      <c r="O1634" s="387">
        <f>IF(E1634="","",IF(E1634="粘性土",1,CHOOSE(AJ$1267,X$1261,X$1262,X$1263)))</f>
        <v>1</v>
      </c>
      <c r="P1634" s="385"/>
      <c r="Q1634" s="385">
        <f>IF(E1634="","",IF(E1634="粘性土",1,CHOOSE(AJ$1267,AB$1261,AB$1262,AB$1263)))</f>
        <v>0.5</v>
      </c>
      <c r="R1634" s="385"/>
      <c r="S1634" s="385">
        <f>IF(E1634="","",IF(E1634="粘性土",1,CHOOSE(AJ$1267,AF$1261,AF$1262,AF$1263)))</f>
        <v>0.4</v>
      </c>
      <c r="T1634" s="385"/>
      <c r="U1634" s="388">
        <f>IF(E1634="","",IF(E1634="粘性土",1,AJ$1283))</f>
        <v>0.83899999999999997</v>
      </c>
      <c r="V1634" s="389"/>
      <c r="W1634" s="390"/>
      <c r="X1634" s="391">
        <f>IF(E1634="","",ROUND(K1634*O1634*U1634,1))</f>
        <v>537.79999999999995</v>
      </c>
      <c r="Y1634" s="392"/>
      <c r="Z1634" s="392"/>
      <c r="AA1634" s="392"/>
      <c r="AB1634" s="391">
        <f>IF(E1634="","",ROUND(K1634*Q1634*U1634,1))</f>
        <v>268.89999999999998</v>
      </c>
      <c r="AC1634" s="392"/>
      <c r="AD1634" s="392"/>
      <c r="AE1634" s="392"/>
      <c r="AF1634" s="391">
        <f>IF(E1634="","",ROUND(K1634*S1634*U1634,1))</f>
        <v>215.1</v>
      </c>
      <c r="AG1634" s="392"/>
      <c r="AH1634" s="392"/>
      <c r="AI1634" s="393"/>
      <c r="AJ1634" s="84"/>
      <c r="AK1634" s="394">
        <f>R308</f>
        <v>0.33300000429153442</v>
      </c>
      <c r="AL1634" s="242"/>
      <c r="AM1634" s="242"/>
      <c r="AN1634" s="242"/>
      <c r="BX1634" s="106"/>
    </row>
    <row r="1635" spans="1:76" s="40" customFormat="1" ht="15.75" customHeight="1" x14ac:dyDescent="0.15">
      <c r="A1635" s="115" t="str">
        <f t="shared" ref="A1635" si="357">A1634</f>
        <v/>
      </c>
      <c r="B1635" s="99"/>
      <c r="C1635" s="240"/>
      <c r="D1635" s="241"/>
      <c r="E1635" s="241"/>
      <c r="F1635" s="241"/>
      <c r="G1635" s="241"/>
      <c r="H1635" s="242"/>
      <c r="I1635" s="242"/>
      <c r="J1635" s="242"/>
      <c r="K1635" s="385">
        <f>AF1345*AD$1654*AK1634</f>
        <v>1051.2477135479448</v>
      </c>
      <c r="L1635" s="385"/>
      <c r="M1635" s="385"/>
      <c r="N1635" s="386"/>
      <c r="O1635" s="387">
        <f>O1634</f>
        <v>1</v>
      </c>
      <c r="P1635" s="385"/>
      <c r="Q1635" s="385">
        <f>Q1634</f>
        <v>0.5</v>
      </c>
      <c r="R1635" s="385"/>
      <c r="S1635" s="385">
        <f>S1634</f>
        <v>0.4</v>
      </c>
      <c r="T1635" s="385"/>
      <c r="U1635" s="388">
        <f>U1634</f>
        <v>0.83899999999999997</v>
      </c>
      <c r="V1635" s="389"/>
      <c r="W1635" s="390"/>
      <c r="X1635" s="391">
        <f>IF(E1634="","",ROUND(K1635*O1635*U1635,1))</f>
        <v>882</v>
      </c>
      <c r="Y1635" s="392"/>
      <c r="Z1635" s="392"/>
      <c r="AA1635" s="392"/>
      <c r="AB1635" s="391">
        <f>IF(E1634="","",ROUND(K1635*Q1635*U1635,1))</f>
        <v>441</v>
      </c>
      <c r="AC1635" s="392"/>
      <c r="AD1635" s="392"/>
      <c r="AE1635" s="392"/>
      <c r="AF1635" s="391">
        <f>IF(E1634="","",ROUND(K1635*S1635*U1635,1))</f>
        <v>352.8</v>
      </c>
      <c r="AG1635" s="392"/>
      <c r="AH1635" s="392"/>
      <c r="AI1635" s="393"/>
      <c r="AJ1635" s="84"/>
      <c r="AK1635" s="394"/>
      <c r="AL1635" s="242"/>
      <c r="AM1635" s="242"/>
      <c r="AN1635" s="242"/>
      <c r="BX1635" s="106"/>
    </row>
    <row r="1636" spans="1:76" s="40" customFormat="1" ht="15.75" customHeight="1" x14ac:dyDescent="0.15">
      <c r="A1636" s="115" t="str">
        <f>IF(液状化L2の有無="",IF(H1636="","×",""),"×")</f>
        <v/>
      </c>
      <c r="B1636" s="99"/>
      <c r="C1636" s="240">
        <f>IF(D1346="","",D1346)</f>
        <v>8</v>
      </c>
      <c r="D1636" s="241"/>
      <c r="E1636" s="241" t="str">
        <f>IF(G1346="","",G1346)</f>
        <v>粘性土</v>
      </c>
      <c r="F1636" s="241"/>
      <c r="G1636" s="241"/>
      <c r="H1636" s="242">
        <f>IF(J1346="","",J1346)</f>
        <v>2.2000000476837158</v>
      </c>
      <c r="I1636" s="242"/>
      <c r="J1636" s="242"/>
      <c r="K1636" s="385">
        <f>AF1346*AD$1654*AK1636</f>
        <v>1143.4499999999998</v>
      </c>
      <c r="L1636" s="385"/>
      <c r="M1636" s="385"/>
      <c r="N1636" s="386"/>
      <c r="O1636" s="387">
        <f>IF(E1636="","",IF(E1636="粘性土",1,CHOOSE(AJ$1267,X$1261,X$1262,X$1263)))</f>
        <v>1</v>
      </c>
      <c r="P1636" s="385"/>
      <c r="Q1636" s="385">
        <f>IF(E1636="","",IF(E1636="粘性土",1,CHOOSE(AJ$1267,AB$1261,AB$1262,AB$1263)))</f>
        <v>1</v>
      </c>
      <c r="R1636" s="385"/>
      <c r="S1636" s="385">
        <f>IF(E1636="","",IF(E1636="粘性土",1,CHOOSE(AJ$1267,AF$1261,AF$1262,AF$1263)))</f>
        <v>1</v>
      </c>
      <c r="T1636" s="385"/>
      <c r="U1636" s="388">
        <f>IF(E1636="","",IF(E1636="粘性土",1,AJ$1283))</f>
        <v>1</v>
      </c>
      <c r="V1636" s="389"/>
      <c r="W1636" s="390"/>
      <c r="X1636" s="391">
        <f>IF(E1636="","",ROUND(K1636*O1636*U1636,1))</f>
        <v>1143.5</v>
      </c>
      <c r="Y1636" s="392"/>
      <c r="Z1636" s="392"/>
      <c r="AA1636" s="392"/>
      <c r="AB1636" s="391">
        <f>IF(E1636="","",ROUND(K1636*Q1636*U1636,1))</f>
        <v>1143.5</v>
      </c>
      <c r="AC1636" s="392"/>
      <c r="AD1636" s="392"/>
      <c r="AE1636" s="392"/>
      <c r="AF1636" s="391">
        <f>IF(E1636="","",ROUND(K1636*S1636*U1636,1))</f>
        <v>1143.5</v>
      </c>
      <c r="AG1636" s="392"/>
      <c r="AH1636" s="392"/>
      <c r="AI1636" s="393"/>
      <c r="AJ1636" s="84"/>
      <c r="AK1636" s="394">
        <f>R309</f>
        <v>1</v>
      </c>
      <c r="AL1636" s="242"/>
      <c r="AM1636" s="242"/>
      <c r="AN1636" s="242"/>
      <c r="BX1636" s="106"/>
    </row>
    <row r="1637" spans="1:76" s="40" customFormat="1" ht="15.75" customHeight="1" x14ac:dyDescent="0.15">
      <c r="A1637" s="115" t="str">
        <f t="shared" ref="A1637" si="358">A1636</f>
        <v/>
      </c>
      <c r="B1637" s="99"/>
      <c r="C1637" s="240"/>
      <c r="D1637" s="241"/>
      <c r="E1637" s="241"/>
      <c r="F1637" s="241"/>
      <c r="G1637" s="241"/>
      <c r="H1637" s="242"/>
      <c r="I1637" s="242"/>
      <c r="J1637" s="242"/>
      <c r="K1637" s="385">
        <f>AF1347*AD$1654*AK1636</f>
        <v>1143.4499999999998</v>
      </c>
      <c r="L1637" s="385"/>
      <c r="M1637" s="385"/>
      <c r="N1637" s="386"/>
      <c r="O1637" s="387">
        <f>O1636</f>
        <v>1</v>
      </c>
      <c r="P1637" s="385"/>
      <c r="Q1637" s="385">
        <f>Q1636</f>
        <v>1</v>
      </c>
      <c r="R1637" s="385"/>
      <c r="S1637" s="385">
        <f>S1636</f>
        <v>1</v>
      </c>
      <c r="T1637" s="385"/>
      <c r="U1637" s="388">
        <f>U1636</f>
        <v>1</v>
      </c>
      <c r="V1637" s="389"/>
      <c r="W1637" s="390"/>
      <c r="X1637" s="391">
        <f>IF(E1636="","",ROUND(K1637*O1637*U1637,1))</f>
        <v>1143.5</v>
      </c>
      <c r="Y1637" s="392"/>
      <c r="Z1637" s="392"/>
      <c r="AA1637" s="392"/>
      <c r="AB1637" s="391">
        <f>IF(E1636="","",ROUND(K1637*Q1637*U1637,1))</f>
        <v>1143.5</v>
      </c>
      <c r="AC1637" s="392"/>
      <c r="AD1637" s="392"/>
      <c r="AE1637" s="392"/>
      <c r="AF1637" s="391">
        <f>IF(E1636="","",ROUND(K1637*S1637*U1637,1))</f>
        <v>1143.5</v>
      </c>
      <c r="AG1637" s="392"/>
      <c r="AH1637" s="392"/>
      <c r="AI1637" s="393"/>
      <c r="AJ1637" s="84"/>
      <c r="AK1637" s="394"/>
      <c r="AL1637" s="242"/>
      <c r="AM1637" s="242"/>
      <c r="AN1637" s="242"/>
      <c r="BX1637" s="106"/>
    </row>
    <row r="1638" spans="1:76" s="40" customFormat="1" ht="15.75" customHeight="1" x14ac:dyDescent="0.15">
      <c r="A1638" s="115" t="str">
        <f>IF(液状化L2の有無="",IF(H1638="","×",""),"×")</f>
        <v/>
      </c>
      <c r="B1638" s="99"/>
      <c r="C1638" s="240">
        <f>IF(D1348="","",D1348)</f>
        <v>9</v>
      </c>
      <c r="D1638" s="241"/>
      <c r="E1638" s="241" t="str">
        <f>IF(G1348="","",G1348)</f>
        <v>砂質土</v>
      </c>
      <c r="F1638" s="241"/>
      <c r="G1638" s="241"/>
      <c r="H1638" s="242">
        <f>IF(J1348="","",J1348)</f>
        <v>1.5</v>
      </c>
      <c r="I1638" s="242"/>
      <c r="J1638" s="242"/>
      <c r="K1638" s="385">
        <f>AF1348*AD$1654*AK1638</f>
        <v>3004.6499999999996</v>
      </c>
      <c r="L1638" s="385"/>
      <c r="M1638" s="385"/>
      <c r="N1638" s="386"/>
      <c r="O1638" s="387">
        <f>IF(E1638="","",IF(E1638="粘性土",1,CHOOSE(AJ$1267,X$1261,X$1262,X$1263)))</f>
        <v>1</v>
      </c>
      <c r="P1638" s="385"/>
      <c r="Q1638" s="385">
        <f>IF(E1638="","",IF(E1638="粘性土",1,CHOOSE(AJ$1267,AB$1261,AB$1262,AB$1263)))</f>
        <v>0.5</v>
      </c>
      <c r="R1638" s="385"/>
      <c r="S1638" s="385">
        <f>IF(E1638="","",IF(E1638="粘性土",1,CHOOSE(AJ$1267,AF$1261,AF$1262,AF$1263)))</f>
        <v>0.4</v>
      </c>
      <c r="T1638" s="385"/>
      <c r="U1638" s="388">
        <f>IF(E1638="","",IF(E1638="粘性土",1,AJ$1283))</f>
        <v>0.83899999999999997</v>
      </c>
      <c r="V1638" s="389"/>
      <c r="W1638" s="390"/>
      <c r="X1638" s="391">
        <f>IF(E1638="","",ROUND(K1638*O1638*U1638,1))</f>
        <v>2520.9</v>
      </c>
      <c r="Y1638" s="392"/>
      <c r="Z1638" s="392"/>
      <c r="AA1638" s="392"/>
      <c r="AB1638" s="391">
        <f>IF(E1638="","",ROUND(K1638*Q1638*U1638,1))</f>
        <v>1260.5</v>
      </c>
      <c r="AC1638" s="392"/>
      <c r="AD1638" s="392"/>
      <c r="AE1638" s="392"/>
      <c r="AF1638" s="391">
        <f>IF(E1638="","",ROUND(K1638*S1638*U1638,1))</f>
        <v>1008.4</v>
      </c>
      <c r="AG1638" s="392"/>
      <c r="AH1638" s="392"/>
      <c r="AI1638" s="393"/>
      <c r="AJ1638" s="84"/>
      <c r="AK1638" s="394">
        <f>R310</f>
        <v>1</v>
      </c>
      <c r="AL1638" s="242"/>
      <c r="AM1638" s="242"/>
      <c r="AN1638" s="242"/>
      <c r="BX1638" s="106"/>
    </row>
    <row r="1639" spans="1:76" s="40" customFormat="1" ht="15.75" customHeight="1" x14ac:dyDescent="0.15">
      <c r="A1639" s="115" t="str">
        <f t="shared" ref="A1639" si="359">A1638</f>
        <v/>
      </c>
      <c r="B1639" s="99"/>
      <c r="C1639" s="240"/>
      <c r="D1639" s="241"/>
      <c r="E1639" s="241"/>
      <c r="F1639" s="241"/>
      <c r="G1639" s="241"/>
      <c r="H1639" s="242"/>
      <c r="I1639" s="242"/>
      <c r="J1639" s="242"/>
      <c r="K1639" s="385">
        <f>AF1349*AD$1654*AK1638</f>
        <v>3194.5499999999997</v>
      </c>
      <c r="L1639" s="385"/>
      <c r="M1639" s="385"/>
      <c r="N1639" s="386"/>
      <c r="O1639" s="387">
        <f>O1638</f>
        <v>1</v>
      </c>
      <c r="P1639" s="385"/>
      <c r="Q1639" s="385">
        <f>Q1638</f>
        <v>0.5</v>
      </c>
      <c r="R1639" s="385"/>
      <c r="S1639" s="385">
        <f>S1638</f>
        <v>0.4</v>
      </c>
      <c r="T1639" s="385"/>
      <c r="U1639" s="388">
        <f>U1638</f>
        <v>0.83899999999999997</v>
      </c>
      <c r="V1639" s="389"/>
      <c r="W1639" s="390"/>
      <c r="X1639" s="391">
        <f>IF(E1638="","",ROUND(K1639*O1639*U1639,1))</f>
        <v>2680.2</v>
      </c>
      <c r="Y1639" s="392"/>
      <c r="Z1639" s="392"/>
      <c r="AA1639" s="392"/>
      <c r="AB1639" s="391">
        <f>IF(E1638="","",ROUND(K1639*Q1639*U1639,1))</f>
        <v>1340.1</v>
      </c>
      <c r="AC1639" s="392"/>
      <c r="AD1639" s="392"/>
      <c r="AE1639" s="392"/>
      <c r="AF1639" s="391">
        <f>IF(E1638="","",ROUND(K1639*S1639*U1639,1))</f>
        <v>1072.0999999999999</v>
      </c>
      <c r="AG1639" s="392"/>
      <c r="AH1639" s="392"/>
      <c r="AI1639" s="393"/>
      <c r="AJ1639" s="84"/>
      <c r="AK1639" s="394"/>
      <c r="AL1639" s="242"/>
      <c r="AM1639" s="242"/>
      <c r="AN1639" s="242"/>
      <c r="BX1639" s="106"/>
    </row>
    <row r="1640" spans="1:76" s="40" customFormat="1" ht="15.75" customHeight="1" x14ac:dyDescent="0.15">
      <c r="A1640" s="115" t="str">
        <f>IF(液状化L2の有無="",IF(H1640="","×",""),"×")</f>
        <v/>
      </c>
      <c r="B1640" s="99"/>
      <c r="C1640" s="240">
        <f>IF(D1350="","",D1350)</f>
        <v>10</v>
      </c>
      <c r="D1640" s="241"/>
      <c r="E1640" s="241" t="str">
        <f>IF(G1350="","",G1350)</f>
        <v>粘性土</v>
      </c>
      <c r="F1640" s="241"/>
      <c r="G1640" s="241"/>
      <c r="H1640" s="242">
        <f>IF(J1350="","",J1350)</f>
        <v>3.8499999046325684</v>
      </c>
      <c r="I1640" s="242"/>
      <c r="J1640" s="242"/>
      <c r="K1640" s="385">
        <f>AF1350*AD$1654*AK1640</f>
        <v>1159.6500000000001</v>
      </c>
      <c r="L1640" s="385"/>
      <c r="M1640" s="385"/>
      <c r="N1640" s="386"/>
      <c r="O1640" s="387">
        <f>IF(E1640="","",IF(E1640="粘性土",1,CHOOSE(AJ$1267,X$1261,X$1262,X$1263)))</f>
        <v>1</v>
      </c>
      <c r="P1640" s="385"/>
      <c r="Q1640" s="385">
        <f>IF(E1640="","",IF(E1640="粘性土",1,CHOOSE(AJ$1267,AB$1261,AB$1262,AB$1263)))</f>
        <v>1</v>
      </c>
      <c r="R1640" s="385"/>
      <c r="S1640" s="385">
        <f>IF(E1640="","",IF(E1640="粘性土",1,CHOOSE(AJ$1267,AF$1261,AF$1262,AF$1263)))</f>
        <v>1</v>
      </c>
      <c r="T1640" s="385"/>
      <c r="U1640" s="388">
        <f>IF(E1640="","",IF(E1640="粘性土",1,AJ$1283))</f>
        <v>1</v>
      </c>
      <c r="V1640" s="389"/>
      <c r="W1640" s="390"/>
      <c r="X1640" s="391">
        <f>IF(E1640="","",ROUND(K1640*O1640*U1640,1))</f>
        <v>1159.7</v>
      </c>
      <c r="Y1640" s="392"/>
      <c r="Z1640" s="392"/>
      <c r="AA1640" s="392"/>
      <c r="AB1640" s="391">
        <f>IF(E1640="","",ROUND(K1640*Q1640*U1640,1))</f>
        <v>1159.7</v>
      </c>
      <c r="AC1640" s="392"/>
      <c r="AD1640" s="392"/>
      <c r="AE1640" s="392"/>
      <c r="AF1640" s="391">
        <f>IF(E1640="","",ROUND(K1640*S1640*U1640,1))</f>
        <v>1159.7</v>
      </c>
      <c r="AG1640" s="392"/>
      <c r="AH1640" s="392"/>
      <c r="AI1640" s="393"/>
      <c r="AJ1640" s="84"/>
      <c r="AK1640" s="394">
        <f>R311</f>
        <v>1</v>
      </c>
      <c r="AL1640" s="242"/>
      <c r="AM1640" s="242"/>
      <c r="AN1640" s="242"/>
      <c r="BX1640" s="106"/>
    </row>
    <row r="1641" spans="1:76" s="40" customFormat="1" ht="15.75" customHeight="1" x14ac:dyDescent="0.15">
      <c r="A1641" s="115" t="str">
        <f t="shared" ref="A1641" si="360">A1640</f>
        <v/>
      </c>
      <c r="B1641" s="99"/>
      <c r="C1641" s="240"/>
      <c r="D1641" s="241"/>
      <c r="E1641" s="241"/>
      <c r="F1641" s="241"/>
      <c r="G1641" s="241"/>
      <c r="H1641" s="242"/>
      <c r="I1641" s="242"/>
      <c r="J1641" s="242"/>
      <c r="K1641" s="385">
        <f>AF1351*AD$1654*AK1640</f>
        <v>1159.6500000000001</v>
      </c>
      <c r="L1641" s="385"/>
      <c r="M1641" s="385"/>
      <c r="N1641" s="386"/>
      <c r="O1641" s="387">
        <f>O1640</f>
        <v>1</v>
      </c>
      <c r="P1641" s="385"/>
      <c r="Q1641" s="385">
        <f>Q1640</f>
        <v>1</v>
      </c>
      <c r="R1641" s="385"/>
      <c r="S1641" s="385">
        <f>S1640</f>
        <v>1</v>
      </c>
      <c r="T1641" s="385"/>
      <c r="U1641" s="388">
        <f>U1640</f>
        <v>1</v>
      </c>
      <c r="V1641" s="389"/>
      <c r="W1641" s="390"/>
      <c r="X1641" s="391">
        <f>IF(E1640="","",ROUND(K1641*O1641*U1641,1))</f>
        <v>1159.7</v>
      </c>
      <c r="Y1641" s="392"/>
      <c r="Z1641" s="392"/>
      <c r="AA1641" s="392"/>
      <c r="AB1641" s="391">
        <f>IF(E1640="","",ROUND(K1641*Q1641*U1641,1))</f>
        <v>1159.7</v>
      </c>
      <c r="AC1641" s="392"/>
      <c r="AD1641" s="392"/>
      <c r="AE1641" s="392"/>
      <c r="AF1641" s="391">
        <f>IF(E1640="","",ROUND(K1641*S1641*U1641,1))</f>
        <v>1159.7</v>
      </c>
      <c r="AG1641" s="392"/>
      <c r="AH1641" s="392"/>
      <c r="AI1641" s="393"/>
      <c r="AJ1641" s="84"/>
      <c r="AK1641" s="394"/>
      <c r="AL1641" s="242"/>
      <c r="AM1641" s="242"/>
      <c r="AN1641" s="242"/>
      <c r="BX1641" s="106"/>
    </row>
    <row r="1642" spans="1:76" s="40" customFormat="1" ht="15.75" customHeight="1" x14ac:dyDescent="0.15">
      <c r="A1642" s="115" t="str">
        <f>IF(液状化L2の有無="",IF(H1642="","×",""),"×")</f>
        <v/>
      </c>
      <c r="B1642" s="99"/>
      <c r="C1642" s="240">
        <f>IF(D1352="","",D1352)</f>
        <v>11</v>
      </c>
      <c r="D1642" s="241"/>
      <c r="E1642" s="241" t="str">
        <f>IF(G1352="","",G1352)</f>
        <v>砂質土</v>
      </c>
      <c r="F1642" s="241"/>
      <c r="G1642" s="241"/>
      <c r="H1642" s="242">
        <f>IF(J1352="","",J1352)</f>
        <v>2.4000000953674316</v>
      </c>
      <c r="I1642" s="242"/>
      <c r="J1642" s="242"/>
      <c r="K1642" s="385">
        <f>AF1352*AD$1654*AK1642</f>
        <v>3722.7000000000003</v>
      </c>
      <c r="L1642" s="385"/>
      <c r="M1642" s="385"/>
      <c r="N1642" s="386"/>
      <c r="O1642" s="387">
        <f>IF(E1642="","",IF(E1642="粘性土",1,CHOOSE(AJ$1267,X$1261,X$1262,X$1263)))</f>
        <v>1</v>
      </c>
      <c r="P1642" s="385"/>
      <c r="Q1642" s="385">
        <f>IF(E1642="","",IF(E1642="粘性土",1,CHOOSE(AJ$1267,AB$1261,AB$1262,AB$1263)))</f>
        <v>0.5</v>
      </c>
      <c r="R1642" s="385"/>
      <c r="S1642" s="385">
        <f>IF(E1642="","",IF(E1642="粘性土",1,CHOOSE(AJ$1267,AF$1261,AF$1262,AF$1263)))</f>
        <v>0.4</v>
      </c>
      <c r="T1642" s="385"/>
      <c r="U1642" s="388">
        <f>IF(E1642="","",IF(E1642="粘性土",1,AJ$1283))</f>
        <v>0.83899999999999997</v>
      </c>
      <c r="V1642" s="389"/>
      <c r="W1642" s="390"/>
      <c r="X1642" s="391">
        <f>IF(E1642="","",ROUND(K1642*O1642*U1642,1))</f>
        <v>3123.3</v>
      </c>
      <c r="Y1642" s="392"/>
      <c r="Z1642" s="392"/>
      <c r="AA1642" s="392"/>
      <c r="AB1642" s="391">
        <f>IF(E1642="","",ROUND(K1642*Q1642*U1642,1))</f>
        <v>1561.7</v>
      </c>
      <c r="AC1642" s="392"/>
      <c r="AD1642" s="392"/>
      <c r="AE1642" s="392"/>
      <c r="AF1642" s="391">
        <f>IF(E1642="","",ROUND(K1642*S1642*U1642,1))</f>
        <v>1249.3</v>
      </c>
      <c r="AG1642" s="392"/>
      <c r="AH1642" s="392"/>
      <c r="AI1642" s="393"/>
      <c r="AJ1642" s="84"/>
      <c r="AK1642" s="394">
        <f>R312</f>
        <v>1</v>
      </c>
      <c r="AL1642" s="242"/>
      <c r="AM1642" s="242"/>
      <c r="AN1642" s="242"/>
      <c r="BX1642" s="106"/>
    </row>
    <row r="1643" spans="1:76" s="40" customFormat="1" ht="15.75" customHeight="1" x14ac:dyDescent="0.15">
      <c r="A1643" s="115" t="str">
        <f t="shared" ref="A1643" si="361">A1642</f>
        <v/>
      </c>
      <c r="B1643" s="99"/>
      <c r="C1643" s="240"/>
      <c r="D1643" s="241"/>
      <c r="E1643" s="241"/>
      <c r="F1643" s="241"/>
      <c r="G1643" s="241"/>
      <c r="H1643" s="242"/>
      <c r="I1643" s="242"/>
      <c r="J1643" s="242"/>
      <c r="K1643" s="385">
        <f>AF1353*AD$1654*AK1642</f>
        <v>4039.0499999999997</v>
      </c>
      <c r="L1643" s="385"/>
      <c r="M1643" s="385"/>
      <c r="N1643" s="386"/>
      <c r="O1643" s="387">
        <f>O1642</f>
        <v>1</v>
      </c>
      <c r="P1643" s="385"/>
      <c r="Q1643" s="385">
        <f>Q1642</f>
        <v>0.5</v>
      </c>
      <c r="R1643" s="385"/>
      <c r="S1643" s="385">
        <f>S1642</f>
        <v>0.4</v>
      </c>
      <c r="T1643" s="385"/>
      <c r="U1643" s="388">
        <f>U1642</f>
        <v>0.83899999999999997</v>
      </c>
      <c r="V1643" s="389"/>
      <c r="W1643" s="390"/>
      <c r="X1643" s="391">
        <f>IF(E1642="","",ROUND(K1643*O1643*U1643,1))</f>
        <v>3388.8</v>
      </c>
      <c r="Y1643" s="392"/>
      <c r="Z1643" s="392"/>
      <c r="AA1643" s="392"/>
      <c r="AB1643" s="391">
        <f>IF(E1642="","",ROUND(K1643*Q1643*U1643,1))</f>
        <v>1694.4</v>
      </c>
      <c r="AC1643" s="392"/>
      <c r="AD1643" s="392"/>
      <c r="AE1643" s="392"/>
      <c r="AF1643" s="391">
        <f>IF(E1642="","",ROUND(K1643*S1643*U1643,1))</f>
        <v>1355.5</v>
      </c>
      <c r="AG1643" s="392"/>
      <c r="AH1643" s="392"/>
      <c r="AI1643" s="393"/>
      <c r="AJ1643" s="84"/>
      <c r="AK1643" s="394"/>
      <c r="AL1643" s="242"/>
      <c r="AM1643" s="242"/>
      <c r="AN1643" s="242"/>
      <c r="BX1643" s="106"/>
    </row>
    <row r="1644" spans="1:76" s="40" customFormat="1" ht="15.75" customHeight="1" x14ac:dyDescent="0.15">
      <c r="A1644" s="115" t="str">
        <f>IF(液状化L2の有無="",IF(H1644="","×",""),"×")</f>
        <v/>
      </c>
      <c r="B1644" s="99"/>
      <c r="C1644" s="240">
        <f>IF(D1354="","",D1354)</f>
        <v>12</v>
      </c>
      <c r="D1644" s="241"/>
      <c r="E1644" s="241" t="str">
        <f>IF(G1354="","",G1354)</f>
        <v>粘性土</v>
      </c>
      <c r="F1644" s="241"/>
      <c r="G1644" s="241"/>
      <c r="H1644" s="242">
        <f>IF(J1354="","",J1354)</f>
        <v>2.2699999809265137</v>
      </c>
      <c r="I1644" s="242"/>
      <c r="J1644" s="242"/>
      <c r="K1644" s="385">
        <f>AF1354*AD$1654*AK1644</f>
        <v>1159.6500000000001</v>
      </c>
      <c r="L1644" s="385"/>
      <c r="M1644" s="385"/>
      <c r="N1644" s="386"/>
      <c r="O1644" s="387">
        <f>IF(E1644="","",IF(E1644="粘性土",1,CHOOSE(AJ$1267,X$1261,X$1262,X$1263)))</f>
        <v>1</v>
      </c>
      <c r="P1644" s="385"/>
      <c r="Q1644" s="385">
        <f>IF(E1644="","",IF(E1644="粘性土",1,CHOOSE(AJ$1267,AB$1261,AB$1262,AB$1263)))</f>
        <v>1</v>
      </c>
      <c r="R1644" s="385"/>
      <c r="S1644" s="385">
        <f>IF(E1644="","",IF(E1644="粘性土",1,CHOOSE(AJ$1267,AF$1261,AF$1262,AF$1263)))</f>
        <v>1</v>
      </c>
      <c r="T1644" s="385"/>
      <c r="U1644" s="388">
        <f>IF(E1644="","",IF(E1644="粘性土",1,AJ$1283))</f>
        <v>1</v>
      </c>
      <c r="V1644" s="389"/>
      <c r="W1644" s="390"/>
      <c r="X1644" s="391">
        <f>IF(E1644="","",ROUND(K1644*O1644*U1644,1))</f>
        <v>1159.7</v>
      </c>
      <c r="Y1644" s="392"/>
      <c r="Z1644" s="392"/>
      <c r="AA1644" s="392"/>
      <c r="AB1644" s="391">
        <f>IF(E1644="","",ROUND(K1644*Q1644*U1644,1))</f>
        <v>1159.7</v>
      </c>
      <c r="AC1644" s="392"/>
      <c r="AD1644" s="392"/>
      <c r="AE1644" s="392"/>
      <c r="AF1644" s="391">
        <f>IF(E1644="","",ROUND(K1644*S1644*U1644,1))</f>
        <v>1159.7</v>
      </c>
      <c r="AG1644" s="392"/>
      <c r="AH1644" s="392"/>
      <c r="AI1644" s="393"/>
      <c r="AJ1644" s="84"/>
      <c r="AK1644" s="394">
        <f>R313</f>
        <v>1</v>
      </c>
      <c r="AL1644" s="242"/>
      <c r="AM1644" s="242"/>
      <c r="AN1644" s="242"/>
      <c r="BX1644" s="106"/>
    </row>
    <row r="1645" spans="1:76" s="40" customFormat="1" ht="15.75" customHeight="1" x14ac:dyDescent="0.15">
      <c r="A1645" s="115" t="str">
        <f t="shared" ref="A1645" si="362">A1644</f>
        <v/>
      </c>
      <c r="B1645" s="99"/>
      <c r="C1645" s="240"/>
      <c r="D1645" s="241"/>
      <c r="E1645" s="241"/>
      <c r="F1645" s="241"/>
      <c r="G1645" s="241"/>
      <c r="H1645" s="242"/>
      <c r="I1645" s="242"/>
      <c r="J1645" s="242"/>
      <c r="K1645" s="385">
        <f>AF1355*AD$1654*AK1644</f>
        <v>1159.6500000000001</v>
      </c>
      <c r="L1645" s="385"/>
      <c r="M1645" s="385"/>
      <c r="N1645" s="386"/>
      <c r="O1645" s="387">
        <f>O1644</f>
        <v>1</v>
      </c>
      <c r="P1645" s="385"/>
      <c r="Q1645" s="385">
        <f>Q1644</f>
        <v>1</v>
      </c>
      <c r="R1645" s="385"/>
      <c r="S1645" s="385">
        <f>S1644</f>
        <v>1</v>
      </c>
      <c r="T1645" s="385"/>
      <c r="U1645" s="388">
        <f>U1644</f>
        <v>1</v>
      </c>
      <c r="V1645" s="389"/>
      <c r="W1645" s="390"/>
      <c r="X1645" s="391">
        <f>IF(E1644="","",ROUND(K1645*O1645*U1645,1))</f>
        <v>1159.7</v>
      </c>
      <c r="Y1645" s="392"/>
      <c r="Z1645" s="392"/>
      <c r="AA1645" s="392"/>
      <c r="AB1645" s="391">
        <f>IF(E1644="","",ROUND(K1645*Q1645*U1645,1))</f>
        <v>1159.7</v>
      </c>
      <c r="AC1645" s="392"/>
      <c r="AD1645" s="392"/>
      <c r="AE1645" s="392"/>
      <c r="AF1645" s="391">
        <f>IF(E1644="","",ROUND(K1645*S1645*U1645,1))</f>
        <v>1159.7</v>
      </c>
      <c r="AG1645" s="392"/>
      <c r="AH1645" s="392"/>
      <c r="AI1645" s="393"/>
      <c r="AJ1645" s="84"/>
      <c r="AK1645" s="394"/>
      <c r="AL1645" s="242"/>
      <c r="AM1645" s="242"/>
      <c r="AN1645" s="242"/>
      <c r="BX1645" s="106"/>
    </row>
    <row r="1646" spans="1:76" s="40" customFormat="1" ht="15.75" customHeight="1" x14ac:dyDescent="0.15">
      <c r="A1646" s="115" t="str">
        <f>IF(液状化L2の有無="",IF(H1646="","×",""),"×")</f>
        <v>×</v>
      </c>
      <c r="B1646" s="99"/>
      <c r="C1646" s="240" t="str">
        <f>IF(D1356="","",D1356)</f>
        <v/>
      </c>
      <c r="D1646" s="241"/>
      <c r="E1646" s="241" t="str">
        <f>IF(G1356="","",G1356)</f>
        <v/>
      </c>
      <c r="F1646" s="241"/>
      <c r="G1646" s="241"/>
      <c r="H1646" s="242" t="str">
        <f>IF(J1356="","",J1356)</f>
        <v/>
      </c>
      <c r="I1646" s="242"/>
      <c r="J1646" s="242"/>
      <c r="K1646" s="385">
        <f>AF1356*AD$1654*AK1646</f>
        <v>0</v>
      </c>
      <c r="L1646" s="385"/>
      <c r="M1646" s="385"/>
      <c r="N1646" s="386"/>
      <c r="O1646" s="387" t="str">
        <f>IF(E1646="","",IF(E1646="粘性土",1,CHOOSE(AJ$1267,X$1261,X$1262,X$1263)))</f>
        <v/>
      </c>
      <c r="P1646" s="385"/>
      <c r="Q1646" s="385" t="str">
        <f>IF(E1646="","",IF(E1646="粘性土",1,CHOOSE(AJ$1267,AB$1261,AB$1262,AB$1263)))</f>
        <v/>
      </c>
      <c r="R1646" s="385"/>
      <c r="S1646" s="385" t="str">
        <f>IF(E1646="","",IF(E1646="粘性土",1,CHOOSE(AJ$1267,AF$1261,AF$1262,AF$1263)))</f>
        <v/>
      </c>
      <c r="T1646" s="385"/>
      <c r="U1646" s="388" t="str">
        <f>IF(E1646="","",IF(E1646="粘性土",1,AJ$1283))</f>
        <v/>
      </c>
      <c r="V1646" s="389"/>
      <c r="W1646" s="390"/>
      <c r="X1646" s="391" t="str">
        <f>IF(E1646="","",ROUND(K1646*O1646*U1646,1))</f>
        <v/>
      </c>
      <c r="Y1646" s="392"/>
      <c r="Z1646" s="392"/>
      <c r="AA1646" s="392"/>
      <c r="AB1646" s="391" t="str">
        <f>IF(E1646="","",ROUND(K1646*Q1646*U1646,1))</f>
        <v/>
      </c>
      <c r="AC1646" s="392"/>
      <c r="AD1646" s="392"/>
      <c r="AE1646" s="392"/>
      <c r="AF1646" s="391" t="str">
        <f>IF(E1646="","",ROUND(K1646*S1646*U1646,1))</f>
        <v/>
      </c>
      <c r="AG1646" s="392"/>
      <c r="AH1646" s="392"/>
      <c r="AI1646" s="393"/>
      <c r="AJ1646" s="84"/>
      <c r="AK1646" s="394">
        <f>R314</f>
        <v>0</v>
      </c>
      <c r="AL1646" s="242"/>
      <c r="AM1646" s="242"/>
      <c r="AN1646" s="242"/>
      <c r="BX1646" s="106"/>
    </row>
    <row r="1647" spans="1:76" s="40" customFormat="1" ht="15.75" customHeight="1" x14ac:dyDescent="0.15">
      <c r="A1647" s="115" t="str">
        <f t="shared" ref="A1647" si="363">A1646</f>
        <v>×</v>
      </c>
      <c r="B1647" s="99"/>
      <c r="C1647" s="240"/>
      <c r="D1647" s="241"/>
      <c r="E1647" s="241"/>
      <c r="F1647" s="241"/>
      <c r="G1647" s="241"/>
      <c r="H1647" s="242"/>
      <c r="I1647" s="242"/>
      <c r="J1647" s="242"/>
      <c r="K1647" s="385">
        <f>AF1357*AD$1654*AK1646</f>
        <v>0</v>
      </c>
      <c r="L1647" s="385"/>
      <c r="M1647" s="385"/>
      <c r="N1647" s="386"/>
      <c r="O1647" s="387" t="str">
        <f>O1646</f>
        <v/>
      </c>
      <c r="P1647" s="385"/>
      <c r="Q1647" s="385" t="str">
        <f>Q1646</f>
        <v/>
      </c>
      <c r="R1647" s="385"/>
      <c r="S1647" s="385" t="str">
        <f>S1646</f>
        <v/>
      </c>
      <c r="T1647" s="385"/>
      <c r="U1647" s="388" t="str">
        <f>U1646</f>
        <v/>
      </c>
      <c r="V1647" s="389"/>
      <c r="W1647" s="390"/>
      <c r="X1647" s="391" t="str">
        <f>IF(E1646="","",ROUND(K1647*O1647*U1647,1))</f>
        <v/>
      </c>
      <c r="Y1647" s="392"/>
      <c r="Z1647" s="392"/>
      <c r="AA1647" s="392"/>
      <c r="AB1647" s="391" t="str">
        <f>IF(E1646="","",ROUND(K1647*Q1647*U1647,1))</f>
        <v/>
      </c>
      <c r="AC1647" s="392"/>
      <c r="AD1647" s="392"/>
      <c r="AE1647" s="392"/>
      <c r="AF1647" s="391" t="str">
        <f>IF(E1646="","",ROUND(K1647*S1647*U1647,1))</f>
        <v/>
      </c>
      <c r="AG1647" s="392"/>
      <c r="AH1647" s="392"/>
      <c r="AI1647" s="393"/>
      <c r="AJ1647" s="84"/>
      <c r="AK1647" s="394"/>
      <c r="AL1647" s="242"/>
      <c r="AM1647" s="242"/>
      <c r="AN1647" s="242"/>
      <c r="BX1647" s="106"/>
    </row>
    <row r="1648" spans="1:76" s="40" customFormat="1" ht="15.75" customHeight="1" x14ac:dyDescent="0.15">
      <c r="A1648" s="115" t="str">
        <f>IF(液状化L2の有無="",IF(H1648="","×",""),"×")</f>
        <v>×</v>
      </c>
      <c r="B1648" s="99"/>
      <c r="C1648" s="240" t="str">
        <f>IF(D1358="","",D1358)</f>
        <v/>
      </c>
      <c r="D1648" s="241"/>
      <c r="E1648" s="241" t="str">
        <f>IF(G1358="","",G1358)</f>
        <v/>
      </c>
      <c r="F1648" s="241"/>
      <c r="G1648" s="241"/>
      <c r="H1648" s="242" t="str">
        <f>IF(J1358="","",J1358)</f>
        <v/>
      </c>
      <c r="I1648" s="242"/>
      <c r="J1648" s="242"/>
      <c r="K1648" s="385">
        <f>AF1358*AD$1654*AK1648</f>
        <v>0</v>
      </c>
      <c r="L1648" s="385"/>
      <c r="M1648" s="385"/>
      <c r="N1648" s="386"/>
      <c r="O1648" s="387" t="str">
        <f>IF(E1648="","",IF(E1648="粘性土",1,CHOOSE(AJ$1267,X$1261,X$1262,X$1263)))</f>
        <v/>
      </c>
      <c r="P1648" s="385"/>
      <c r="Q1648" s="385" t="str">
        <f>IF(E1648="","",IF(E1648="粘性土",1,CHOOSE(AJ$1267,AB$1261,AB$1262,AB$1263)))</f>
        <v/>
      </c>
      <c r="R1648" s="385"/>
      <c r="S1648" s="385" t="str">
        <f>IF(E1648="","",IF(E1648="粘性土",1,CHOOSE(AJ$1267,AF$1261,AF$1262,AF$1263)))</f>
        <v/>
      </c>
      <c r="T1648" s="385"/>
      <c r="U1648" s="388" t="str">
        <f>IF(E1648="","",IF(E1648="粘性土",1,AJ$1283))</f>
        <v/>
      </c>
      <c r="V1648" s="389"/>
      <c r="W1648" s="390"/>
      <c r="X1648" s="391" t="str">
        <f>IF(E1648="","",ROUND(K1648*O1648*U1648,1))</f>
        <v/>
      </c>
      <c r="Y1648" s="392"/>
      <c r="Z1648" s="392"/>
      <c r="AA1648" s="392"/>
      <c r="AB1648" s="391" t="str">
        <f>IF(E1648="","",ROUND(K1648*Q1648*U1648,1))</f>
        <v/>
      </c>
      <c r="AC1648" s="392"/>
      <c r="AD1648" s="392"/>
      <c r="AE1648" s="392"/>
      <c r="AF1648" s="391" t="str">
        <f>IF(E1648="","",ROUND(K1648*S1648*U1648,1))</f>
        <v/>
      </c>
      <c r="AG1648" s="392"/>
      <c r="AH1648" s="392"/>
      <c r="AI1648" s="393"/>
      <c r="AJ1648" s="84"/>
      <c r="AK1648" s="394">
        <f>R315</f>
        <v>0</v>
      </c>
      <c r="AL1648" s="242"/>
      <c r="AM1648" s="242"/>
      <c r="AN1648" s="242"/>
      <c r="BX1648" s="106"/>
    </row>
    <row r="1649" spans="1:76" s="40" customFormat="1" ht="15.75" customHeight="1" x14ac:dyDescent="0.15">
      <c r="A1649" s="115" t="str">
        <f t="shared" ref="A1649" si="364">A1648</f>
        <v>×</v>
      </c>
      <c r="B1649" s="99"/>
      <c r="C1649" s="240"/>
      <c r="D1649" s="241"/>
      <c r="E1649" s="241"/>
      <c r="F1649" s="241"/>
      <c r="G1649" s="241"/>
      <c r="H1649" s="242"/>
      <c r="I1649" s="242"/>
      <c r="J1649" s="242"/>
      <c r="K1649" s="385">
        <f>AF1359*AD$1654*AK1648</f>
        <v>0</v>
      </c>
      <c r="L1649" s="385"/>
      <c r="M1649" s="385"/>
      <c r="N1649" s="386"/>
      <c r="O1649" s="387" t="str">
        <f>O1648</f>
        <v/>
      </c>
      <c r="P1649" s="385"/>
      <c r="Q1649" s="385" t="str">
        <f>Q1648</f>
        <v/>
      </c>
      <c r="R1649" s="385"/>
      <c r="S1649" s="385" t="str">
        <f>S1648</f>
        <v/>
      </c>
      <c r="T1649" s="385"/>
      <c r="U1649" s="388" t="str">
        <f>U1648</f>
        <v/>
      </c>
      <c r="V1649" s="389"/>
      <c r="W1649" s="390"/>
      <c r="X1649" s="391" t="str">
        <f>IF(E1648="","",ROUND(K1649*O1649*U1649,1))</f>
        <v/>
      </c>
      <c r="Y1649" s="392"/>
      <c r="Z1649" s="392"/>
      <c r="AA1649" s="392"/>
      <c r="AB1649" s="391" t="str">
        <f>IF(E1648="","",ROUND(K1649*Q1649*U1649,1))</f>
        <v/>
      </c>
      <c r="AC1649" s="392"/>
      <c r="AD1649" s="392"/>
      <c r="AE1649" s="392"/>
      <c r="AF1649" s="391" t="str">
        <f>IF(E1648="","",ROUND(K1649*S1649*U1649,1))</f>
        <v/>
      </c>
      <c r="AG1649" s="392"/>
      <c r="AH1649" s="392"/>
      <c r="AI1649" s="393"/>
      <c r="AJ1649" s="84"/>
      <c r="AK1649" s="394"/>
      <c r="AL1649" s="242"/>
      <c r="AM1649" s="242"/>
      <c r="AN1649" s="242"/>
      <c r="BX1649" s="106"/>
    </row>
    <row r="1650" spans="1:76" s="40" customFormat="1" ht="15.75" customHeight="1" x14ac:dyDescent="0.15">
      <c r="A1650" s="115" t="str">
        <f>IF(液状化L2の有無="",IF(H1650="","×",""),"×")</f>
        <v>×</v>
      </c>
      <c r="B1650" s="99"/>
      <c r="C1650" s="240" t="str">
        <f>IF(D1360="","",D1360)</f>
        <v/>
      </c>
      <c r="D1650" s="241"/>
      <c r="E1650" s="241" t="str">
        <f>IF(G1360="","",G1360)</f>
        <v/>
      </c>
      <c r="F1650" s="241"/>
      <c r="G1650" s="241"/>
      <c r="H1650" s="242" t="str">
        <f>IF(J1360="","",J1360)</f>
        <v/>
      </c>
      <c r="I1650" s="242"/>
      <c r="J1650" s="242"/>
      <c r="K1650" s="385">
        <f>AF1360*AD$1654*AK1650</f>
        <v>0</v>
      </c>
      <c r="L1650" s="385"/>
      <c r="M1650" s="385"/>
      <c r="N1650" s="386"/>
      <c r="O1650" s="387" t="str">
        <f>IF(E1650="","",IF(E1650="粘性土",1,CHOOSE(AJ$1267,X$1261,X$1262,X$1263)))</f>
        <v/>
      </c>
      <c r="P1650" s="385"/>
      <c r="Q1650" s="385" t="str">
        <f>IF(E1650="","",IF(E1650="粘性土",1,CHOOSE(AJ$1267,AB$1261,AB$1262,AB$1263)))</f>
        <v/>
      </c>
      <c r="R1650" s="385"/>
      <c r="S1650" s="385" t="str">
        <f>IF(E1650="","",IF(E1650="粘性土",1,CHOOSE(AJ$1267,AF$1261,AF$1262,AF$1263)))</f>
        <v/>
      </c>
      <c r="T1650" s="385"/>
      <c r="U1650" s="388" t="str">
        <f>IF(E1650="","",IF(E1650="粘性土",1,AJ$1283))</f>
        <v/>
      </c>
      <c r="V1650" s="389"/>
      <c r="W1650" s="390"/>
      <c r="X1650" s="391" t="str">
        <f>IF(E1650="","",ROUND(K1650*O1650*U1650,1))</f>
        <v/>
      </c>
      <c r="Y1650" s="392"/>
      <c r="Z1650" s="392"/>
      <c r="AA1650" s="392"/>
      <c r="AB1650" s="391" t="str">
        <f>IF(E1650="","",ROUND(K1650*Q1650*U1650,1))</f>
        <v/>
      </c>
      <c r="AC1650" s="392"/>
      <c r="AD1650" s="392"/>
      <c r="AE1650" s="392"/>
      <c r="AF1650" s="391" t="str">
        <f>IF(E1650="","",ROUND(K1650*S1650*U1650,1))</f>
        <v/>
      </c>
      <c r="AG1650" s="392"/>
      <c r="AH1650" s="392"/>
      <c r="AI1650" s="393"/>
      <c r="AJ1650" s="84"/>
      <c r="AK1650" s="394">
        <f>R316</f>
        <v>0</v>
      </c>
      <c r="AL1650" s="242"/>
      <c r="AM1650" s="242"/>
      <c r="AN1650" s="242"/>
      <c r="BX1650" s="106"/>
    </row>
    <row r="1651" spans="1:76" s="40" customFormat="1" ht="15.75" customHeight="1" x14ac:dyDescent="0.15">
      <c r="A1651" s="115" t="str">
        <f t="shared" ref="A1651" si="365">A1650</f>
        <v>×</v>
      </c>
      <c r="B1651" s="99"/>
      <c r="C1651" s="240"/>
      <c r="D1651" s="241"/>
      <c r="E1651" s="241"/>
      <c r="F1651" s="241"/>
      <c r="G1651" s="241"/>
      <c r="H1651" s="242"/>
      <c r="I1651" s="242"/>
      <c r="J1651" s="242"/>
      <c r="K1651" s="385">
        <f>AF1361*AD$1654*AK1650</f>
        <v>0</v>
      </c>
      <c r="L1651" s="385"/>
      <c r="M1651" s="385"/>
      <c r="N1651" s="386"/>
      <c r="O1651" s="387" t="str">
        <f>O1650</f>
        <v/>
      </c>
      <c r="P1651" s="385"/>
      <c r="Q1651" s="385" t="str">
        <f>Q1650</f>
        <v/>
      </c>
      <c r="R1651" s="385"/>
      <c r="S1651" s="385" t="str">
        <f>S1650</f>
        <v/>
      </c>
      <c r="T1651" s="385"/>
      <c r="U1651" s="388" t="str">
        <f>U1650</f>
        <v/>
      </c>
      <c r="V1651" s="389"/>
      <c r="W1651" s="390"/>
      <c r="X1651" s="391" t="str">
        <f>IF(E1650="","",ROUND(K1651*O1651*U1651,1))</f>
        <v/>
      </c>
      <c r="Y1651" s="392"/>
      <c r="Z1651" s="392"/>
      <c r="AA1651" s="392"/>
      <c r="AB1651" s="391" t="str">
        <f>IF(E1650="","",ROUND(K1651*Q1651*U1651,1))</f>
        <v/>
      </c>
      <c r="AC1651" s="392"/>
      <c r="AD1651" s="392"/>
      <c r="AE1651" s="392"/>
      <c r="AF1651" s="391" t="str">
        <f>IF(E1650="","",ROUND(K1651*S1651*U1651,1))</f>
        <v/>
      </c>
      <c r="AG1651" s="392"/>
      <c r="AH1651" s="392"/>
      <c r="AI1651" s="393"/>
      <c r="AJ1651" s="84"/>
      <c r="AK1651" s="394"/>
      <c r="AL1651" s="242"/>
      <c r="AM1651" s="242"/>
      <c r="AN1651" s="242"/>
      <c r="BX1651" s="106"/>
    </row>
    <row r="1652" spans="1:76" s="40" customFormat="1" ht="15.75" customHeight="1" x14ac:dyDescent="0.15">
      <c r="A1652" s="115" t="str">
        <f>IF(液状化L2の有無="",IF(H1652="","×",""),"×")</f>
        <v>×</v>
      </c>
      <c r="B1652" s="99"/>
      <c r="C1652" s="240" t="str">
        <f>IF(D1362="","",D1362)</f>
        <v/>
      </c>
      <c r="D1652" s="241"/>
      <c r="E1652" s="241" t="str">
        <f>IF(G1362="","",G1362)</f>
        <v/>
      </c>
      <c r="F1652" s="241"/>
      <c r="G1652" s="241"/>
      <c r="H1652" s="242" t="str">
        <f>IF(J1362="","",J1362)</f>
        <v/>
      </c>
      <c r="I1652" s="242"/>
      <c r="J1652" s="242"/>
      <c r="K1652" s="385">
        <f>AF1362*AD$1654*AK1652</f>
        <v>0</v>
      </c>
      <c r="L1652" s="385"/>
      <c r="M1652" s="385"/>
      <c r="N1652" s="386"/>
      <c r="O1652" s="387" t="str">
        <f>IF(E1652="","",IF(E1652="粘性土",1,CHOOSE(AJ$1267,X$1261,X$1262,X$1263)))</f>
        <v/>
      </c>
      <c r="P1652" s="385"/>
      <c r="Q1652" s="385" t="str">
        <f>IF(E1652="","",IF(E1652="粘性土",1,CHOOSE(AJ$1267,AB$1261,AB$1262,AB$1263)))</f>
        <v/>
      </c>
      <c r="R1652" s="385"/>
      <c r="S1652" s="385" t="str">
        <f>IF(E1652="","",IF(E1652="粘性土",1,CHOOSE(AJ$1267,AF$1261,AF$1262,AF$1263)))</f>
        <v/>
      </c>
      <c r="T1652" s="385"/>
      <c r="U1652" s="388" t="str">
        <f>IF(E1652="","",IF(E1652="粘性土",1,AJ$1283))</f>
        <v/>
      </c>
      <c r="V1652" s="389"/>
      <c r="W1652" s="390"/>
      <c r="X1652" s="391" t="str">
        <f>IF(E1652="","",ROUND(K1652*O1652*U1652,1))</f>
        <v/>
      </c>
      <c r="Y1652" s="392"/>
      <c r="Z1652" s="392"/>
      <c r="AA1652" s="392"/>
      <c r="AB1652" s="391" t="str">
        <f>IF(E1652="","",ROUND(K1652*Q1652*U1652,1))</f>
        <v/>
      </c>
      <c r="AC1652" s="392"/>
      <c r="AD1652" s="392"/>
      <c r="AE1652" s="392"/>
      <c r="AF1652" s="391" t="str">
        <f>IF(E1652="","",ROUND(K1652*S1652*U1652,1))</f>
        <v/>
      </c>
      <c r="AG1652" s="392"/>
      <c r="AH1652" s="392"/>
      <c r="AI1652" s="393"/>
      <c r="AJ1652" s="84"/>
      <c r="AK1652" s="394">
        <f>R317</f>
        <v>0</v>
      </c>
      <c r="AL1652" s="242"/>
      <c r="AM1652" s="242"/>
      <c r="AN1652" s="242"/>
      <c r="BX1652" s="106"/>
    </row>
    <row r="1653" spans="1:76" s="40" customFormat="1" ht="15.75" customHeight="1" x14ac:dyDescent="0.15">
      <c r="A1653" s="115" t="str">
        <f t="shared" ref="A1653" si="366">A1652</f>
        <v>×</v>
      </c>
      <c r="B1653" s="99"/>
      <c r="C1653" s="251"/>
      <c r="D1653" s="252"/>
      <c r="E1653" s="252"/>
      <c r="F1653" s="252"/>
      <c r="G1653" s="252"/>
      <c r="H1653" s="253"/>
      <c r="I1653" s="253"/>
      <c r="J1653" s="253"/>
      <c r="K1653" s="396">
        <f>AF1363*AD$1654*AK1652</f>
        <v>0</v>
      </c>
      <c r="L1653" s="396"/>
      <c r="M1653" s="396"/>
      <c r="N1653" s="397"/>
      <c r="O1653" s="398" t="str">
        <f>O1652</f>
        <v/>
      </c>
      <c r="P1653" s="396"/>
      <c r="Q1653" s="396" t="str">
        <f>Q1652</f>
        <v/>
      </c>
      <c r="R1653" s="396"/>
      <c r="S1653" s="396" t="str">
        <f>S1652</f>
        <v/>
      </c>
      <c r="T1653" s="396"/>
      <c r="U1653" s="399" t="str">
        <f>U1652</f>
        <v/>
      </c>
      <c r="V1653" s="400"/>
      <c r="W1653" s="401"/>
      <c r="X1653" s="402" t="str">
        <f>IF(E1652="","",ROUND(K1653*O1653*U1653,1))</f>
        <v/>
      </c>
      <c r="Y1653" s="403"/>
      <c r="Z1653" s="403"/>
      <c r="AA1653" s="403"/>
      <c r="AB1653" s="402" t="str">
        <f>IF(E1652="","",ROUND(K1653*Q1653*U1653,1))</f>
        <v/>
      </c>
      <c r="AC1653" s="403"/>
      <c r="AD1653" s="403"/>
      <c r="AE1653" s="403"/>
      <c r="AF1653" s="402" t="str">
        <f>IF(E1652="","",ROUND(K1653*S1653*U1653,1))</f>
        <v/>
      </c>
      <c r="AG1653" s="403"/>
      <c r="AH1653" s="403"/>
      <c r="AI1653" s="404"/>
      <c r="AJ1653" s="84"/>
      <c r="AK1653" s="395"/>
      <c r="AL1653" s="253"/>
      <c r="AM1653" s="253"/>
      <c r="AN1653" s="253"/>
      <c r="BX1653" s="106"/>
    </row>
    <row r="1654" spans="1:76" s="40" customFormat="1" ht="15.75" customHeight="1" x14ac:dyDescent="0.15">
      <c r="A1654" s="217" t="str">
        <f>IF(液状化L2の有無="","","×")</f>
        <v/>
      </c>
      <c r="B1654" s="99"/>
      <c r="C1654" s="66"/>
      <c r="D1654" s="66"/>
      <c r="E1654" s="66"/>
      <c r="F1654" s="66"/>
      <c r="G1654" s="66"/>
      <c r="H1654" s="35"/>
      <c r="I1654" s="35"/>
      <c r="J1654" s="35"/>
      <c r="K1654" s="35"/>
      <c r="L1654" s="35"/>
      <c r="M1654" s="66"/>
      <c r="N1654" s="66"/>
      <c r="O1654" s="66"/>
      <c r="P1654" s="66"/>
      <c r="Q1654" s="43"/>
      <c r="R1654" s="43"/>
      <c r="S1654" s="66"/>
      <c r="T1654" s="66"/>
      <c r="U1654" s="66"/>
      <c r="V1654" s="66"/>
      <c r="W1654" s="66"/>
      <c r="X1654" s="66"/>
      <c r="Y1654" s="66"/>
      <c r="Z1654" s="66"/>
      <c r="AA1654" s="50" t="s">
        <v>119</v>
      </c>
      <c r="AB1654" s="37" t="s">
        <v>487</v>
      </c>
      <c r="AC1654" s="35" t="s">
        <v>25</v>
      </c>
      <c r="AD1654" s="321">
        <f>杭先端径</f>
        <v>1.5</v>
      </c>
      <c r="AE1654" s="321"/>
      <c r="AF1654" s="321"/>
      <c r="AG1654" s="62" t="s">
        <v>416</v>
      </c>
      <c r="AH1654" s="35" t="s">
        <v>149</v>
      </c>
      <c r="AI1654" s="66"/>
      <c r="BX1654" s="106"/>
    </row>
    <row r="1655" spans="1:76" s="40" customFormat="1" ht="15.75" customHeight="1" x14ac:dyDescent="0.15">
      <c r="A1655" s="218" t="str">
        <f t="shared" ref="A1655:A1676" si="367">IF(先端支持力=0,"×","")</f>
        <v/>
      </c>
      <c r="B1655" s="99" t="s">
        <v>571</v>
      </c>
      <c r="H1655" s="22"/>
      <c r="I1655" s="22"/>
      <c r="J1655" s="22"/>
      <c r="K1655" s="22"/>
      <c r="L1655" s="22"/>
      <c r="M1655" s="32"/>
      <c r="N1655" s="31"/>
      <c r="O1655" s="31"/>
      <c r="P1655" s="31"/>
      <c r="Q1655" s="32"/>
      <c r="R1655" s="32"/>
      <c r="S1655" s="32"/>
      <c r="T1655" s="32"/>
      <c r="U1655" s="32"/>
      <c r="V1655" s="32"/>
      <c r="W1655" s="32"/>
      <c r="X1655" s="32"/>
      <c r="Y1655" s="32"/>
      <c r="Z1655" s="63"/>
      <c r="AA1655" s="63"/>
      <c r="AB1655" s="63"/>
      <c r="AC1655" s="31"/>
      <c r="AD1655" s="31"/>
      <c r="AE1655" s="31"/>
      <c r="AK1655" s="32"/>
      <c r="AL1655" s="32"/>
      <c r="AM1655" s="32"/>
      <c r="BX1655" s="106"/>
    </row>
    <row r="1656" spans="1:76" s="106" customFormat="1" ht="15.75" customHeight="1" x14ac:dyDescent="0.15">
      <c r="A1656" s="218" t="str">
        <f t="shared" si="367"/>
        <v/>
      </c>
      <c r="I1656" s="99"/>
      <c r="J1656" s="99"/>
      <c r="K1656" s="99"/>
      <c r="L1656" s="99"/>
      <c r="M1656" s="99"/>
      <c r="N1656" s="101"/>
      <c r="O1656" s="105"/>
      <c r="P1656" s="105"/>
      <c r="Q1656" s="105"/>
      <c r="R1656" s="101"/>
      <c r="S1656" s="101"/>
      <c r="T1656" s="101"/>
      <c r="U1656" s="101"/>
      <c r="V1656" s="101"/>
      <c r="W1656" s="101"/>
      <c r="X1656" s="101"/>
      <c r="Y1656" s="101"/>
      <c r="Z1656" s="101"/>
      <c r="AA1656" s="100"/>
      <c r="AB1656" s="100"/>
      <c r="AC1656" s="100"/>
      <c r="AD1656" s="105"/>
      <c r="AE1656" s="105"/>
      <c r="AF1656" s="105"/>
      <c r="AL1656" s="101"/>
      <c r="AM1656" s="101"/>
      <c r="AN1656" s="101"/>
    </row>
    <row r="1657" spans="1:76" s="40" customFormat="1" ht="15.75" customHeight="1" x14ac:dyDescent="0.15">
      <c r="A1657" s="218" t="str">
        <f t="shared" si="367"/>
        <v/>
      </c>
      <c r="B1657" s="106"/>
      <c r="E1657" s="25" t="s">
        <v>309</v>
      </c>
      <c r="BX1657" s="106"/>
    </row>
    <row r="1658" spans="1:76" s="40" customFormat="1" ht="15.75" customHeight="1" x14ac:dyDescent="0.15">
      <c r="A1658" s="218" t="str">
        <f t="shared" si="367"/>
        <v/>
      </c>
      <c r="B1658" s="106"/>
      <c r="BX1658" s="106"/>
    </row>
    <row r="1659" spans="1:76" s="40" customFormat="1" ht="15.75" customHeight="1" x14ac:dyDescent="0.15">
      <c r="A1659" s="218" t="str">
        <f t="shared" si="367"/>
        <v/>
      </c>
      <c r="B1659" s="106"/>
      <c r="F1659" s="40" t="s">
        <v>310</v>
      </c>
      <c r="BX1659" s="106"/>
    </row>
    <row r="1660" spans="1:76" s="40" customFormat="1" ht="15.75" customHeight="1" x14ac:dyDescent="0.15">
      <c r="A1660" s="218" t="str">
        <f t="shared" si="367"/>
        <v/>
      </c>
      <c r="B1660" s="106"/>
      <c r="BX1660" s="106"/>
    </row>
    <row r="1661" spans="1:76" s="40" customFormat="1" ht="15.75" customHeight="1" x14ac:dyDescent="0.15">
      <c r="A1661" s="218" t="str">
        <f t="shared" si="367"/>
        <v/>
      </c>
      <c r="B1661" s="106"/>
      <c r="F1661" s="299" t="s">
        <v>311</v>
      </c>
      <c r="G1661" s="299"/>
      <c r="H1661" s="22" t="s">
        <v>25</v>
      </c>
      <c r="I1661" s="299" t="s">
        <v>324</v>
      </c>
      <c r="J1661" s="299"/>
      <c r="K1661" s="40" t="s">
        <v>1</v>
      </c>
      <c r="L1661" s="299" t="s">
        <v>191</v>
      </c>
      <c r="M1661" s="299"/>
      <c r="BX1661" s="106"/>
    </row>
    <row r="1662" spans="1:76" s="40" customFormat="1" ht="15.75" customHeight="1" x14ac:dyDescent="0.15">
      <c r="A1662" s="218" t="str">
        <f t="shared" si="367"/>
        <v/>
      </c>
      <c r="B1662" s="106"/>
      <c r="F1662" s="299" t="s">
        <v>312</v>
      </c>
      <c r="G1662" s="299"/>
      <c r="H1662" s="22" t="s">
        <v>25</v>
      </c>
      <c r="I1662" s="299" t="s">
        <v>445</v>
      </c>
      <c r="J1662" s="299"/>
      <c r="K1662" s="40" t="s">
        <v>1</v>
      </c>
      <c r="L1662" s="299" t="s">
        <v>191</v>
      </c>
      <c r="M1662" s="299"/>
      <c r="BX1662" s="106"/>
    </row>
    <row r="1663" spans="1:76" s="40" customFormat="1" ht="15.75" customHeight="1" x14ac:dyDescent="0.15">
      <c r="A1663" s="218" t="str">
        <f t="shared" si="367"/>
        <v/>
      </c>
      <c r="B1663" s="106"/>
      <c r="BX1663" s="106"/>
    </row>
    <row r="1664" spans="1:76" s="40" customFormat="1" ht="15.75" customHeight="1" x14ac:dyDescent="0.15">
      <c r="A1664" s="218" t="str">
        <f t="shared" si="367"/>
        <v/>
      </c>
      <c r="B1664" s="106"/>
      <c r="G1664" s="23" t="s">
        <v>3</v>
      </c>
      <c r="H1664" s="23"/>
      <c r="I1664" s="23"/>
      <c r="J1664" s="299" t="s">
        <v>311</v>
      </c>
      <c r="K1664" s="299"/>
      <c r="L1664" s="22" t="s">
        <v>2</v>
      </c>
      <c r="M1664" s="23" t="s">
        <v>313</v>
      </c>
      <c r="BX1664" s="106"/>
    </row>
    <row r="1665" spans="1:76" s="40" customFormat="1" ht="15.75" customHeight="1" x14ac:dyDescent="0.15">
      <c r="A1665" s="218" t="str">
        <f t="shared" si="367"/>
        <v/>
      </c>
      <c r="B1665" s="106"/>
      <c r="G1665" s="23"/>
      <c r="H1665" s="23"/>
      <c r="I1665" s="23"/>
      <c r="J1665" s="299" t="s">
        <v>312</v>
      </c>
      <c r="K1665" s="299"/>
      <c r="L1665" s="22" t="s">
        <v>2</v>
      </c>
      <c r="M1665" s="23" t="s">
        <v>314</v>
      </c>
      <c r="BX1665" s="106"/>
    </row>
    <row r="1666" spans="1:76" s="40" customFormat="1" ht="15.75" customHeight="1" x14ac:dyDescent="0.15">
      <c r="A1666" s="218" t="str">
        <f t="shared" si="367"/>
        <v/>
      </c>
      <c r="B1666" s="106"/>
      <c r="J1666" s="299" t="s">
        <v>324</v>
      </c>
      <c r="K1666" s="299"/>
      <c r="L1666" s="22" t="s">
        <v>2</v>
      </c>
      <c r="M1666" s="317" t="s">
        <v>516</v>
      </c>
      <c r="N1666" s="317"/>
      <c r="O1666" s="317"/>
      <c r="P1666" s="317"/>
      <c r="Q1666" s="317"/>
      <c r="R1666" s="317"/>
      <c r="S1666" s="317"/>
      <c r="T1666" s="317"/>
      <c r="U1666" s="317"/>
      <c r="V1666" s="317"/>
      <c r="W1666" s="317"/>
      <c r="X1666" s="317"/>
      <c r="Y1666" s="317"/>
      <c r="Z1666" s="317"/>
      <c r="AA1666" s="317"/>
      <c r="AB1666" s="317"/>
      <c r="AC1666" s="317"/>
      <c r="AD1666" s="317"/>
      <c r="AE1666" s="317"/>
      <c r="AF1666" s="317"/>
      <c r="AG1666" s="317"/>
      <c r="AH1666" s="299">
        <f>AB16</f>
        <v>0.6</v>
      </c>
      <c r="AI1666" s="299"/>
      <c r="BX1666" s="106"/>
    </row>
    <row r="1667" spans="1:76" s="40" customFormat="1" ht="15.75" customHeight="1" x14ac:dyDescent="0.15">
      <c r="A1667" s="218" t="str">
        <f t="shared" si="367"/>
        <v/>
      </c>
      <c r="B1667" s="106"/>
      <c r="J1667" s="299" t="s">
        <v>445</v>
      </c>
      <c r="K1667" s="299"/>
      <c r="L1667" s="22" t="s">
        <v>2</v>
      </c>
      <c r="M1667" s="317" t="s">
        <v>517</v>
      </c>
      <c r="N1667" s="317"/>
      <c r="O1667" s="317"/>
      <c r="P1667" s="317"/>
      <c r="Q1667" s="317"/>
      <c r="R1667" s="317"/>
      <c r="S1667" s="317"/>
      <c r="T1667" s="317"/>
      <c r="U1667" s="317"/>
      <c r="V1667" s="317"/>
      <c r="W1667" s="317"/>
      <c r="X1667" s="317"/>
      <c r="Y1667" s="317"/>
      <c r="Z1667" s="317"/>
      <c r="AA1667" s="317"/>
      <c r="AB1667" s="317"/>
      <c r="AC1667" s="317"/>
      <c r="AD1667" s="317"/>
      <c r="AE1667" s="317"/>
      <c r="AF1667" s="317"/>
      <c r="AG1667" s="317"/>
      <c r="AH1667" s="299">
        <f>AF16</f>
        <v>1.4</v>
      </c>
      <c r="AI1667" s="299"/>
      <c r="BX1667" s="106"/>
    </row>
    <row r="1668" spans="1:76" s="40" customFormat="1" ht="15.75" customHeight="1" x14ac:dyDescent="0.15">
      <c r="A1668" s="218" t="str">
        <f t="shared" si="367"/>
        <v/>
      </c>
      <c r="B1668" s="106"/>
      <c r="J1668" s="299" t="s">
        <v>191</v>
      </c>
      <c r="K1668" s="299"/>
      <c r="L1668" s="22" t="s">
        <v>2</v>
      </c>
      <c r="M1668" s="23" t="s">
        <v>201</v>
      </c>
      <c r="BX1668" s="106"/>
    </row>
    <row r="1669" spans="1:76" s="40" customFormat="1" ht="15.75" customHeight="1" x14ac:dyDescent="0.15">
      <c r="A1669" s="218" t="str">
        <f t="shared" si="367"/>
        <v/>
      </c>
      <c r="B1669" s="106"/>
      <c r="BX1669" s="106"/>
    </row>
    <row r="1670" spans="1:76" s="40" customFormat="1" ht="15.75" customHeight="1" x14ac:dyDescent="0.15">
      <c r="A1670" s="218" t="str">
        <f t="shared" si="367"/>
        <v/>
      </c>
      <c r="B1670" s="106"/>
      <c r="F1670" s="299" t="s">
        <v>311</v>
      </c>
      <c r="G1670" s="299"/>
      <c r="H1670" s="22" t="s">
        <v>25</v>
      </c>
      <c r="I1670" s="299" t="s">
        <v>324</v>
      </c>
      <c r="J1670" s="299"/>
      <c r="K1670" s="40" t="s">
        <v>1</v>
      </c>
      <c r="L1670" s="299" t="s">
        <v>191</v>
      </c>
      <c r="M1670" s="299"/>
      <c r="BX1670" s="106"/>
    </row>
    <row r="1671" spans="1:76" s="40" customFormat="1" ht="15.75" customHeight="1" x14ac:dyDescent="0.15">
      <c r="A1671" s="218" t="str">
        <f t="shared" si="367"/>
        <v/>
      </c>
      <c r="B1671" s="106"/>
      <c r="H1671" s="22" t="s">
        <v>25</v>
      </c>
      <c r="I1671" s="299">
        <f>AH1666</f>
        <v>0.6</v>
      </c>
      <c r="J1671" s="299"/>
      <c r="K1671" s="40" t="s">
        <v>1</v>
      </c>
      <c r="L1671" s="384">
        <f>O1164</f>
        <v>774.1</v>
      </c>
      <c r="M1671" s="299"/>
      <c r="N1671" s="299"/>
      <c r="BX1671" s="106"/>
    </row>
    <row r="1672" spans="1:76" s="40" customFormat="1" ht="15.75" customHeight="1" x14ac:dyDescent="0.15">
      <c r="A1672" s="218" t="str">
        <f t="shared" si="367"/>
        <v/>
      </c>
      <c r="B1672" s="106"/>
      <c r="H1672" s="22" t="s">
        <v>25</v>
      </c>
      <c r="I1672" s="384">
        <f>I1671*L1671</f>
        <v>464.46</v>
      </c>
      <c r="J1672" s="299"/>
      <c r="K1672" s="299"/>
      <c r="L1672" s="40" t="s">
        <v>315</v>
      </c>
      <c r="BX1672" s="106"/>
    </row>
    <row r="1673" spans="1:76" s="40" customFormat="1" ht="15.75" customHeight="1" x14ac:dyDescent="0.15">
      <c r="A1673" s="218" t="str">
        <f t="shared" si="367"/>
        <v/>
      </c>
      <c r="B1673" s="106"/>
      <c r="BX1673" s="106"/>
    </row>
    <row r="1674" spans="1:76" s="40" customFormat="1" ht="15.75" customHeight="1" x14ac:dyDescent="0.15">
      <c r="A1674" s="218" t="str">
        <f t="shared" si="367"/>
        <v/>
      </c>
      <c r="B1674" s="106"/>
      <c r="F1674" s="299" t="s">
        <v>312</v>
      </c>
      <c r="G1674" s="299"/>
      <c r="H1674" s="22" t="s">
        <v>25</v>
      </c>
      <c r="I1674" s="299" t="s">
        <v>445</v>
      </c>
      <c r="J1674" s="299"/>
      <c r="K1674" s="40" t="s">
        <v>1</v>
      </c>
      <c r="L1674" s="299" t="s">
        <v>191</v>
      </c>
      <c r="M1674" s="299"/>
      <c r="BX1674" s="106"/>
    </row>
    <row r="1675" spans="1:76" s="40" customFormat="1" ht="15.75" customHeight="1" x14ac:dyDescent="0.15">
      <c r="A1675" s="218" t="str">
        <f t="shared" si="367"/>
        <v/>
      </c>
      <c r="B1675" s="106"/>
      <c r="H1675" s="22" t="s">
        <v>25</v>
      </c>
      <c r="I1675" s="299">
        <f>AH1667</f>
        <v>1.4</v>
      </c>
      <c r="J1675" s="299"/>
      <c r="K1675" s="40" t="s">
        <v>1</v>
      </c>
      <c r="L1675" s="384">
        <f>O1164</f>
        <v>774.1</v>
      </c>
      <c r="M1675" s="299"/>
      <c r="N1675" s="299"/>
      <c r="BX1675" s="106"/>
    </row>
    <row r="1676" spans="1:76" s="40" customFormat="1" ht="15.75" customHeight="1" x14ac:dyDescent="0.15">
      <c r="A1676" s="218" t="str">
        <f t="shared" si="367"/>
        <v/>
      </c>
      <c r="B1676" s="106"/>
      <c r="H1676" s="22" t="s">
        <v>25</v>
      </c>
      <c r="I1676" s="384">
        <f>I1675*L1675</f>
        <v>1083.74</v>
      </c>
      <c r="J1676" s="299"/>
      <c r="K1676" s="299"/>
      <c r="L1676" s="40" t="s">
        <v>315</v>
      </c>
      <c r="BX1676" s="106"/>
    </row>
    <row r="1677" spans="1:76" s="40" customFormat="1" ht="15.75" customHeight="1" x14ac:dyDescent="0.15">
      <c r="B1677" s="99" t="s">
        <v>571</v>
      </c>
      <c r="BX1677" s="106"/>
    </row>
    <row r="1678" spans="1:76" s="106" customFormat="1" ht="15.75" customHeight="1" x14ac:dyDescent="0.15"/>
    <row r="1679" spans="1:76" s="40" customFormat="1" ht="15.75" customHeight="1" x14ac:dyDescent="0.15">
      <c r="B1679" s="106"/>
      <c r="E1679" s="25" t="s">
        <v>316</v>
      </c>
      <c r="BX1679" s="106"/>
    </row>
    <row r="1680" spans="1:76" s="40" customFormat="1" ht="15.75" customHeight="1" x14ac:dyDescent="0.15">
      <c r="B1680" s="106"/>
      <c r="BX1680" s="106"/>
    </row>
    <row r="1681" spans="2:76" s="40" customFormat="1" ht="15.75" customHeight="1" x14ac:dyDescent="0.15">
      <c r="B1681" s="106"/>
      <c r="F1681" s="40" t="s">
        <v>317</v>
      </c>
      <c r="BX1681" s="106"/>
    </row>
    <row r="1682" spans="2:76" s="40" customFormat="1" ht="15.75" customHeight="1" x14ac:dyDescent="0.15">
      <c r="B1682" s="106"/>
      <c r="F1682" s="40" t="s">
        <v>71</v>
      </c>
      <c r="BX1682" s="106"/>
    </row>
    <row r="1683" spans="2:76" s="40" customFormat="1" ht="15.75" customHeight="1" x14ac:dyDescent="0.15">
      <c r="B1683" s="106"/>
      <c r="BX1683" s="106"/>
    </row>
    <row r="1684" spans="2:76" s="40" customFormat="1" ht="15.75" customHeight="1" x14ac:dyDescent="0.15">
      <c r="B1684" s="106"/>
      <c r="F1684" s="299" t="s">
        <v>318</v>
      </c>
      <c r="G1684" s="299"/>
      <c r="H1684" s="22" t="s">
        <v>25</v>
      </c>
      <c r="I1684" s="299" t="s">
        <v>446</v>
      </c>
      <c r="J1684" s="299"/>
      <c r="K1684" s="40" t="s">
        <v>1</v>
      </c>
      <c r="L1684" s="299" t="s">
        <v>193</v>
      </c>
      <c r="M1684" s="299"/>
      <c r="BX1684" s="106"/>
    </row>
    <row r="1685" spans="2:76" s="40" customFormat="1" ht="15.75" customHeight="1" x14ac:dyDescent="0.15">
      <c r="B1685" s="106"/>
      <c r="F1685" s="299" t="s">
        <v>319</v>
      </c>
      <c r="G1685" s="299"/>
      <c r="H1685" s="22" t="s">
        <v>25</v>
      </c>
      <c r="I1685" s="299" t="s">
        <v>447</v>
      </c>
      <c r="J1685" s="299"/>
      <c r="K1685" s="40" t="s">
        <v>1</v>
      </c>
      <c r="L1685" s="299" t="s">
        <v>193</v>
      </c>
      <c r="M1685" s="299"/>
      <c r="BX1685" s="106"/>
    </row>
    <row r="1686" spans="2:76" s="40" customFormat="1" ht="15.75" customHeight="1" x14ac:dyDescent="0.15">
      <c r="B1686" s="106"/>
      <c r="BX1686" s="106"/>
    </row>
    <row r="1687" spans="2:76" s="40" customFormat="1" ht="15.75" customHeight="1" x14ac:dyDescent="0.15">
      <c r="B1687" s="106"/>
      <c r="G1687" s="23" t="s">
        <v>3</v>
      </c>
      <c r="H1687" s="23"/>
      <c r="I1687" s="23"/>
      <c r="J1687" s="299" t="s">
        <v>311</v>
      </c>
      <c r="K1687" s="299"/>
      <c r="L1687" s="22" t="s">
        <v>2</v>
      </c>
      <c r="M1687" s="23" t="s">
        <v>320</v>
      </c>
      <c r="BX1687" s="106"/>
    </row>
    <row r="1688" spans="2:76" s="40" customFormat="1" ht="15.75" customHeight="1" x14ac:dyDescent="0.15">
      <c r="B1688" s="106"/>
      <c r="G1688" s="23"/>
      <c r="H1688" s="23"/>
      <c r="I1688" s="23"/>
      <c r="J1688" s="299" t="s">
        <v>312</v>
      </c>
      <c r="K1688" s="299"/>
      <c r="L1688" s="22" t="s">
        <v>2</v>
      </c>
      <c r="M1688" s="23" t="s">
        <v>321</v>
      </c>
      <c r="BX1688" s="106"/>
    </row>
    <row r="1689" spans="2:76" s="40" customFormat="1" ht="15.75" customHeight="1" x14ac:dyDescent="0.15">
      <c r="B1689" s="106"/>
      <c r="J1689" s="299" t="s">
        <v>446</v>
      </c>
      <c r="K1689" s="299"/>
      <c r="L1689" s="22" t="s">
        <v>2</v>
      </c>
      <c r="M1689" s="317" t="s">
        <v>505</v>
      </c>
      <c r="N1689" s="317"/>
      <c r="O1689" s="317"/>
      <c r="P1689" s="317"/>
      <c r="Q1689" s="317"/>
      <c r="R1689" s="317"/>
      <c r="S1689" s="317"/>
      <c r="T1689" s="317"/>
      <c r="U1689" s="317"/>
      <c r="V1689" s="317"/>
      <c r="W1689" s="317"/>
      <c r="X1689" s="317"/>
      <c r="Y1689" s="317"/>
      <c r="Z1689" s="317"/>
      <c r="AA1689" s="317"/>
      <c r="AB1689" s="317"/>
      <c r="AC1689" s="317"/>
      <c r="AD1689" s="317"/>
      <c r="AE1689" s="317"/>
      <c r="AF1689" s="317"/>
      <c r="AG1689" s="317"/>
      <c r="AH1689" s="299">
        <f>AB27</f>
        <v>1.2</v>
      </c>
      <c r="AI1689" s="299"/>
      <c r="BX1689" s="106"/>
    </row>
    <row r="1690" spans="2:76" s="40" customFormat="1" ht="15.75" customHeight="1" x14ac:dyDescent="0.15">
      <c r="B1690" s="106"/>
      <c r="J1690" s="299" t="s">
        <v>447</v>
      </c>
      <c r="K1690" s="299"/>
      <c r="L1690" s="22" t="s">
        <v>2</v>
      </c>
      <c r="M1690" s="317" t="s">
        <v>506</v>
      </c>
      <c r="N1690" s="317"/>
      <c r="O1690" s="317"/>
      <c r="P1690" s="317"/>
      <c r="Q1690" s="317"/>
      <c r="R1690" s="317"/>
      <c r="S1690" s="317"/>
      <c r="T1690" s="317"/>
      <c r="U1690" s="317"/>
      <c r="V1690" s="317"/>
      <c r="W1690" s="317"/>
      <c r="X1690" s="317"/>
      <c r="Y1690" s="317"/>
      <c r="Z1690" s="317"/>
      <c r="AA1690" s="317"/>
      <c r="AB1690" s="317"/>
      <c r="AC1690" s="317"/>
      <c r="AD1690" s="317"/>
      <c r="AE1690" s="317"/>
      <c r="AF1690" s="317"/>
      <c r="AG1690" s="317"/>
      <c r="AH1690" s="299">
        <f>AF27</f>
        <v>1.4</v>
      </c>
      <c r="AI1690" s="299"/>
      <c r="BX1690" s="106"/>
    </row>
    <row r="1691" spans="2:76" s="40" customFormat="1" ht="15.75" customHeight="1" x14ac:dyDescent="0.15">
      <c r="B1691" s="106"/>
      <c r="J1691" s="299" t="s">
        <v>191</v>
      </c>
      <c r="K1691" s="299"/>
      <c r="L1691" s="22" t="s">
        <v>2</v>
      </c>
      <c r="M1691" s="23" t="s">
        <v>196</v>
      </c>
      <c r="BX1691" s="106"/>
    </row>
    <row r="1692" spans="2:76" s="40" customFormat="1" ht="15.75" customHeight="1" x14ac:dyDescent="0.15">
      <c r="B1692" s="99" t="s">
        <v>571</v>
      </c>
      <c r="BX1692" s="106"/>
    </row>
    <row r="1693" spans="2:76" s="40" customFormat="1" ht="15.75" customHeight="1" x14ac:dyDescent="0.15">
      <c r="B1693" s="106"/>
      <c r="BX1693" s="106"/>
    </row>
    <row r="1694" spans="2:76" s="23" customFormat="1" ht="15.75" customHeight="1" x14ac:dyDescent="0.15">
      <c r="F1694" s="28" t="s">
        <v>504</v>
      </c>
      <c r="G1694" s="34"/>
      <c r="H1694" s="34"/>
      <c r="I1694" s="28"/>
      <c r="J1694" s="28"/>
      <c r="K1694" s="28"/>
      <c r="L1694" s="28"/>
      <c r="M1694" s="28"/>
      <c r="N1694" s="28"/>
      <c r="O1694" s="28"/>
      <c r="P1694" s="28"/>
      <c r="Q1694" s="28"/>
      <c r="R1694" s="28"/>
      <c r="S1694" s="28"/>
      <c r="T1694" s="28"/>
      <c r="U1694" s="28"/>
      <c r="V1694" s="28"/>
      <c r="W1694" s="28"/>
      <c r="X1694" s="28"/>
      <c r="Y1694" s="28"/>
      <c r="Z1694" s="28"/>
      <c r="AA1694" s="28"/>
      <c r="AB1694" s="28"/>
      <c r="AC1694" s="28"/>
      <c r="AD1694" s="28"/>
      <c r="AE1694" s="28"/>
      <c r="AF1694" s="28"/>
      <c r="AG1694" s="28"/>
      <c r="AH1694" s="28"/>
      <c r="AI1694" s="28"/>
      <c r="AJ1694" s="30"/>
    </row>
    <row r="1695" spans="2:76" s="54" customFormat="1" ht="15.75" customHeight="1" x14ac:dyDescent="0.15">
      <c r="F1695" s="369" t="s">
        <v>417</v>
      </c>
      <c r="G1695" s="370"/>
      <c r="H1695" s="370"/>
      <c r="I1695" s="370"/>
      <c r="J1695" s="370"/>
      <c r="K1695" s="370"/>
      <c r="L1695" s="370"/>
      <c r="M1695" s="370"/>
      <c r="N1695" s="370"/>
      <c r="O1695" s="370"/>
      <c r="P1695" s="370"/>
      <c r="Q1695" s="370"/>
      <c r="R1695" s="370"/>
      <c r="S1695" s="370"/>
      <c r="T1695" s="371"/>
      <c r="U1695" s="368" t="s">
        <v>418</v>
      </c>
      <c r="V1695" s="266"/>
      <c r="W1695" s="266"/>
      <c r="X1695" s="266"/>
      <c r="Y1695" s="266"/>
      <c r="Z1695" s="266"/>
      <c r="AA1695" s="266"/>
      <c r="AB1695" s="266"/>
      <c r="AC1695" s="266"/>
      <c r="AD1695" s="266"/>
      <c r="AE1695" s="266"/>
      <c r="AF1695" s="266"/>
      <c r="AG1695" s="266"/>
      <c r="AH1695" s="266"/>
      <c r="AI1695" s="372"/>
    </row>
    <row r="1696" spans="2:76" s="54" customFormat="1" ht="15.75" customHeight="1" x14ac:dyDescent="0.15">
      <c r="F1696" s="373" t="s">
        <v>74</v>
      </c>
      <c r="G1696" s="326"/>
      <c r="H1696" s="375" t="s">
        <v>181</v>
      </c>
      <c r="I1696" s="358"/>
      <c r="J1696" s="358"/>
      <c r="K1696" s="326" t="s">
        <v>227</v>
      </c>
      <c r="L1696" s="326"/>
      <c r="M1696" s="326"/>
      <c r="N1696" s="326"/>
      <c r="O1696" s="326" t="s">
        <v>514</v>
      </c>
      <c r="P1696" s="326"/>
      <c r="Q1696" s="326"/>
      <c r="R1696" s="326" t="s">
        <v>515</v>
      </c>
      <c r="S1696" s="326"/>
      <c r="T1696" s="331"/>
      <c r="U1696" s="376" t="s">
        <v>74</v>
      </c>
      <c r="V1696" s="326"/>
      <c r="W1696" s="375" t="s">
        <v>181</v>
      </c>
      <c r="X1696" s="358"/>
      <c r="Y1696" s="358"/>
      <c r="Z1696" s="326" t="s">
        <v>227</v>
      </c>
      <c r="AA1696" s="326"/>
      <c r="AB1696" s="326"/>
      <c r="AC1696" s="326"/>
      <c r="AD1696" s="326" t="s">
        <v>514</v>
      </c>
      <c r="AE1696" s="326"/>
      <c r="AF1696" s="326"/>
      <c r="AG1696" s="326" t="s">
        <v>515</v>
      </c>
      <c r="AH1696" s="326"/>
      <c r="AI1696" s="331"/>
    </row>
    <row r="1697" spans="1:35" s="54" customFormat="1" ht="15.75" customHeight="1" x14ac:dyDescent="0.15">
      <c r="F1697" s="374"/>
      <c r="G1697" s="327"/>
      <c r="H1697" s="362"/>
      <c r="I1697" s="362"/>
      <c r="J1697" s="362"/>
      <c r="K1697" s="327"/>
      <c r="L1697" s="327"/>
      <c r="M1697" s="327"/>
      <c r="N1697" s="327"/>
      <c r="O1697" s="327"/>
      <c r="P1697" s="327"/>
      <c r="Q1697" s="327"/>
      <c r="R1697" s="327"/>
      <c r="S1697" s="327"/>
      <c r="T1697" s="332"/>
      <c r="U1697" s="377"/>
      <c r="V1697" s="327"/>
      <c r="W1697" s="362"/>
      <c r="X1697" s="362"/>
      <c r="Y1697" s="362"/>
      <c r="Z1697" s="327"/>
      <c r="AA1697" s="327"/>
      <c r="AB1697" s="327"/>
      <c r="AC1697" s="327"/>
      <c r="AD1697" s="327"/>
      <c r="AE1697" s="327"/>
      <c r="AF1697" s="327"/>
      <c r="AG1697" s="327"/>
      <c r="AH1697" s="327"/>
      <c r="AI1697" s="332"/>
    </row>
    <row r="1698" spans="1:35" s="54" customFormat="1" ht="15.75" customHeight="1" x14ac:dyDescent="0.15">
      <c r="A1698" s="112" t="str">
        <f t="shared" ref="A1698:A1713" si="368">IF(LEN(F1698)+LEN(U1698)=0,"×","")</f>
        <v/>
      </c>
      <c r="B1698" s="53"/>
      <c r="F1698" s="381">
        <f t="shared" ref="F1698:F1713" si="369">IF(F999="","",F999)</f>
        <v>2</v>
      </c>
      <c r="G1698" s="382"/>
      <c r="H1698" s="273">
        <f t="shared" ref="H1698:H1713" si="370">IF(H999="","",H999)</f>
        <v>0.33000001311302185</v>
      </c>
      <c r="I1698" s="273"/>
      <c r="J1698" s="273"/>
      <c r="K1698" s="378">
        <f t="shared" ref="K1698:K1713" si="371">IF(Q999="","",Q999)</f>
        <v>0</v>
      </c>
      <c r="L1698" s="378"/>
      <c r="M1698" s="378"/>
      <c r="N1698" s="378"/>
      <c r="O1698" s="379">
        <f t="shared" ref="O1698:O1713" si="372">IF(K1698="","",ROUND(K1698/H1698*$AH$1689,1))</f>
        <v>0</v>
      </c>
      <c r="P1698" s="379"/>
      <c r="Q1698" s="379"/>
      <c r="R1698" s="379">
        <f t="shared" ref="R1698:R1713" si="373">IF(K1698="","",ROUND(K1698/H1698*$AH$1690,1))</f>
        <v>0</v>
      </c>
      <c r="S1698" s="379"/>
      <c r="T1698" s="380"/>
      <c r="U1698" s="383">
        <f t="shared" ref="U1698:U1713" si="374">IF(U999="","",U999)</f>
        <v>2</v>
      </c>
      <c r="V1698" s="382"/>
      <c r="W1698" s="273">
        <f t="shared" ref="W1698:W1713" si="375">IF(W999="","",W999)</f>
        <v>0.33000001311302185</v>
      </c>
      <c r="X1698" s="273"/>
      <c r="Y1698" s="273"/>
      <c r="Z1698" s="378">
        <f t="shared" ref="Z1698:Z1713" si="376">IF(AF999="","",AF999)</f>
        <v>0</v>
      </c>
      <c r="AA1698" s="378"/>
      <c r="AB1698" s="378"/>
      <c r="AC1698" s="378"/>
      <c r="AD1698" s="379">
        <f t="shared" ref="AD1698:AD1713" si="377">IF(Z1698="","",ROUND(Z1698/W1698*$AH$1689,1))</f>
        <v>0</v>
      </c>
      <c r="AE1698" s="379"/>
      <c r="AF1698" s="379"/>
      <c r="AG1698" s="379">
        <f t="shared" ref="AG1698:AG1713" si="378">IF(Z1698="","",ROUND(Z1698/W1698*$AH$1690,1))</f>
        <v>0</v>
      </c>
      <c r="AH1698" s="379"/>
      <c r="AI1698" s="380"/>
    </row>
    <row r="1699" spans="1:35" s="54" customFormat="1" ht="15.75" customHeight="1" x14ac:dyDescent="0.15">
      <c r="A1699" s="112" t="str">
        <f t="shared" si="368"/>
        <v/>
      </c>
      <c r="B1699" s="53"/>
      <c r="F1699" s="240">
        <f t="shared" si="369"/>
        <v>3</v>
      </c>
      <c r="G1699" s="241"/>
      <c r="H1699" s="242">
        <f t="shared" si="370"/>
        <v>1.5</v>
      </c>
      <c r="I1699" s="242"/>
      <c r="J1699" s="242"/>
      <c r="K1699" s="357">
        <f t="shared" si="371"/>
        <v>0</v>
      </c>
      <c r="L1699" s="357"/>
      <c r="M1699" s="357"/>
      <c r="N1699" s="357"/>
      <c r="O1699" s="358">
        <f t="shared" si="372"/>
        <v>0</v>
      </c>
      <c r="P1699" s="358"/>
      <c r="Q1699" s="358"/>
      <c r="R1699" s="358">
        <f t="shared" si="373"/>
        <v>0</v>
      </c>
      <c r="S1699" s="358"/>
      <c r="T1699" s="359"/>
      <c r="U1699" s="360">
        <f t="shared" si="374"/>
        <v>3</v>
      </c>
      <c r="V1699" s="241"/>
      <c r="W1699" s="242">
        <f t="shared" si="375"/>
        <v>1.5</v>
      </c>
      <c r="X1699" s="242"/>
      <c r="Y1699" s="242"/>
      <c r="Z1699" s="357">
        <f t="shared" si="376"/>
        <v>0</v>
      </c>
      <c r="AA1699" s="357"/>
      <c r="AB1699" s="357"/>
      <c r="AC1699" s="357"/>
      <c r="AD1699" s="358">
        <f t="shared" si="377"/>
        <v>0</v>
      </c>
      <c r="AE1699" s="358"/>
      <c r="AF1699" s="358"/>
      <c r="AG1699" s="358">
        <f t="shared" si="378"/>
        <v>0</v>
      </c>
      <c r="AH1699" s="358"/>
      <c r="AI1699" s="359"/>
    </row>
    <row r="1700" spans="1:35" s="54" customFormat="1" ht="15.75" customHeight="1" x14ac:dyDescent="0.15">
      <c r="A1700" s="112" t="str">
        <f t="shared" si="368"/>
        <v/>
      </c>
      <c r="B1700" s="53"/>
      <c r="F1700" s="240">
        <f t="shared" si="369"/>
        <v>4</v>
      </c>
      <c r="G1700" s="241"/>
      <c r="H1700" s="242">
        <f t="shared" si="370"/>
        <v>5.940000057220459</v>
      </c>
      <c r="I1700" s="242"/>
      <c r="J1700" s="242"/>
      <c r="K1700" s="357">
        <f t="shared" si="371"/>
        <v>0</v>
      </c>
      <c r="L1700" s="357"/>
      <c r="M1700" s="357"/>
      <c r="N1700" s="357"/>
      <c r="O1700" s="358">
        <f t="shared" si="372"/>
        <v>0</v>
      </c>
      <c r="P1700" s="358"/>
      <c r="Q1700" s="358"/>
      <c r="R1700" s="358">
        <f t="shared" si="373"/>
        <v>0</v>
      </c>
      <c r="S1700" s="358"/>
      <c r="T1700" s="359"/>
      <c r="U1700" s="360">
        <f t="shared" si="374"/>
        <v>4</v>
      </c>
      <c r="V1700" s="241"/>
      <c r="W1700" s="242">
        <f t="shared" si="375"/>
        <v>5.940000057220459</v>
      </c>
      <c r="X1700" s="242"/>
      <c r="Y1700" s="242"/>
      <c r="Z1700" s="357">
        <f t="shared" si="376"/>
        <v>0</v>
      </c>
      <c r="AA1700" s="357"/>
      <c r="AB1700" s="357"/>
      <c r="AC1700" s="357"/>
      <c r="AD1700" s="358">
        <f t="shared" si="377"/>
        <v>0</v>
      </c>
      <c r="AE1700" s="358"/>
      <c r="AF1700" s="358"/>
      <c r="AG1700" s="358">
        <f t="shared" si="378"/>
        <v>0</v>
      </c>
      <c r="AH1700" s="358"/>
      <c r="AI1700" s="359"/>
    </row>
    <row r="1701" spans="1:35" s="54" customFormat="1" ht="15.75" customHeight="1" x14ac:dyDescent="0.15">
      <c r="A1701" s="112" t="str">
        <f t="shared" si="368"/>
        <v/>
      </c>
      <c r="B1701" s="53"/>
      <c r="F1701" s="240">
        <f t="shared" si="369"/>
        <v>4</v>
      </c>
      <c r="G1701" s="241"/>
      <c r="H1701" s="242">
        <f t="shared" si="370"/>
        <v>0.6100001335144043</v>
      </c>
      <c r="I1701" s="242"/>
      <c r="J1701" s="242"/>
      <c r="K1701" s="357">
        <f t="shared" si="371"/>
        <v>34.494694886477618</v>
      </c>
      <c r="L1701" s="357"/>
      <c r="M1701" s="357"/>
      <c r="N1701" s="357"/>
      <c r="O1701" s="358">
        <f t="shared" si="372"/>
        <v>67.900000000000006</v>
      </c>
      <c r="P1701" s="358"/>
      <c r="Q1701" s="358"/>
      <c r="R1701" s="358">
        <f t="shared" si="373"/>
        <v>79.2</v>
      </c>
      <c r="S1701" s="358"/>
      <c r="T1701" s="359"/>
      <c r="U1701" s="360">
        <f t="shared" si="374"/>
        <v>4</v>
      </c>
      <c r="V1701" s="241"/>
      <c r="W1701" s="242">
        <f t="shared" si="375"/>
        <v>0.6100001335144043</v>
      </c>
      <c r="X1701" s="242"/>
      <c r="Y1701" s="242"/>
      <c r="Z1701" s="357">
        <f t="shared" si="376"/>
        <v>34.494694886477618</v>
      </c>
      <c r="AA1701" s="357"/>
      <c r="AB1701" s="357"/>
      <c r="AC1701" s="357"/>
      <c r="AD1701" s="358">
        <f t="shared" si="377"/>
        <v>67.900000000000006</v>
      </c>
      <c r="AE1701" s="358"/>
      <c r="AF1701" s="358"/>
      <c r="AG1701" s="358">
        <f t="shared" si="378"/>
        <v>79.2</v>
      </c>
      <c r="AH1701" s="358"/>
      <c r="AI1701" s="359"/>
    </row>
    <row r="1702" spans="1:35" s="54" customFormat="1" ht="15.75" customHeight="1" x14ac:dyDescent="0.15">
      <c r="A1702" s="112" t="str">
        <f t="shared" si="368"/>
        <v/>
      </c>
      <c r="B1702" s="53"/>
      <c r="F1702" s="240">
        <f t="shared" si="369"/>
        <v>5</v>
      </c>
      <c r="G1702" s="241"/>
      <c r="H1702" s="242">
        <f t="shared" si="370"/>
        <v>3.4500000476837158</v>
      </c>
      <c r="I1702" s="242"/>
      <c r="J1702" s="242"/>
      <c r="K1702" s="357">
        <f t="shared" si="371"/>
        <v>344.6641347890656</v>
      </c>
      <c r="L1702" s="357"/>
      <c r="M1702" s="357"/>
      <c r="N1702" s="357"/>
      <c r="O1702" s="358">
        <f t="shared" si="372"/>
        <v>119.9</v>
      </c>
      <c r="P1702" s="358"/>
      <c r="Q1702" s="358"/>
      <c r="R1702" s="358">
        <f t="shared" si="373"/>
        <v>139.9</v>
      </c>
      <c r="S1702" s="358"/>
      <c r="T1702" s="359"/>
      <c r="U1702" s="360">
        <f t="shared" si="374"/>
        <v>5</v>
      </c>
      <c r="V1702" s="241"/>
      <c r="W1702" s="242">
        <f t="shared" si="375"/>
        <v>3.4500000476837158</v>
      </c>
      <c r="X1702" s="242"/>
      <c r="Y1702" s="242"/>
      <c r="Z1702" s="357">
        <f t="shared" si="376"/>
        <v>344.6641347890656</v>
      </c>
      <c r="AA1702" s="357"/>
      <c r="AB1702" s="357"/>
      <c r="AC1702" s="357"/>
      <c r="AD1702" s="358">
        <f t="shared" si="377"/>
        <v>119.9</v>
      </c>
      <c r="AE1702" s="358"/>
      <c r="AF1702" s="358"/>
      <c r="AG1702" s="358">
        <f t="shared" si="378"/>
        <v>139.9</v>
      </c>
      <c r="AH1702" s="358"/>
      <c r="AI1702" s="359"/>
    </row>
    <row r="1703" spans="1:35" s="54" customFormat="1" ht="15.75" customHeight="1" x14ac:dyDescent="0.15">
      <c r="A1703" s="112" t="str">
        <f t="shared" si="368"/>
        <v/>
      </c>
      <c r="B1703" s="53"/>
      <c r="F1703" s="240">
        <f t="shared" si="369"/>
        <v>6</v>
      </c>
      <c r="G1703" s="241"/>
      <c r="H1703" s="242">
        <f t="shared" si="370"/>
        <v>2.3499999046325684</v>
      </c>
      <c r="I1703" s="242"/>
      <c r="J1703" s="242"/>
      <c r="K1703" s="357">
        <f t="shared" si="371"/>
        <v>382.05692108009777</v>
      </c>
      <c r="L1703" s="357"/>
      <c r="M1703" s="357"/>
      <c r="N1703" s="357"/>
      <c r="O1703" s="358">
        <f t="shared" si="372"/>
        <v>195.1</v>
      </c>
      <c r="P1703" s="358"/>
      <c r="Q1703" s="358"/>
      <c r="R1703" s="358">
        <f t="shared" si="373"/>
        <v>227.6</v>
      </c>
      <c r="S1703" s="358"/>
      <c r="T1703" s="359"/>
      <c r="U1703" s="360">
        <f t="shared" si="374"/>
        <v>6</v>
      </c>
      <c r="V1703" s="241"/>
      <c r="W1703" s="242">
        <f t="shared" si="375"/>
        <v>2.3499999046325684</v>
      </c>
      <c r="X1703" s="242"/>
      <c r="Y1703" s="242"/>
      <c r="Z1703" s="357">
        <f t="shared" si="376"/>
        <v>382.05692108009777</v>
      </c>
      <c r="AA1703" s="357"/>
      <c r="AB1703" s="357"/>
      <c r="AC1703" s="357"/>
      <c r="AD1703" s="358">
        <f t="shared" si="377"/>
        <v>195.1</v>
      </c>
      <c r="AE1703" s="358"/>
      <c r="AF1703" s="358"/>
      <c r="AG1703" s="358">
        <f t="shared" si="378"/>
        <v>227.6</v>
      </c>
      <c r="AH1703" s="358"/>
      <c r="AI1703" s="359"/>
    </row>
    <row r="1704" spans="1:35" s="54" customFormat="1" ht="15.75" customHeight="1" x14ac:dyDescent="0.15">
      <c r="A1704" s="112" t="str">
        <f t="shared" si="368"/>
        <v/>
      </c>
      <c r="B1704" s="53"/>
      <c r="F1704" s="240">
        <f t="shared" si="369"/>
        <v>7</v>
      </c>
      <c r="G1704" s="241"/>
      <c r="H1704" s="242">
        <f t="shared" si="370"/>
        <v>8.6000003814697266</v>
      </c>
      <c r="I1704" s="242"/>
      <c r="J1704" s="242"/>
      <c r="K1704" s="357">
        <f t="shared" si="371"/>
        <v>3525.8095915179597</v>
      </c>
      <c r="L1704" s="357"/>
      <c r="M1704" s="357"/>
      <c r="N1704" s="357"/>
      <c r="O1704" s="358">
        <f t="shared" si="372"/>
        <v>492</v>
      </c>
      <c r="P1704" s="358"/>
      <c r="Q1704" s="358"/>
      <c r="R1704" s="358">
        <f t="shared" si="373"/>
        <v>574</v>
      </c>
      <c r="S1704" s="358"/>
      <c r="T1704" s="359"/>
      <c r="U1704" s="360">
        <f t="shared" si="374"/>
        <v>7</v>
      </c>
      <c r="V1704" s="241"/>
      <c r="W1704" s="242">
        <f t="shared" si="375"/>
        <v>8.6000003814697266</v>
      </c>
      <c r="X1704" s="242"/>
      <c r="Y1704" s="242"/>
      <c r="Z1704" s="357">
        <f t="shared" si="376"/>
        <v>3525.8095915179597</v>
      </c>
      <c r="AA1704" s="357"/>
      <c r="AB1704" s="357"/>
      <c r="AC1704" s="357"/>
      <c r="AD1704" s="358">
        <f t="shared" si="377"/>
        <v>492</v>
      </c>
      <c r="AE1704" s="358"/>
      <c r="AF1704" s="358"/>
      <c r="AG1704" s="358">
        <f t="shared" si="378"/>
        <v>574</v>
      </c>
      <c r="AH1704" s="358"/>
      <c r="AI1704" s="359"/>
    </row>
    <row r="1705" spans="1:35" s="54" customFormat="1" ht="15.75" customHeight="1" x14ac:dyDescent="0.15">
      <c r="A1705" s="112" t="str">
        <f t="shared" si="368"/>
        <v/>
      </c>
      <c r="B1705" s="53"/>
      <c r="F1705" s="240">
        <f t="shared" si="369"/>
        <v>8</v>
      </c>
      <c r="G1705" s="241"/>
      <c r="H1705" s="242">
        <f t="shared" si="370"/>
        <v>2.2000000476837158</v>
      </c>
      <c r="I1705" s="242"/>
      <c r="J1705" s="242"/>
      <c r="K1705" s="357">
        <f t="shared" si="371"/>
        <v>351.44997777456308</v>
      </c>
      <c r="L1705" s="357"/>
      <c r="M1705" s="357"/>
      <c r="N1705" s="357"/>
      <c r="O1705" s="358">
        <f t="shared" si="372"/>
        <v>191.7</v>
      </c>
      <c r="P1705" s="358"/>
      <c r="Q1705" s="358"/>
      <c r="R1705" s="358">
        <f t="shared" si="373"/>
        <v>223.6</v>
      </c>
      <c r="S1705" s="358"/>
      <c r="T1705" s="359"/>
      <c r="U1705" s="360">
        <f t="shared" si="374"/>
        <v>8</v>
      </c>
      <c r="V1705" s="241"/>
      <c r="W1705" s="242">
        <f t="shared" si="375"/>
        <v>2.2000000476837158</v>
      </c>
      <c r="X1705" s="242"/>
      <c r="Y1705" s="242"/>
      <c r="Z1705" s="357">
        <f t="shared" si="376"/>
        <v>351.44997777456308</v>
      </c>
      <c r="AA1705" s="357"/>
      <c r="AB1705" s="357"/>
      <c r="AC1705" s="357"/>
      <c r="AD1705" s="358">
        <f t="shared" si="377"/>
        <v>191.7</v>
      </c>
      <c r="AE1705" s="358"/>
      <c r="AF1705" s="358"/>
      <c r="AG1705" s="358">
        <f t="shared" si="378"/>
        <v>223.6</v>
      </c>
      <c r="AH1705" s="358"/>
      <c r="AI1705" s="359"/>
    </row>
    <row r="1706" spans="1:35" s="54" customFormat="1" ht="15.75" customHeight="1" x14ac:dyDescent="0.15">
      <c r="A1706" s="112" t="str">
        <f t="shared" si="368"/>
        <v/>
      </c>
      <c r="B1706" s="53"/>
      <c r="F1706" s="240">
        <f t="shared" si="369"/>
        <v>9</v>
      </c>
      <c r="G1706" s="241"/>
      <c r="H1706" s="242">
        <f t="shared" si="370"/>
        <v>1.5</v>
      </c>
      <c r="I1706" s="242"/>
      <c r="J1706" s="242"/>
      <c r="K1706" s="357">
        <f t="shared" si="371"/>
        <v>445.32075864635317</v>
      </c>
      <c r="L1706" s="357"/>
      <c r="M1706" s="357"/>
      <c r="N1706" s="357"/>
      <c r="O1706" s="358">
        <f t="shared" si="372"/>
        <v>356.3</v>
      </c>
      <c r="P1706" s="358"/>
      <c r="Q1706" s="358"/>
      <c r="R1706" s="358">
        <f t="shared" si="373"/>
        <v>415.6</v>
      </c>
      <c r="S1706" s="358"/>
      <c r="T1706" s="359"/>
      <c r="U1706" s="360">
        <f t="shared" si="374"/>
        <v>9</v>
      </c>
      <c r="V1706" s="241"/>
      <c r="W1706" s="242">
        <f t="shared" si="375"/>
        <v>1.5</v>
      </c>
      <c r="X1706" s="242"/>
      <c r="Y1706" s="242"/>
      <c r="Z1706" s="357">
        <f t="shared" si="376"/>
        <v>445.32075864635317</v>
      </c>
      <c r="AA1706" s="357"/>
      <c r="AB1706" s="357"/>
      <c r="AC1706" s="357"/>
      <c r="AD1706" s="358">
        <f t="shared" si="377"/>
        <v>356.3</v>
      </c>
      <c r="AE1706" s="358"/>
      <c r="AF1706" s="358"/>
      <c r="AG1706" s="358">
        <f t="shared" si="378"/>
        <v>415.6</v>
      </c>
      <c r="AH1706" s="358"/>
      <c r="AI1706" s="359"/>
    </row>
    <row r="1707" spans="1:35" s="54" customFormat="1" ht="15.75" customHeight="1" x14ac:dyDescent="0.15">
      <c r="A1707" s="112" t="str">
        <f t="shared" si="368"/>
        <v/>
      </c>
      <c r="B1707" s="53"/>
      <c r="F1707" s="240">
        <f t="shared" si="369"/>
        <v>10</v>
      </c>
      <c r="G1707" s="241"/>
      <c r="H1707" s="242">
        <f t="shared" si="370"/>
        <v>3.8499999046325684</v>
      </c>
      <c r="I1707" s="242"/>
      <c r="J1707" s="242"/>
      <c r="K1707" s="357">
        <f t="shared" si="371"/>
        <v>624.10878110249814</v>
      </c>
      <c r="L1707" s="357"/>
      <c r="M1707" s="357"/>
      <c r="N1707" s="357"/>
      <c r="O1707" s="358">
        <f t="shared" si="372"/>
        <v>194.5</v>
      </c>
      <c r="P1707" s="358"/>
      <c r="Q1707" s="358"/>
      <c r="R1707" s="358">
        <f t="shared" si="373"/>
        <v>226.9</v>
      </c>
      <c r="S1707" s="358"/>
      <c r="T1707" s="359"/>
      <c r="U1707" s="360">
        <f t="shared" si="374"/>
        <v>10</v>
      </c>
      <c r="V1707" s="241"/>
      <c r="W1707" s="242">
        <f t="shared" si="375"/>
        <v>3.8499999046325684</v>
      </c>
      <c r="X1707" s="242"/>
      <c r="Y1707" s="242"/>
      <c r="Z1707" s="357">
        <f t="shared" si="376"/>
        <v>624.10878110249814</v>
      </c>
      <c r="AA1707" s="357"/>
      <c r="AB1707" s="357"/>
      <c r="AC1707" s="357"/>
      <c r="AD1707" s="358">
        <f t="shared" si="377"/>
        <v>194.5</v>
      </c>
      <c r="AE1707" s="358"/>
      <c r="AF1707" s="358"/>
      <c r="AG1707" s="358">
        <f t="shared" si="378"/>
        <v>226.9</v>
      </c>
      <c r="AH1707" s="358"/>
      <c r="AI1707" s="359"/>
    </row>
    <row r="1708" spans="1:35" s="54" customFormat="1" ht="15.75" customHeight="1" x14ac:dyDescent="0.15">
      <c r="A1708" s="112" t="str">
        <f t="shared" si="368"/>
        <v/>
      </c>
      <c r="B1708" s="53"/>
      <c r="F1708" s="240">
        <f t="shared" si="369"/>
        <v>11</v>
      </c>
      <c r="G1708" s="241"/>
      <c r="H1708" s="242">
        <f t="shared" si="370"/>
        <v>2.4000000953674316</v>
      </c>
      <c r="I1708" s="242"/>
      <c r="J1708" s="242"/>
      <c r="K1708" s="357">
        <f t="shared" si="371"/>
        <v>950.01765619586195</v>
      </c>
      <c r="L1708" s="357"/>
      <c r="M1708" s="357"/>
      <c r="N1708" s="357"/>
      <c r="O1708" s="358">
        <f t="shared" si="372"/>
        <v>475</v>
      </c>
      <c r="P1708" s="358"/>
      <c r="Q1708" s="358"/>
      <c r="R1708" s="358">
        <f t="shared" si="373"/>
        <v>554.20000000000005</v>
      </c>
      <c r="S1708" s="358"/>
      <c r="T1708" s="359"/>
      <c r="U1708" s="360">
        <f t="shared" si="374"/>
        <v>11</v>
      </c>
      <c r="V1708" s="241"/>
      <c r="W1708" s="242">
        <f t="shared" si="375"/>
        <v>2.4000000953674316</v>
      </c>
      <c r="X1708" s="242"/>
      <c r="Y1708" s="242"/>
      <c r="Z1708" s="357">
        <f t="shared" si="376"/>
        <v>950.01765619586195</v>
      </c>
      <c r="AA1708" s="357"/>
      <c r="AB1708" s="357"/>
      <c r="AC1708" s="357"/>
      <c r="AD1708" s="358">
        <f t="shared" si="377"/>
        <v>475</v>
      </c>
      <c r="AE1708" s="358"/>
      <c r="AF1708" s="358"/>
      <c r="AG1708" s="358">
        <f t="shared" si="378"/>
        <v>554.20000000000005</v>
      </c>
      <c r="AH1708" s="358"/>
      <c r="AI1708" s="359"/>
    </row>
    <row r="1709" spans="1:35" s="54" customFormat="1" ht="15.75" customHeight="1" x14ac:dyDescent="0.15">
      <c r="A1709" s="112" t="str">
        <f t="shared" si="368"/>
        <v/>
      </c>
      <c r="B1709" s="53"/>
      <c r="F1709" s="240">
        <f t="shared" si="369"/>
        <v>12</v>
      </c>
      <c r="G1709" s="241"/>
      <c r="H1709" s="242">
        <f t="shared" si="370"/>
        <v>1.5199999809265137</v>
      </c>
      <c r="I1709" s="242"/>
      <c r="J1709" s="242"/>
      <c r="K1709" s="357">
        <f t="shared" si="371"/>
        <v>246.40139191442461</v>
      </c>
      <c r="L1709" s="357"/>
      <c r="M1709" s="357"/>
      <c r="N1709" s="357"/>
      <c r="O1709" s="358">
        <f t="shared" si="372"/>
        <v>194.5</v>
      </c>
      <c r="P1709" s="358"/>
      <c r="Q1709" s="358"/>
      <c r="R1709" s="358">
        <f t="shared" si="373"/>
        <v>226.9</v>
      </c>
      <c r="S1709" s="358"/>
      <c r="T1709" s="359"/>
      <c r="U1709" s="360">
        <f t="shared" si="374"/>
        <v>12</v>
      </c>
      <c r="V1709" s="241"/>
      <c r="W1709" s="242">
        <f t="shared" si="375"/>
        <v>2.2699999809265137</v>
      </c>
      <c r="X1709" s="242"/>
      <c r="Y1709" s="242"/>
      <c r="Z1709" s="357">
        <f t="shared" si="376"/>
        <v>367.98102760834962</v>
      </c>
      <c r="AA1709" s="357"/>
      <c r="AB1709" s="357"/>
      <c r="AC1709" s="357"/>
      <c r="AD1709" s="358">
        <f t="shared" si="377"/>
        <v>194.5</v>
      </c>
      <c r="AE1709" s="358"/>
      <c r="AF1709" s="358"/>
      <c r="AG1709" s="358">
        <f t="shared" si="378"/>
        <v>226.9</v>
      </c>
      <c r="AH1709" s="358"/>
      <c r="AI1709" s="359"/>
    </row>
    <row r="1710" spans="1:35" s="54" customFormat="1" ht="15.75" customHeight="1" x14ac:dyDescent="0.15">
      <c r="A1710" s="112" t="str">
        <f t="shared" si="368"/>
        <v/>
      </c>
      <c r="B1710" s="53"/>
      <c r="F1710" s="240">
        <f t="shared" si="369"/>
        <v>12</v>
      </c>
      <c r="G1710" s="241"/>
      <c r="H1710" s="242">
        <f t="shared" si="370"/>
        <v>0.75</v>
      </c>
      <c r="I1710" s="242"/>
      <c r="J1710" s="242"/>
      <c r="K1710" s="357">
        <f t="shared" si="371"/>
        <v>0</v>
      </c>
      <c r="L1710" s="357"/>
      <c r="M1710" s="357"/>
      <c r="N1710" s="357"/>
      <c r="O1710" s="358">
        <f t="shared" si="372"/>
        <v>0</v>
      </c>
      <c r="P1710" s="358"/>
      <c r="Q1710" s="358"/>
      <c r="R1710" s="358">
        <f t="shared" si="373"/>
        <v>0</v>
      </c>
      <c r="S1710" s="358"/>
      <c r="T1710" s="359"/>
      <c r="U1710" s="360" t="str">
        <f t="shared" si="374"/>
        <v/>
      </c>
      <c r="V1710" s="241"/>
      <c r="W1710" s="242" t="str">
        <f t="shared" si="375"/>
        <v/>
      </c>
      <c r="X1710" s="242"/>
      <c r="Y1710" s="242"/>
      <c r="Z1710" s="357" t="str">
        <f t="shared" si="376"/>
        <v/>
      </c>
      <c r="AA1710" s="357"/>
      <c r="AB1710" s="357"/>
      <c r="AC1710" s="357"/>
      <c r="AD1710" s="358" t="str">
        <f t="shared" si="377"/>
        <v/>
      </c>
      <c r="AE1710" s="358"/>
      <c r="AF1710" s="358"/>
      <c r="AG1710" s="358" t="str">
        <f t="shared" si="378"/>
        <v/>
      </c>
      <c r="AH1710" s="358"/>
      <c r="AI1710" s="359"/>
    </row>
    <row r="1711" spans="1:35" s="54" customFormat="1" ht="15.75" customHeight="1" x14ac:dyDescent="0.15">
      <c r="A1711" s="112" t="str">
        <f t="shared" si="368"/>
        <v>×</v>
      </c>
      <c r="B1711" s="53"/>
      <c r="F1711" s="240" t="str">
        <f t="shared" si="369"/>
        <v/>
      </c>
      <c r="G1711" s="241"/>
      <c r="H1711" s="242" t="str">
        <f t="shared" si="370"/>
        <v/>
      </c>
      <c r="I1711" s="242"/>
      <c r="J1711" s="242"/>
      <c r="K1711" s="357" t="str">
        <f t="shared" si="371"/>
        <v/>
      </c>
      <c r="L1711" s="357"/>
      <c r="M1711" s="357"/>
      <c r="N1711" s="357"/>
      <c r="O1711" s="358" t="str">
        <f t="shared" si="372"/>
        <v/>
      </c>
      <c r="P1711" s="358"/>
      <c r="Q1711" s="358"/>
      <c r="R1711" s="358" t="str">
        <f t="shared" si="373"/>
        <v/>
      </c>
      <c r="S1711" s="358"/>
      <c r="T1711" s="359"/>
      <c r="U1711" s="360" t="str">
        <f t="shared" si="374"/>
        <v/>
      </c>
      <c r="V1711" s="241"/>
      <c r="W1711" s="242" t="str">
        <f t="shared" si="375"/>
        <v/>
      </c>
      <c r="X1711" s="242"/>
      <c r="Y1711" s="242"/>
      <c r="Z1711" s="357" t="str">
        <f t="shared" si="376"/>
        <v/>
      </c>
      <c r="AA1711" s="357"/>
      <c r="AB1711" s="357"/>
      <c r="AC1711" s="357"/>
      <c r="AD1711" s="358" t="str">
        <f t="shared" si="377"/>
        <v/>
      </c>
      <c r="AE1711" s="358"/>
      <c r="AF1711" s="358"/>
      <c r="AG1711" s="358" t="str">
        <f t="shared" si="378"/>
        <v/>
      </c>
      <c r="AH1711" s="358"/>
      <c r="AI1711" s="359"/>
    </row>
    <row r="1712" spans="1:35" s="54" customFormat="1" ht="15.75" customHeight="1" x14ac:dyDescent="0.15">
      <c r="A1712" s="112" t="str">
        <f t="shared" si="368"/>
        <v>×</v>
      </c>
      <c r="B1712" s="53"/>
      <c r="F1712" s="240" t="str">
        <f t="shared" si="369"/>
        <v/>
      </c>
      <c r="G1712" s="241"/>
      <c r="H1712" s="242" t="str">
        <f t="shared" si="370"/>
        <v/>
      </c>
      <c r="I1712" s="242"/>
      <c r="J1712" s="242"/>
      <c r="K1712" s="357" t="str">
        <f t="shared" si="371"/>
        <v/>
      </c>
      <c r="L1712" s="357"/>
      <c r="M1712" s="357"/>
      <c r="N1712" s="357"/>
      <c r="O1712" s="358" t="str">
        <f t="shared" si="372"/>
        <v/>
      </c>
      <c r="P1712" s="358"/>
      <c r="Q1712" s="358"/>
      <c r="R1712" s="358" t="str">
        <f t="shared" si="373"/>
        <v/>
      </c>
      <c r="S1712" s="358"/>
      <c r="T1712" s="359"/>
      <c r="U1712" s="360" t="str">
        <f t="shared" si="374"/>
        <v/>
      </c>
      <c r="V1712" s="241"/>
      <c r="W1712" s="242" t="str">
        <f t="shared" si="375"/>
        <v/>
      </c>
      <c r="X1712" s="242"/>
      <c r="Y1712" s="242"/>
      <c r="Z1712" s="357" t="str">
        <f t="shared" si="376"/>
        <v/>
      </c>
      <c r="AA1712" s="357"/>
      <c r="AB1712" s="357"/>
      <c r="AC1712" s="357"/>
      <c r="AD1712" s="358" t="str">
        <f t="shared" si="377"/>
        <v/>
      </c>
      <c r="AE1712" s="358"/>
      <c r="AF1712" s="358"/>
      <c r="AG1712" s="358" t="str">
        <f t="shared" si="378"/>
        <v/>
      </c>
      <c r="AH1712" s="358"/>
      <c r="AI1712" s="359"/>
    </row>
    <row r="1713" spans="1:36" s="54" customFormat="1" ht="15.75" customHeight="1" x14ac:dyDescent="0.15">
      <c r="A1713" s="121" t="str">
        <f t="shared" si="368"/>
        <v>×</v>
      </c>
      <c r="B1713" s="53"/>
      <c r="F1713" s="251" t="str">
        <f t="shared" si="369"/>
        <v/>
      </c>
      <c r="G1713" s="252"/>
      <c r="H1713" s="253" t="str">
        <f t="shared" si="370"/>
        <v/>
      </c>
      <c r="I1713" s="253"/>
      <c r="J1713" s="253"/>
      <c r="K1713" s="361" t="str">
        <f t="shared" si="371"/>
        <v/>
      </c>
      <c r="L1713" s="361"/>
      <c r="M1713" s="361"/>
      <c r="N1713" s="361"/>
      <c r="O1713" s="362" t="str">
        <f t="shared" si="372"/>
        <v/>
      </c>
      <c r="P1713" s="362"/>
      <c r="Q1713" s="362"/>
      <c r="R1713" s="362" t="str">
        <f t="shared" si="373"/>
        <v/>
      </c>
      <c r="S1713" s="362"/>
      <c r="T1713" s="363"/>
      <c r="U1713" s="364" t="str">
        <f t="shared" si="374"/>
        <v/>
      </c>
      <c r="V1713" s="252"/>
      <c r="W1713" s="253" t="str">
        <f t="shared" si="375"/>
        <v/>
      </c>
      <c r="X1713" s="253"/>
      <c r="Y1713" s="253"/>
      <c r="Z1713" s="361" t="str">
        <f t="shared" si="376"/>
        <v/>
      </c>
      <c r="AA1713" s="361"/>
      <c r="AB1713" s="361"/>
      <c r="AC1713" s="361"/>
      <c r="AD1713" s="362" t="str">
        <f t="shared" si="377"/>
        <v/>
      </c>
      <c r="AE1713" s="362"/>
      <c r="AF1713" s="362"/>
      <c r="AG1713" s="362" t="str">
        <f t="shared" si="378"/>
        <v/>
      </c>
      <c r="AH1713" s="362"/>
      <c r="AI1713" s="363"/>
    </row>
    <row r="1714" spans="1:36" s="85" customFormat="1" ht="15.75" customHeight="1" x14ac:dyDescent="0.15">
      <c r="A1714" s="125" t="str">
        <f t="shared" ref="A1714:A1719" si="379">IF(液状化L1の有無="","","×")</f>
        <v/>
      </c>
      <c r="B1714" s="99" t="s">
        <v>571</v>
      </c>
      <c r="F1714" s="86"/>
      <c r="G1714" s="86"/>
      <c r="H1714" s="86"/>
      <c r="I1714" s="86"/>
      <c r="J1714" s="86"/>
      <c r="K1714" s="86"/>
      <c r="L1714" s="86"/>
      <c r="M1714" s="86"/>
      <c r="N1714" s="86"/>
      <c r="O1714" s="86"/>
      <c r="P1714" s="86"/>
      <c r="Q1714" s="86"/>
      <c r="R1714" s="86"/>
      <c r="S1714" s="86"/>
      <c r="T1714" s="86"/>
      <c r="U1714" s="86"/>
      <c r="V1714" s="86"/>
      <c r="W1714" s="86"/>
      <c r="X1714" s="86"/>
      <c r="Y1714" s="86"/>
      <c r="Z1714" s="86"/>
      <c r="AA1714" s="86"/>
      <c r="AB1714" s="86"/>
      <c r="AC1714" s="86"/>
      <c r="AD1714" s="86"/>
      <c r="AE1714" s="86"/>
      <c r="AF1714" s="86"/>
      <c r="AG1714" s="86"/>
      <c r="AH1714" s="86"/>
      <c r="AI1714" s="86"/>
    </row>
    <row r="1715" spans="1:36" s="85" customFormat="1" ht="15.75" customHeight="1" x14ac:dyDescent="0.15">
      <c r="A1715" s="122" t="str">
        <f t="shared" si="379"/>
        <v/>
      </c>
      <c r="B1715" s="53"/>
    </row>
    <row r="1716" spans="1:36" s="54" customFormat="1" ht="15.75" customHeight="1" x14ac:dyDescent="0.15">
      <c r="A1716" s="122" t="str">
        <f t="shared" si="379"/>
        <v/>
      </c>
      <c r="B1716" s="53"/>
      <c r="F1716" s="87" t="s">
        <v>507</v>
      </c>
      <c r="G1716" s="88"/>
      <c r="H1716" s="88"/>
      <c r="I1716" s="87"/>
      <c r="J1716" s="87"/>
      <c r="K1716" s="87"/>
      <c r="L1716" s="87"/>
      <c r="M1716" s="87"/>
      <c r="N1716" s="87"/>
      <c r="O1716" s="87"/>
      <c r="P1716" s="87"/>
      <c r="Q1716" s="87"/>
      <c r="R1716" s="87"/>
      <c r="S1716" s="87"/>
      <c r="T1716" s="87"/>
      <c r="U1716" s="87"/>
      <c r="V1716" s="87"/>
      <c r="W1716" s="87"/>
      <c r="X1716" s="87"/>
      <c r="Y1716" s="87"/>
      <c r="Z1716" s="87"/>
      <c r="AA1716" s="87"/>
      <c r="AB1716" s="87"/>
      <c r="AC1716" s="87"/>
      <c r="AD1716" s="87"/>
      <c r="AE1716" s="87"/>
      <c r="AF1716" s="87"/>
      <c r="AG1716" s="87"/>
      <c r="AH1716" s="87"/>
      <c r="AI1716" s="87"/>
      <c r="AJ1716" s="89"/>
    </row>
    <row r="1717" spans="1:36" s="54" customFormat="1" ht="15.75" customHeight="1" x14ac:dyDescent="0.15">
      <c r="A1717" s="122" t="str">
        <f t="shared" si="379"/>
        <v/>
      </c>
      <c r="B1717" s="53"/>
      <c r="F1717" s="369" t="s">
        <v>417</v>
      </c>
      <c r="G1717" s="370"/>
      <c r="H1717" s="370"/>
      <c r="I1717" s="370"/>
      <c r="J1717" s="370"/>
      <c r="K1717" s="370"/>
      <c r="L1717" s="370"/>
      <c r="M1717" s="370"/>
      <c r="N1717" s="370"/>
      <c r="O1717" s="370"/>
      <c r="P1717" s="370"/>
      <c r="Q1717" s="370"/>
      <c r="R1717" s="370"/>
      <c r="S1717" s="370"/>
      <c r="T1717" s="371"/>
      <c r="U1717" s="368" t="s">
        <v>418</v>
      </c>
      <c r="V1717" s="266"/>
      <c r="W1717" s="266"/>
      <c r="X1717" s="266"/>
      <c r="Y1717" s="266"/>
      <c r="Z1717" s="266"/>
      <c r="AA1717" s="266"/>
      <c r="AB1717" s="266"/>
      <c r="AC1717" s="266"/>
      <c r="AD1717" s="266"/>
      <c r="AE1717" s="266"/>
      <c r="AF1717" s="266"/>
      <c r="AG1717" s="266"/>
      <c r="AH1717" s="266"/>
      <c r="AI1717" s="372"/>
    </row>
    <row r="1718" spans="1:36" s="54" customFormat="1" ht="15.75" customHeight="1" x14ac:dyDescent="0.15">
      <c r="A1718" s="122" t="str">
        <f t="shared" si="379"/>
        <v/>
      </c>
      <c r="B1718" s="53"/>
      <c r="F1718" s="373" t="s">
        <v>74</v>
      </c>
      <c r="G1718" s="326"/>
      <c r="H1718" s="375" t="s">
        <v>181</v>
      </c>
      <c r="I1718" s="358"/>
      <c r="J1718" s="358"/>
      <c r="K1718" s="326" t="s">
        <v>227</v>
      </c>
      <c r="L1718" s="326"/>
      <c r="M1718" s="326"/>
      <c r="N1718" s="326"/>
      <c r="O1718" s="326" t="s">
        <v>514</v>
      </c>
      <c r="P1718" s="326"/>
      <c r="Q1718" s="326"/>
      <c r="R1718" s="326" t="s">
        <v>515</v>
      </c>
      <c r="S1718" s="326"/>
      <c r="T1718" s="331"/>
      <c r="U1718" s="376" t="s">
        <v>74</v>
      </c>
      <c r="V1718" s="326"/>
      <c r="W1718" s="375" t="s">
        <v>181</v>
      </c>
      <c r="X1718" s="358"/>
      <c r="Y1718" s="358"/>
      <c r="Z1718" s="326" t="s">
        <v>227</v>
      </c>
      <c r="AA1718" s="326"/>
      <c r="AB1718" s="326"/>
      <c r="AC1718" s="326"/>
      <c r="AD1718" s="326" t="s">
        <v>514</v>
      </c>
      <c r="AE1718" s="326"/>
      <c r="AF1718" s="326"/>
      <c r="AG1718" s="326" t="s">
        <v>515</v>
      </c>
      <c r="AH1718" s="326"/>
      <c r="AI1718" s="331"/>
    </row>
    <row r="1719" spans="1:36" s="54" customFormat="1" ht="15.75" customHeight="1" x14ac:dyDescent="0.15">
      <c r="A1719" s="122" t="str">
        <f t="shared" si="379"/>
        <v/>
      </c>
      <c r="B1719" s="53"/>
      <c r="F1719" s="374"/>
      <c r="G1719" s="327"/>
      <c r="H1719" s="362"/>
      <c r="I1719" s="362"/>
      <c r="J1719" s="362"/>
      <c r="K1719" s="327"/>
      <c r="L1719" s="327"/>
      <c r="M1719" s="327"/>
      <c r="N1719" s="327"/>
      <c r="O1719" s="327"/>
      <c r="P1719" s="327"/>
      <c r="Q1719" s="327"/>
      <c r="R1719" s="327"/>
      <c r="S1719" s="327"/>
      <c r="T1719" s="332"/>
      <c r="U1719" s="377"/>
      <c r="V1719" s="327"/>
      <c r="W1719" s="362"/>
      <c r="X1719" s="362"/>
      <c r="Y1719" s="362"/>
      <c r="Z1719" s="327"/>
      <c r="AA1719" s="327"/>
      <c r="AB1719" s="327"/>
      <c r="AC1719" s="327"/>
      <c r="AD1719" s="327"/>
      <c r="AE1719" s="327"/>
      <c r="AF1719" s="327"/>
      <c r="AG1719" s="327"/>
      <c r="AH1719" s="327"/>
      <c r="AI1719" s="332"/>
    </row>
    <row r="1720" spans="1:36" s="54" customFormat="1" ht="15.75" customHeight="1" x14ac:dyDescent="0.15">
      <c r="A1720" s="122" t="str">
        <f t="shared" ref="A1720:A1735" si="380">IF(液状化L1の有無="",IF(LEN(F1720)+LEN(U1720)=0,"×",""),"×")</f>
        <v/>
      </c>
      <c r="B1720" s="53"/>
      <c r="F1720" s="265">
        <f t="shared" ref="F1720:F1735" si="381">IF(F1023="","",F1023)</f>
        <v>2</v>
      </c>
      <c r="G1720" s="266"/>
      <c r="H1720" s="267">
        <f t="shared" ref="H1720:H1735" si="382">IF(H1023="","",H1023)</f>
        <v>0.33000001311302185</v>
      </c>
      <c r="I1720" s="267"/>
      <c r="J1720" s="267"/>
      <c r="K1720" s="365">
        <f t="shared" ref="K1720:K1735" si="383">IF(Q1023="","",Q1023)</f>
        <v>0</v>
      </c>
      <c r="L1720" s="365"/>
      <c r="M1720" s="365"/>
      <c r="N1720" s="365"/>
      <c r="O1720" s="366">
        <f t="shared" ref="O1720:O1735" si="384">IF(K1720="","",ROUND(K1720/H1720*$AH$1689,1))</f>
        <v>0</v>
      </c>
      <c r="P1720" s="366"/>
      <c r="Q1720" s="366"/>
      <c r="R1720" s="366">
        <f t="shared" ref="R1720:R1735" si="385">IF(K1720="","",ROUND(K1720/H1720*$AH$1690,1))</f>
        <v>0</v>
      </c>
      <c r="S1720" s="366"/>
      <c r="T1720" s="367"/>
      <c r="U1720" s="368">
        <f t="shared" ref="U1720:U1735" si="386">IF(U1023="","",U1023)</f>
        <v>2</v>
      </c>
      <c r="V1720" s="266"/>
      <c r="W1720" s="267">
        <f t="shared" ref="W1720:W1735" si="387">IF(W1023="","",W1023)</f>
        <v>0.33000001311302185</v>
      </c>
      <c r="X1720" s="267"/>
      <c r="Y1720" s="267"/>
      <c r="Z1720" s="365">
        <f>IF(AF1023="","",AF1023)</f>
        <v>0</v>
      </c>
      <c r="AA1720" s="365"/>
      <c r="AB1720" s="365"/>
      <c r="AC1720" s="365"/>
      <c r="AD1720" s="366">
        <f t="shared" ref="AD1720:AD1735" si="388">IF(Z1720="","",ROUND(Z1720/W1720*$AH$1689,1))</f>
        <v>0</v>
      </c>
      <c r="AE1720" s="366"/>
      <c r="AF1720" s="366"/>
      <c r="AG1720" s="366">
        <f t="shared" ref="AG1720:AG1735" si="389">IF(Z1720="","",ROUND(Z1720/W1720*$AH$1690,1))</f>
        <v>0</v>
      </c>
      <c r="AH1720" s="366"/>
      <c r="AI1720" s="367"/>
    </row>
    <row r="1721" spans="1:36" s="54" customFormat="1" ht="15.75" customHeight="1" x14ac:dyDescent="0.15">
      <c r="A1721" s="122" t="str">
        <f t="shared" si="380"/>
        <v/>
      </c>
      <c r="B1721" s="53"/>
      <c r="F1721" s="240">
        <f t="shared" si="381"/>
        <v>3</v>
      </c>
      <c r="G1721" s="241"/>
      <c r="H1721" s="242">
        <f t="shared" si="382"/>
        <v>1.5</v>
      </c>
      <c r="I1721" s="242"/>
      <c r="J1721" s="242"/>
      <c r="K1721" s="357">
        <f t="shared" si="383"/>
        <v>0</v>
      </c>
      <c r="L1721" s="357"/>
      <c r="M1721" s="357"/>
      <c r="N1721" s="357"/>
      <c r="O1721" s="358">
        <f t="shared" si="384"/>
        <v>0</v>
      </c>
      <c r="P1721" s="358"/>
      <c r="Q1721" s="358"/>
      <c r="R1721" s="358">
        <f t="shared" si="385"/>
        <v>0</v>
      </c>
      <c r="S1721" s="358"/>
      <c r="T1721" s="359"/>
      <c r="U1721" s="360">
        <f t="shared" si="386"/>
        <v>3</v>
      </c>
      <c r="V1721" s="241"/>
      <c r="W1721" s="242">
        <f t="shared" si="387"/>
        <v>1.5</v>
      </c>
      <c r="X1721" s="242"/>
      <c r="Y1721" s="242"/>
      <c r="Z1721" s="357">
        <f t="shared" ref="Z1721:Z1735" si="390">IF(AF1000="","",AF1000)</f>
        <v>0</v>
      </c>
      <c r="AA1721" s="357"/>
      <c r="AB1721" s="357"/>
      <c r="AC1721" s="357"/>
      <c r="AD1721" s="358">
        <f t="shared" si="388"/>
        <v>0</v>
      </c>
      <c r="AE1721" s="358"/>
      <c r="AF1721" s="358"/>
      <c r="AG1721" s="358">
        <f t="shared" si="389"/>
        <v>0</v>
      </c>
      <c r="AH1721" s="358"/>
      <c r="AI1721" s="359"/>
    </row>
    <row r="1722" spans="1:36" s="54" customFormat="1" ht="15.75" customHeight="1" x14ac:dyDescent="0.15">
      <c r="A1722" s="122" t="str">
        <f t="shared" si="380"/>
        <v/>
      </c>
      <c r="B1722" s="53"/>
      <c r="F1722" s="240">
        <f t="shared" si="381"/>
        <v>4</v>
      </c>
      <c r="G1722" s="241"/>
      <c r="H1722" s="242">
        <f t="shared" si="382"/>
        <v>5.940000057220459</v>
      </c>
      <c r="I1722" s="242"/>
      <c r="J1722" s="242"/>
      <c r="K1722" s="357">
        <f t="shared" si="383"/>
        <v>0</v>
      </c>
      <c r="L1722" s="357"/>
      <c r="M1722" s="357"/>
      <c r="N1722" s="357"/>
      <c r="O1722" s="358">
        <f t="shared" si="384"/>
        <v>0</v>
      </c>
      <c r="P1722" s="358"/>
      <c r="Q1722" s="358"/>
      <c r="R1722" s="358">
        <f t="shared" si="385"/>
        <v>0</v>
      </c>
      <c r="S1722" s="358"/>
      <c r="T1722" s="359"/>
      <c r="U1722" s="360">
        <f t="shared" si="386"/>
        <v>4</v>
      </c>
      <c r="V1722" s="241"/>
      <c r="W1722" s="242">
        <f t="shared" si="387"/>
        <v>5.940000057220459</v>
      </c>
      <c r="X1722" s="242"/>
      <c r="Y1722" s="242"/>
      <c r="Z1722" s="357">
        <f t="shared" si="390"/>
        <v>0</v>
      </c>
      <c r="AA1722" s="357"/>
      <c r="AB1722" s="357"/>
      <c r="AC1722" s="357"/>
      <c r="AD1722" s="358">
        <f t="shared" si="388"/>
        <v>0</v>
      </c>
      <c r="AE1722" s="358"/>
      <c r="AF1722" s="358"/>
      <c r="AG1722" s="358">
        <f t="shared" si="389"/>
        <v>0</v>
      </c>
      <c r="AH1722" s="358"/>
      <c r="AI1722" s="359"/>
    </row>
    <row r="1723" spans="1:36" s="54" customFormat="1" ht="15.75" customHeight="1" x14ac:dyDescent="0.15">
      <c r="A1723" s="122" t="str">
        <f t="shared" si="380"/>
        <v/>
      </c>
      <c r="B1723" s="53"/>
      <c r="F1723" s="240">
        <f t="shared" si="381"/>
        <v>4</v>
      </c>
      <c r="G1723" s="241"/>
      <c r="H1723" s="242">
        <f t="shared" si="382"/>
        <v>0.6100001335144043</v>
      </c>
      <c r="I1723" s="242"/>
      <c r="J1723" s="242"/>
      <c r="K1723" s="357">
        <f t="shared" si="383"/>
        <v>34.494694886477618</v>
      </c>
      <c r="L1723" s="357"/>
      <c r="M1723" s="357"/>
      <c r="N1723" s="357"/>
      <c r="O1723" s="358">
        <f t="shared" si="384"/>
        <v>67.900000000000006</v>
      </c>
      <c r="P1723" s="358"/>
      <c r="Q1723" s="358"/>
      <c r="R1723" s="358">
        <f t="shared" si="385"/>
        <v>79.2</v>
      </c>
      <c r="S1723" s="358"/>
      <c r="T1723" s="359"/>
      <c r="U1723" s="360">
        <f t="shared" si="386"/>
        <v>4</v>
      </c>
      <c r="V1723" s="241"/>
      <c r="W1723" s="242">
        <f t="shared" si="387"/>
        <v>0.6100001335144043</v>
      </c>
      <c r="X1723" s="242"/>
      <c r="Y1723" s="242"/>
      <c r="Z1723" s="357">
        <f t="shared" si="390"/>
        <v>34.494694886477618</v>
      </c>
      <c r="AA1723" s="357"/>
      <c r="AB1723" s="357"/>
      <c r="AC1723" s="357"/>
      <c r="AD1723" s="358">
        <f t="shared" si="388"/>
        <v>67.900000000000006</v>
      </c>
      <c r="AE1723" s="358"/>
      <c r="AF1723" s="358"/>
      <c r="AG1723" s="358">
        <f t="shared" si="389"/>
        <v>79.2</v>
      </c>
      <c r="AH1723" s="358"/>
      <c r="AI1723" s="359"/>
    </row>
    <row r="1724" spans="1:36" s="54" customFormat="1" ht="15.75" customHeight="1" x14ac:dyDescent="0.15">
      <c r="A1724" s="122" t="str">
        <f t="shared" si="380"/>
        <v/>
      </c>
      <c r="B1724" s="53"/>
      <c r="F1724" s="240">
        <f t="shared" si="381"/>
        <v>5</v>
      </c>
      <c r="G1724" s="241"/>
      <c r="H1724" s="242">
        <f t="shared" si="382"/>
        <v>3.4500000476837158</v>
      </c>
      <c r="I1724" s="242"/>
      <c r="J1724" s="242"/>
      <c r="K1724" s="357">
        <f t="shared" si="383"/>
        <v>344.6641347890656</v>
      </c>
      <c r="L1724" s="357"/>
      <c r="M1724" s="357"/>
      <c r="N1724" s="357"/>
      <c r="O1724" s="358">
        <f t="shared" si="384"/>
        <v>119.9</v>
      </c>
      <c r="P1724" s="358"/>
      <c r="Q1724" s="358"/>
      <c r="R1724" s="358">
        <f t="shared" si="385"/>
        <v>139.9</v>
      </c>
      <c r="S1724" s="358"/>
      <c r="T1724" s="359"/>
      <c r="U1724" s="360">
        <f t="shared" si="386"/>
        <v>5</v>
      </c>
      <c r="V1724" s="241"/>
      <c r="W1724" s="242">
        <f t="shared" si="387"/>
        <v>3.4500000476837158</v>
      </c>
      <c r="X1724" s="242"/>
      <c r="Y1724" s="242"/>
      <c r="Z1724" s="357">
        <f t="shared" si="390"/>
        <v>344.6641347890656</v>
      </c>
      <c r="AA1724" s="357"/>
      <c r="AB1724" s="357"/>
      <c r="AC1724" s="357"/>
      <c r="AD1724" s="358">
        <f t="shared" si="388"/>
        <v>119.9</v>
      </c>
      <c r="AE1724" s="358"/>
      <c r="AF1724" s="358"/>
      <c r="AG1724" s="358">
        <f t="shared" si="389"/>
        <v>139.9</v>
      </c>
      <c r="AH1724" s="358"/>
      <c r="AI1724" s="359"/>
    </row>
    <row r="1725" spans="1:36" s="54" customFormat="1" ht="15.75" customHeight="1" x14ac:dyDescent="0.15">
      <c r="A1725" s="122" t="str">
        <f t="shared" si="380"/>
        <v/>
      </c>
      <c r="B1725" s="53"/>
      <c r="F1725" s="240">
        <f t="shared" si="381"/>
        <v>6</v>
      </c>
      <c r="G1725" s="241"/>
      <c r="H1725" s="242">
        <f t="shared" si="382"/>
        <v>2.3499999046325684</v>
      </c>
      <c r="I1725" s="242"/>
      <c r="J1725" s="242"/>
      <c r="K1725" s="357">
        <f t="shared" si="383"/>
        <v>382.05692108009777</v>
      </c>
      <c r="L1725" s="357"/>
      <c r="M1725" s="357"/>
      <c r="N1725" s="357"/>
      <c r="O1725" s="358">
        <f t="shared" si="384"/>
        <v>195.1</v>
      </c>
      <c r="P1725" s="358"/>
      <c r="Q1725" s="358"/>
      <c r="R1725" s="358">
        <f t="shared" si="385"/>
        <v>227.6</v>
      </c>
      <c r="S1725" s="358"/>
      <c r="T1725" s="359"/>
      <c r="U1725" s="360">
        <f t="shared" si="386"/>
        <v>6</v>
      </c>
      <c r="V1725" s="241"/>
      <c r="W1725" s="242">
        <f t="shared" si="387"/>
        <v>2.3499999046325684</v>
      </c>
      <c r="X1725" s="242"/>
      <c r="Y1725" s="242"/>
      <c r="Z1725" s="357">
        <f t="shared" si="390"/>
        <v>382.05692108009777</v>
      </c>
      <c r="AA1725" s="357"/>
      <c r="AB1725" s="357"/>
      <c r="AC1725" s="357"/>
      <c r="AD1725" s="358">
        <f t="shared" si="388"/>
        <v>195.1</v>
      </c>
      <c r="AE1725" s="358"/>
      <c r="AF1725" s="358"/>
      <c r="AG1725" s="358">
        <f t="shared" si="389"/>
        <v>227.6</v>
      </c>
      <c r="AH1725" s="358"/>
      <c r="AI1725" s="359"/>
    </row>
    <row r="1726" spans="1:36" s="54" customFormat="1" ht="15.75" customHeight="1" x14ac:dyDescent="0.15">
      <c r="A1726" s="122" t="str">
        <f t="shared" si="380"/>
        <v/>
      </c>
      <c r="B1726" s="53"/>
      <c r="F1726" s="240">
        <f t="shared" si="381"/>
        <v>7</v>
      </c>
      <c r="G1726" s="241"/>
      <c r="H1726" s="242">
        <f t="shared" si="382"/>
        <v>8.6000003814697266</v>
      </c>
      <c r="I1726" s="242"/>
      <c r="J1726" s="242"/>
      <c r="K1726" s="357">
        <f t="shared" si="383"/>
        <v>2541.0144987146678</v>
      </c>
      <c r="L1726" s="357"/>
      <c r="M1726" s="357"/>
      <c r="N1726" s="357"/>
      <c r="O1726" s="358">
        <f t="shared" si="384"/>
        <v>354.6</v>
      </c>
      <c r="P1726" s="358"/>
      <c r="Q1726" s="358"/>
      <c r="R1726" s="358">
        <f t="shared" si="385"/>
        <v>413.7</v>
      </c>
      <c r="S1726" s="358"/>
      <c r="T1726" s="359"/>
      <c r="U1726" s="360">
        <f t="shared" si="386"/>
        <v>7</v>
      </c>
      <c r="V1726" s="241"/>
      <c r="W1726" s="242">
        <f t="shared" si="387"/>
        <v>8.6000003814697266</v>
      </c>
      <c r="X1726" s="242"/>
      <c r="Y1726" s="242"/>
      <c r="Z1726" s="357">
        <f t="shared" si="390"/>
        <v>3525.8095915179597</v>
      </c>
      <c r="AA1726" s="357"/>
      <c r="AB1726" s="357"/>
      <c r="AC1726" s="357"/>
      <c r="AD1726" s="358">
        <f t="shared" si="388"/>
        <v>492</v>
      </c>
      <c r="AE1726" s="358"/>
      <c r="AF1726" s="358"/>
      <c r="AG1726" s="358">
        <f t="shared" si="389"/>
        <v>574</v>
      </c>
      <c r="AH1726" s="358"/>
      <c r="AI1726" s="359"/>
    </row>
    <row r="1727" spans="1:36" s="54" customFormat="1" ht="15.75" customHeight="1" x14ac:dyDescent="0.15">
      <c r="A1727" s="122" t="str">
        <f t="shared" si="380"/>
        <v/>
      </c>
      <c r="B1727" s="53"/>
      <c r="F1727" s="240">
        <f t="shared" si="381"/>
        <v>8</v>
      </c>
      <c r="G1727" s="241"/>
      <c r="H1727" s="242">
        <f t="shared" si="382"/>
        <v>2.2000000476837158</v>
      </c>
      <c r="I1727" s="242"/>
      <c r="J1727" s="242"/>
      <c r="K1727" s="357">
        <f t="shared" si="383"/>
        <v>351.44997777456308</v>
      </c>
      <c r="L1727" s="357"/>
      <c r="M1727" s="357"/>
      <c r="N1727" s="357"/>
      <c r="O1727" s="358">
        <f t="shared" si="384"/>
        <v>191.7</v>
      </c>
      <c r="P1727" s="358"/>
      <c r="Q1727" s="358"/>
      <c r="R1727" s="358">
        <f t="shared" si="385"/>
        <v>223.6</v>
      </c>
      <c r="S1727" s="358"/>
      <c r="T1727" s="359"/>
      <c r="U1727" s="360">
        <f t="shared" si="386"/>
        <v>8</v>
      </c>
      <c r="V1727" s="241"/>
      <c r="W1727" s="242">
        <f t="shared" si="387"/>
        <v>2.2000000476837158</v>
      </c>
      <c r="X1727" s="242"/>
      <c r="Y1727" s="242"/>
      <c r="Z1727" s="357">
        <f t="shared" si="390"/>
        <v>351.44997777456308</v>
      </c>
      <c r="AA1727" s="357"/>
      <c r="AB1727" s="357"/>
      <c r="AC1727" s="357"/>
      <c r="AD1727" s="358">
        <f t="shared" si="388"/>
        <v>191.7</v>
      </c>
      <c r="AE1727" s="358"/>
      <c r="AF1727" s="358"/>
      <c r="AG1727" s="358">
        <f t="shared" si="389"/>
        <v>223.6</v>
      </c>
      <c r="AH1727" s="358"/>
      <c r="AI1727" s="359"/>
    </row>
    <row r="1728" spans="1:36" s="54" customFormat="1" ht="15.75" customHeight="1" x14ac:dyDescent="0.15">
      <c r="A1728" s="122" t="str">
        <f t="shared" si="380"/>
        <v/>
      </c>
      <c r="B1728" s="53"/>
      <c r="F1728" s="240">
        <f t="shared" si="381"/>
        <v>9</v>
      </c>
      <c r="G1728" s="241"/>
      <c r="H1728" s="242">
        <f t="shared" si="382"/>
        <v>1.5</v>
      </c>
      <c r="I1728" s="242"/>
      <c r="J1728" s="242"/>
      <c r="K1728" s="357">
        <f t="shared" si="383"/>
        <v>445.32075864635317</v>
      </c>
      <c r="L1728" s="357"/>
      <c r="M1728" s="357"/>
      <c r="N1728" s="357"/>
      <c r="O1728" s="358">
        <f t="shared" si="384"/>
        <v>356.3</v>
      </c>
      <c r="P1728" s="358"/>
      <c r="Q1728" s="358"/>
      <c r="R1728" s="358">
        <f t="shared" si="385"/>
        <v>415.6</v>
      </c>
      <c r="S1728" s="358"/>
      <c r="T1728" s="359"/>
      <c r="U1728" s="360">
        <f t="shared" si="386"/>
        <v>9</v>
      </c>
      <c r="V1728" s="241"/>
      <c r="W1728" s="242">
        <f t="shared" si="387"/>
        <v>1.5</v>
      </c>
      <c r="X1728" s="242"/>
      <c r="Y1728" s="242"/>
      <c r="Z1728" s="357">
        <f t="shared" si="390"/>
        <v>445.32075864635317</v>
      </c>
      <c r="AA1728" s="357"/>
      <c r="AB1728" s="357"/>
      <c r="AC1728" s="357"/>
      <c r="AD1728" s="358">
        <f t="shared" si="388"/>
        <v>356.3</v>
      </c>
      <c r="AE1728" s="358"/>
      <c r="AF1728" s="358"/>
      <c r="AG1728" s="358">
        <f t="shared" si="389"/>
        <v>415.6</v>
      </c>
      <c r="AH1728" s="358"/>
      <c r="AI1728" s="359"/>
    </row>
    <row r="1729" spans="1:36" s="54" customFormat="1" ht="15.75" customHeight="1" x14ac:dyDescent="0.15">
      <c r="A1729" s="122" t="str">
        <f t="shared" si="380"/>
        <v/>
      </c>
      <c r="B1729" s="53"/>
      <c r="F1729" s="240">
        <f t="shared" si="381"/>
        <v>10</v>
      </c>
      <c r="G1729" s="241"/>
      <c r="H1729" s="242">
        <f t="shared" si="382"/>
        <v>3.8499999046325684</v>
      </c>
      <c r="I1729" s="242"/>
      <c r="J1729" s="242"/>
      <c r="K1729" s="357">
        <f t="shared" si="383"/>
        <v>624.10878110249814</v>
      </c>
      <c r="L1729" s="357"/>
      <c r="M1729" s="357"/>
      <c r="N1729" s="357"/>
      <c r="O1729" s="358">
        <f t="shared" si="384"/>
        <v>194.5</v>
      </c>
      <c r="P1729" s="358"/>
      <c r="Q1729" s="358"/>
      <c r="R1729" s="358">
        <f t="shared" si="385"/>
        <v>226.9</v>
      </c>
      <c r="S1729" s="358"/>
      <c r="T1729" s="359"/>
      <c r="U1729" s="360">
        <f t="shared" si="386"/>
        <v>10</v>
      </c>
      <c r="V1729" s="241"/>
      <c r="W1729" s="242">
        <f t="shared" si="387"/>
        <v>3.8499999046325684</v>
      </c>
      <c r="X1729" s="242"/>
      <c r="Y1729" s="242"/>
      <c r="Z1729" s="357">
        <f t="shared" si="390"/>
        <v>624.10878110249814</v>
      </c>
      <c r="AA1729" s="357"/>
      <c r="AB1729" s="357"/>
      <c r="AC1729" s="357"/>
      <c r="AD1729" s="358">
        <f t="shared" si="388"/>
        <v>194.5</v>
      </c>
      <c r="AE1729" s="358"/>
      <c r="AF1729" s="358"/>
      <c r="AG1729" s="358">
        <f t="shared" si="389"/>
        <v>226.9</v>
      </c>
      <c r="AH1729" s="358"/>
      <c r="AI1729" s="359"/>
    </row>
    <row r="1730" spans="1:36" s="54" customFormat="1" ht="15.75" customHeight="1" x14ac:dyDescent="0.15">
      <c r="A1730" s="122" t="str">
        <f t="shared" si="380"/>
        <v/>
      </c>
      <c r="B1730" s="53"/>
      <c r="F1730" s="240">
        <f t="shared" si="381"/>
        <v>11</v>
      </c>
      <c r="G1730" s="241"/>
      <c r="H1730" s="242">
        <f t="shared" si="382"/>
        <v>2.4000000953674316</v>
      </c>
      <c r="I1730" s="242"/>
      <c r="J1730" s="242"/>
      <c r="K1730" s="357">
        <f t="shared" si="383"/>
        <v>950.01765619586195</v>
      </c>
      <c r="L1730" s="357"/>
      <c r="M1730" s="357"/>
      <c r="N1730" s="357"/>
      <c r="O1730" s="358">
        <f t="shared" si="384"/>
        <v>475</v>
      </c>
      <c r="P1730" s="358"/>
      <c r="Q1730" s="358"/>
      <c r="R1730" s="358">
        <f t="shared" si="385"/>
        <v>554.20000000000005</v>
      </c>
      <c r="S1730" s="358"/>
      <c r="T1730" s="359"/>
      <c r="U1730" s="360">
        <f t="shared" si="386"/>
        <v>11</v>
      </c>
      <c r="V1730" s="241"/>
      <c r="W1730" s="242">
        <f t="shared" si="387"/>
        <v>2.4000000953674316</v>
      </c>
      <c r="X1730" s="242"/>
      <c r="Y1730" s="242"/>
      <c r="Z1730" s="357">
        <f t="shared" si="390"/>
        <v>950.01765619586195</v>
      </c>
      <c r="AA1730" s="357"/>
      <c r="AB1730" s="357"/>
      <c r="AC1730" s="357"/>
      <c r="AD1730" s="358">
        <f t="shared" si="388"/>
        <v>475</v>
      </c>
      <c r="AE1730" s="358"/>
      <c r="AF1730" s="358"/>
      <c r="AG1730" s="358">
        <f t="shared" si="389"/>
        <v>554.20000000000005</v>
      </c>
      <c r="AH1730" s="358"/>
      <c r="AI1730" s="359"/>
    </row>
    <row r="1731" spans="1:36" s="54" customFormat="1" ht="15.75" customHeight="1" x14ac:dyDescent="0.15">
      <c r="A1731" s="122" t="str">
        <f t="shared" si="380"/>
        <v/>
      </c>
      <c r="B1731" s="53"/>
      <c r="F1731" s="240">
        <f t="shared" si="381"/>
        <v>12</v>
      </c>
      <c r="G1731" s="241"/>
      <c r="H1731" s="242">
        <f t="shared" si="382"/>
        <v>1.5199999809265137</v>
      </c>
      <c r="I1731" s="242"/>
      <c r="J1731" s="242"/>
      <c r="K1731" s="357">
        <f t="shared" si="383"/>
        <v>246.40139191442461</v>
      </c>
      <c r="L1731" s="357"/>
      <c r="M1731" s="357"/>
      <c r="N1731" s="357"/>
      <c r="O1731" s="358">
        <f t="shared" si="384"/>
        <v>194.5</v>
      </c>
      <c r="P1731" s="358"/>
      <c r="Q1731" s="358"/>
      <c r="R1731" s="358">
        <f t="shared" si="385"/>
        <v>226.9</v>
      </c>
      <c r="S1731" s="358"/>
      <c r="T1731" s="359"/>
      <c r="U1731" s="360">
        <f t="shared" si="386"/>
        <v>12</v>
      </c>
      <c r="V1731" s="241"/>
      <c r="W1731" s="242">
        <f t="shared" si="387"/>
        <v>2.2699999809265137</v>
      </c>
      <c r="X1731" s="242"/>
      <c r="Y1731" s="242"/>
      <c r="Z1731" s="357">
        <f t="shared" si="390"/>
        <v>367.98102760834962</v>
      </c>
      <c r="AA1731" s="357"/>
      <c r="AB1731" s="357"/>
      <c r="AC1731" s="357"/>
      <c r="AD1731" s="358">
        <f t="shared" si="388"/>
        <v>194.5</v>
      </c>
      <c r="AE1731" s="358"/>
      <c r="AF1731" s="358"/>
      <c r="AG1731" s="358">
        <f t="shared" si="389"/>
        <v>226.9</v>
      </c>
      <c r="AH1731" s="358"/>
      <c r="AI1731" s="359"/>
    </row>
    <row r="1732" spans="1:36" s="54" customFormat="1" ht="15.75" customHeight="1" x14ac:dyDescent="0.15">
      <c r="A1732" s="122" t="str">
        <f t="shared" si="380"/>
        <v/>
      </c>
      <c r="B1732" s="53"/>
      <c r="F1732" s="240">
        <f t="shared" si="381"/>
        <v>12</v>
      </c>
      <c r="G1732" s="241"/>
      <c r="H1732" s="242">
        <f t="shared" si="382"/>
        <v>0.75</v>
      </c>
      <c r="I1732" s="242"/>
      <c r="J1732" s="242"/>
      <c r="K1732" s="357">
        <f t="shared" si="383"/>
        <v>0</v>
      </c>
      <c r="L1732" s="357"/>
      <c r="M1732" s="357"/>
      <c r="N1732" s="357"/>
      <c r="O1732" s="358">
        <f t="shared" si="384"/>
        <v>0</v>
      </c>
      <c r="P1732" s="358"/>
      <c r="Q1732" s="358"/>
      <c r="R1732" s="358">
        <f t="shared" si="385"/>
        <v>0</v>
      </c>
      <c r="S1732" s="358"/>
      <c r="T1732" s="359"/>
      <c r="U1732" s="360" t="str">
        <f t="shared" si="386"/>
        <v/>
      </c>
      <c r="V1732" s="241"/>
      <c r="W1732" s="242" t="str">
        <f t="shared" si="387"/>
        <v/>
      </c>
      <c r="X1732" s="242"/>
      <c r="Y1732" s="242"/>
      <c r="Z1732" s="357" t="str">
        <f t="shared" si="390"/>
        <v/>
      </c>
      <c r="AA1732" s="357"/>
      <c r="AB1732" s="357"/>
      <c r="AC1732" s="357"/>
      <c r="AD1732" s="358" t="str">
        <f t="shared" si="388"/>
        <v/>
      </c>
      <c r="AE1732" s="358"/>
      <c r="AF1732" s="358"/>
      <c r="AG1732" s="358" t="str">
        <f t="shared" si="389"/>
        <v/>
      </c>
      <c r="AH1732" s="358"/>
      <c r="AI1732" s="359"/>
    </row>
    <row r="1733" spans="1:36" s="54" customFormat="1" ht="15.75" customHeight="1" x14ac:dyDescent="0.15">
      <c r="A1733" s="122" t="str">
        <f t="shared" si="380"/>
        <v>×</v>
      </c>
      <c r="B1733" s="53"/>
      <c r="F1733" s="240" t="str">
        <f t="shared" si="381"/>
        <v/>
      </c>
      <c r="G1733" s="241"/>
      <c r="H1733" s="242" t="str">
        <f t="shared" si="382"/>
        <v/>
      </c>
      <c r="I1733" s="242"/>
      <c r="J1733" s="242"/>
      <c r="K1733" s="357" t="str">
        <f t="shared" si="383"/>
        <v/>
      </c>
      <c r="L1733" s="357"/>
      <c r="M1733" s="357"/>
      <c r="N1733" s="357"/>
      <c r="O1733" s="358" t="str">
        <f t="shared" si="384"/>
        <v/>
      </c>
      <c r="P1733" s="358"/>
      <c r="Q1733" s="358"/>
      <c r="R1733" s="358" t="str">
        <f t="shared" si="385"/>
        <v/>
      </c>
      <c r="S1733" s="358"/>
      <c r="T1733" s="359"/>
      <c r="U1733" s="360" t="str">
        <f t="shared" si="386"/>
        <v/>
      </c>
      <c r="V1733" s="241"/>
      <c r="W1733" s="242" t="str">
        <f t="shared" si="387"/>
        <v/>
      </c>
      <c r="X1733" s="242"/>
      <c r="Y1733" s="242"/>
      <c r="Z1733" s="357" t="str">
        <f t="shared" si="390"/>
        <v/>
      </c>
      <c r="AA1733" s="357"/>
      <c r="AB1733" s="357"/>
      <c r="AC1733" s="357"/>
      <c r="AD1733" s="358" t="str">
        <f t="shared" si="388"/>
        <v/>
      </c>
      <c r="AE1733" s="358"/>
      <c r="AF1733" s="358"/>
      <c r="AG1733" s="358" t="str">
        <f t="shared" si="389"/>
        <v/>
      </c>
      <c r="AH1733" s="358"/>
      <c r="AI1733" s="359"/>
    </row>
    <row r="1734" spans="1:36" s="54" customFormat="1" ht="15.75" customHeight="1" x14ac:dyDescent="0.15">
      <c r="A1734" s="122" t="str">
        <f t="shared" si="380"/>
        <v>×</v>
      </c>
      <c r="B1734" s="53"/>
      <c r="F1734" s="240" t="str">
        <f t="shared" si="381"/>
        <v/>
      </c>
      <c r="G1734" s="241"/>
      <c r="H1734" s="242" t="str">
        <f t="shared" si="382"/>
        <v/>
      </c>
      <c r="I1734" s="242"/>
      <c r="J1734" s="242"/>
      <c r="K1734" s="357" t="str">
        <f t="shared" si="383"/>
        <v/>
      </c>
      <c r="L1734" s="357"/>
      <c r="M1734" s="357"/>
      <c r="N1734" s="357"/>
      <c r="O1734" s="358" t="str">
        <f t="shared" si="384"/>
        <v/>
      </c>
      <c r="P1734" s="358"/>
      <c r="Q1734" s="358"/>
      <c r="R1734" s="358" t="str">
        <f t="shared" si="385"/>
        <v/>
      </c>
      <c r="S1734" s="358"/>
      <c r="T1734" s="359"/>
      <c r="U1734" s="360" t="str">
        <f t="shared" si="386"/>
        <v/>
      </c>
      <c r="V1734" s="241"/>
      <c r="W1734" s="242" t="str">
        <f t="shared" si="387"/>
        <v/>
      </c>
      <c r="X1734" s="242"/>
      <c r="Y1734" s="242"/>
      <c r="Z1734" s="357" t="str">
        <f t="shared" si="390"/>
        <v/>
      </c>
      <c r="AA1734" s="357"/>
      <c r="AB1734" s="357"/>
      <c r="AC1734" s="357"/>
      <c r="AD1734" s="358" t="str">
        <f t="shared" si="388"/>
        <v/>
      </c>
      <c r="AE1734" s="358"/>
      <c r="AF1734" s="358"/>
      <c r="AG1734" s="358" t="str">
        <f t="shared" si="389"/>
        <v/>
      </c>
      <c r="AH1734" s="358"/>
      <c r="AI1734" s="359"/>
    </row>
    <row r="1735" spans="1:36" s="54" customFormat="1" ht="15.75" customHeight="1" x14ac:dyDescent="0.15">
      <c r="A1735" s="122" t="str">
        <f t="shared" si="380"/>
        <v>×</v>
      </c>
      <c r="B1735" s="53"/>
      <c r="F1735" s="251" t="str">
        <f t="shared" si="381"/>
        <v/>
      </c>
      <c r="G1735" s="252"/>
      <c r="H1735" s="253" t="str">
        <f t="shared" si="382"/>
        <v/>
      </c>
      <c r="I1735" s="253"/>
      <c r="J1735" s="253"/>
      <c r="K1735" s="361" t="str">
        <f t="shared" si="383"/>
        <v/>
      </c>
      <c r="L1735" s="361"/>
      <c r="M1735" s="361"/>
      <c r="N1735" s="361"/>
      <c r="O1735" s="362" t="str">
        <f t="shared" si="384"/>
        <v/>
      </c>
      <c r="P1735" s="362"/>
      <c r="Q1735" s="362"/>
      <c r="R1735" s="362" t="str">
        <f t="shared" si="385"/>
        <v/>
      </c>
      <c r="S1735" s="362"/>
      <c r="T1735" s="363"/>
      <c r="U1735" s="364" t="str">
        <f t="shared" si="386"/>
        <v/>
      </c>
      <c r="V1735" s="252"/>
      <c r="W1735" s="253" t="str">
        <f t="shared" si="387"/>
        <v/>
      </c>
      <c r="X1735" s="253"/>
      <c r="Y1735" s="253"/>
      <c r="Z1735" s="361" t="str">
        <f t="shared" si="390"/>
        <v/>
      </c>
      <c r="AA1735" s="361"/>
      <c r="AB1735" s="361"/>
      <c r="AC1735" s="361"/>
      <c r="AD1735" s="362" t="str">
        <f t="shared" si="388"/>
        <v/>
      </c>
      <c r="AE1735" s="362"/>
      <c r="AF1735" s="362"/>
      <c r="AG1735" s="362" t="str">
        <f t="shared" si="389"/>
        <v/>
      </c>
      <c r="AH1735" s="362"/>
      <c r="AI1735" s="363"/>
    </row>
    <row r="1736" spans="1:36" s="85" customFormat="1" ht="15.75" customHeight="1" x14ac:dyDescent="0.15">
      <c r="A1736" s="123" t="str">
        <f>IF(液状化L1の有無="","","×")</f>
        <v/>
      </c>
      <c r="B1736" s="99" t="s">
        <v>571</v>
      </c>
      <c r="F1736" s="86"/>
      <c r="G1736" s="86"/>
      <c r="H1736" s="86"/>
      <c r="I1736" s="86"/>
      <c r="J1736" s="86"/>
      <c r="K1736" s="86"/>
      <c r="L1736" s="86"/>
      <c r="M1736" s="86"/>
      <c r="N1736" s="86"/>
      <c r="O1736" s="86"/>
      <c r="P1736" s="86"/>
      <c r="Q1736" s="86"/>
      <c r="R1736" s="86"/>
      <c r="S1736" s="86"/>
      <c r="T1736" s="86"/>
      <c r="U1736" s="86"/>
      <c r="V1736" s="86"/>
      <c r="W1736" s="86"/>
      <c r="X1736" s="86"/>
      <c r="Y1736" s="86"/>
      <c r="Z1736" s="86"/>
      <c r="AA1736" s="86"/>
      <c r="AB1736" s="86"/>
      <c r="AC1736" s="86"/>
      <c r="AD1736" s="86"/>
      <c r="AE1736" s="86"/>
      <c r="AF1736" s="86"/>
      <c r="AG1736" s="86"/>
      <c r="AH1736" s="86"/>
      <c r="AI1736" s="86"/>
    </row>
    <row r="1737" spans="1:36" s="85" customFormat="1" ht="15.75" customHeight="1" x14ac:dyDescent="0.15">
      <c r="A1737" s="124" t="str">
        <f>IF(液状化L2の有無="","","×")</f>
        <v/>
      </c>
      <c r="B1737" s="53"/>
    </row>
    <row r="1738" spans="1:36" s="54" customFormat="1" ht="15.75" customHeight="1" x14ac:dyDescent="0.15">
      <c r="A1738" s="124" t="str">
        <f>IF(液状化L2の有無="","","×")</f>
        <v/>
      </c>
      <c r="B1738" s="53"/>
      <c r="F1738" s="87" t="s">
        <v>508</v>
      </c>
      <c r="G1738" s="88"/>
      <c r="H1738" s="88"/>
      <c r="I1738" s="87"/>
      <c r="J1738" s="87"/>
      <c r="K1738" s="87"/>
      <c r="L1738" s="87"/>
      <c r="M1738" s="87"/>
      <c r="N1738" s="87"/>
      <c r="O1738" s="87"/>
      <c r="P1738" s="87"/>
      <c r="Q1738" s="87"/>
      <c r="R1738" s="87"/>
      <c r="S1738" s="87"/>
      <c r="T1738" s="87"/>
      <c r="U1738" s="87"/>
      <c r="V1738" s="87"/>
      <c r="W1738" s="87"/>
      <c r="X1738" s="87"/>
      <c r="Y1738" s="87"/>
      <c r="Z1738" s="87"/>
      <c r="AA1738" s="87"/>
      <c r="AB1738" s="87"/>
      <c r="AC1738" s="87"/>
      <c r="AD1738" s="87"/>
      <c r="AE1738" s="87"/>
      <c r="AF1738" s="87"/>
      <c r="AG1738" s="87"/>
      <c r="AH1738" s="87"/>
      <c r="AI1738" s="87"/>
      <c r="AJ1738" s="89"/>
    </row>
    <row r="1739" spans="1:36" s="54" customFormat="1" ht="15.75" customHeight="1" x14ac:dyDescent="0.15">
      <c r="A1739" s="124" t="str">
        <f>IF(液状化L2の有無="","","×")</f>
        <v/>
      </c>
      <c r="B1739" s="53"/>
      <c r="F1739" s="369" t="s">
        <v>417</v>
      </c>
      <c r="G1739" s="370"/>
      <c r="H1739" s="370"/>
      <c r="I1739" s="370"/>
      <c r="J1739" s="370"/>
      <c r="K1739" s="370"/>
      <c r="L1739" s="370"/>
      <c r="M1739" s="370"/>
      <c r="N1739" s="370"/>
      <c r="O1739" s="370"/>
      <c r="P1739" s="370"/>
      <c r="Q1739" s="370"/>
      <c r="R1739" s="370"/>
      <c r="S1739" s="370"/>
      <c r="T1739" s="371"/>
      <c r="U1739" s="368" t="s">
        <v>418</v>
      </c>
      <c r="V1739" s="266"/>
      <c r="W1739" s="266"/>
      <c r="X1739" s="266"/>
      <c r="Y1739" s="266"/>
      <c r="Z1739" s="266"/>
      <c r="AA1739" s="266"/>
      <c r="AB1739" s="266"/>
      <c r="AC1739" s="266"/>
      <c r="AD1739" s="266"/>
      <c r="AE1739" s="266"/>
      <c r="AF1739" s="266"/>
      <c r="AG1739" s="266"/>
      <c r="AH1739" s="266"/>
      <c r="AI1739" s="372"/>
    </row>
    <row r="1740" spans="1:36" s="54" customFormat="1" ht="15.75" customHeight="1" x14ac:dyDescent="0.15">
      <c r="A1740" s="124" t="str">
        <f>IF(液状化L2の有無="","","×")</f>
        <v/>
      </c>
      <c r="B1740" s="53"/>
      <c r="F1740" s="373" t="s">
        <v>74</v>
      </c>
      <c r="G1740" s="326"/>
      <c r="H1740" s="375" t="s">
        <v>181</v>
      </c>
      <c r="I1740" s="358"/>
      <c r="J1740" s="358"/>
      <c r="K1740" s="326" t="s">
        <v>227</v>
      </c>
      <c r="L1740" s="326"/>
      <c r="M1740" s="326"/>
      <c r="N1740" s="326"/>
      <c r="O1740" s="326" t="s">
        <v>514</v>
      </c>
      <c r="P1740" s="326"/>
      <c r="Q1740" s="326"/>
      <c r="R1740" s="326" t="s">
        <v>515</v>
      </c>
      <c r="S1740" s="326"/>
      <c r="T1740" s="331"/>
      <c r="U1740" s="376" t="s">
        <v>74</v>
      </c>
      <c r="V1740" s="326"/>
      <c r="W1740" s="375" t="s">
        <v>181</v>
      </c>
      <c r="X1740" s="358"/>
      <c r="Y1740" s="358"/>
      <c r="Z1740" s="326" t="s">
        <v>227</v>
      </c>
      <c r="AA1740" s="326"/>
      <c r="AB1740" s="326"/>
      <c r="AC1740" s="326"/>
      <c r="AD1740" s="326" t="s">
        <v>514</v>
      </c>
      <c r="AE1740" s="326"/>
      <c r="AF1740" s="326"/>
      <c r="AG1740" s="326" t="s">
        <v>515</v>
      </c>
      <c r="AH1740" s="326"/>
      <c r="AI1740" s="331"/>
    </row>
    <row r="1741" spans="1:36" s="54" customFormat="1" ht="15.75" customHeight="1" x14ac:dyDescent="0.15">
      <c r="A1741" s="124" t="str">
        <f>IF(液状化L2の有無="","","×")</f>
        <v/>
      </c>
      <c r="B1741" s="53"/>
      <c r="F1741" s="374"/>
      <c r="G1741" s="327"/>
      <c r="H1741" s="362"/>
      <c r="I1741" s="362"/>
      <c r="J1741" s="362"/>
      <c r="K1741" s="327"/>
      <c r="L1741" s="327"/>
      <c r="M1741" s="327"/>
      <c r="N1741" s="327"/>
      <c r="O1741" s="327"/>
      <c r="P1741" s="327"/>
      <c r="Q1741" s="327"/>
      <c r="R1741" s="327"/>
      <c r="S1741" s="327"/>
      <c r="T1741" s="332"/>
      <c r="U1741" s="377"/>
      <c r="V1741" s="327"/>
      <c r="W1741" s="362"/>
      <c r="X1741" s="362"/>
      <c r="Y1741" s="362"/>
      <c r="Z1741" s="327"/>
      <c r="AA1741" s="327"/>
      <c r="AB1741" s="327"/>
      <c r="AC1741" s="327"/>
      <c r="AD1741" s="327"/>
      <c r="AE1741" s="327"/>
      <c r="AF1741" s="327"/>
      <c r="AG1741" s="327"/>
      <c r="AH1741" s="327"/>
      <c r="AI1741" s="332"/>
    </row>
    <row r="1742" spans="1:36" s="54" customFormat="1" ht="15.75" customHeight="1" x14ac:dyDescent="0.15">
      <c r="A1742" s="124" t="str">
        <f t="shared" ref="A1742:A1757" si="391">IF(液状化L2の有無="",IF(LEN(F1742)+LEN(U1742)=0,"×",""),"×")</f>
        <v/>
      </c>
      <c r="B1742" s="53"/>
      <c r="F1742" s="265">
        <f t="shared" ref="F1742:F1757" si="392">IF(F1047="","",F1047)</f>
        <v>2</v>
      </c>
      <c r="G1742" s="266"/>
      <c r="H1742" s="267">
        <f t="shared" ref="H1742:H1757" si="393">IF(H1047="","",H1047)</f>
        <v>0.33000001311302185</v>
      </c>
      <c r="I1742" s="267"/>
      <c r="J1742" s="267"/>
      <c r="K1742" s="365">
        <f t="shared" ref="K1742:K1757" si="394">IF(Q1047="","",Q1047)</f>
        <v>0</v>
      </c>
      <c r="L1742" s="365"/>
      <c r="M1742" s="365"/>
      <c r="N1742" s="365"/>
      <c r="O1742" s="366">
        <f t="shared" ref="O1742:O1757" si="395">IF(K1742="","",ROUND(K1742/H1742*$AH$1689,1))</f>
        <v>0</v>
      </c>
      <c r="P1742" s="366"/>
      <c r="Q1742" s="366"/>
      <c r="R1742" s="366">
        <f t="shared" ref="R1742:R1757" si="396">IF(K1742="","",ROUND(K1742/H1742*$AH$1690,1))</f>
        <v>0</v>
      </c>
      <c r="S1742" s="366"/>
      <c r="T1742" s="367"/>
      <c r="U1742" s="368">
        <f t="shared" ref="U1742:U1757" si="397">IF(U1047="","",U1047)</f>
        <v>2</v>
      </c>
      <c r="V1742" s="266"/>
      <c r="W1742" s="267">
        <f t="shared" ref="W1742:W1757" si="398">IF(W1047="","",W1047)</f>
        <v>0.33000001311302185</v>
      </c>
      <c r="X1742" s="267"/>
      <c r="Y1742" s="267"/>
      <c r="Z1742" s="365">
        <f t="shared" ref="Z1742:Z1757" si="399">IF(AF1047="","",AF1047)</f>
        <v>0</v>
      </c>
      <c r="AA1742" s="365"/>
      <c r="AB1742" s="365"/>
      <c r="AC1742" s="365"/>
      <c r="AD1742" s="366">
        <f t="shared" ref="AD1742:AD1757" si="400">IF(Z1742="","",ROUND(Z1742/W1742*$AH$1689,1))</f>
        <v>0</v>
      </c>
      <c r="AE1742" s="366"/>
      <c r="AF1742" s="366"/>
      <c r="AG1742" s="366">
        <f t="shared" ref="AG1742:AG1757" si="401">IF(Z1742="","",ROUND(Z1742/W1742*$AH$1690,1))</f>
        <v>0</v>
      </c>
      <c r="AH1742" s="366"/>
      <c r="AI1742" s="367"/>
    </row>
    <row r="1743" spans="1:36" s="54" customFormat="1" ht="15.75" customHeight="1" x14ac:dyDescent="0.15">
      <c r="A1743" s="124" t="str">
        <f t="shared" si="391"/>
        <v/>
      </c>
      <c r="B1743" s="53"/>
      <c r="F1743" s="240">
        <f t="shared" si="392"/>
        <v>3</v>
      </c>
      <c r="G1743" s="241"/>
      <c r="H1743" s="242">
        <f t="shared" si="393"/>
        <v>1.5</v>
      </c>
      <c r="I1743" s="242"/>
      <c r="J1743" s="242"/>
      <c r="K1743" s="357">
        <f t="shared" si="394"/>
        <v>0</v>
      </c>
      <c r="L1743" s="357"/>
      <c r="M1743" s="357"/>
      <c r="N1743" s="357"/>
      <c r="O1743" s="358">
        <f t="shared" si="395"/>
        <v>0</v>
      </c>
      <c r="P1743" s="358"/>
      <c r="Q1743" s="358"/>
      <c r="R1743" s="358">
        <f t="shared" si="396"/>
        <v>0</v>
      </c>
      <c r="S1743" s="358"/>
      <c r="T1743" s="359"/>
      <c r="U1743" s="360">
        <f t="shared" si="397"/>
        <v>3</v>
      </c>
      <c r="V1743" s="241"/>
      <c r="W1743" s="242">
        <f t="shared" si="398"/>
        <v>1.5</v>
      </c>
      <c r="X1743" s="242"/>
      <c r="Y1743" s="242"/>
      <c r="Z1743" s="357">
        <f t="shared" si="399"/>
        <v>0</v>
      </c>
      <c r="AA1743" s="357"/>
      <c r="AB1743" s="357"/>
      <c r="AC1743" s="357"/>
      <c r="AD1743" s="358">
        <f t="shared" si="400"/>
        <v>0</v>
      </c>
      <c r="AE1743" s="358"/>
      <c r="AF1743" s="358"/>
      <c r="AG1743" s="358">
        <f t="shared" si="401"/>
        <v>0</v>
      </c>
      <c r="AH1743" s="358"/>
      <c r="AI1743" s="359"/>
    </row>
    <row r="1744" spans="1:36" s="54" customFormat="1" ht="15.75" customHeight="1" x14ac:dyDescent="0.15">
      <c r="A1744" s="124" t="str">
        <f t="shared" si="391"/>
        <v/>
      </c>
      <c r="B1744" s="53"/>
      <c r="F1744" s="240">
        <f t="shared" si="392"/>
        <v>4</v>
      </c>
      <c r="G1744" s="241"/>
      <c r="H1744" s="242">
        <f t="shared" si="393"/>
        <v>6.0399999618530273</v>
      </c>
      <c r="I1744" s="242"/>
      <c r="J1744" s="242"/>
      <c r="K1744" s="357">
        <f t="shared" si="394"/>
        <v>0</v>
      </c>
      <c r="L1744" s="357"/>
      <c r="M1744" s="357"/>
      <c r="N1744" s="357"/>
      <c r="O1744" s="358">
        <f t="shared" si="395"/>
        <v>0</v>
      </c>
      <c r="P1744" s="358"/>
      <c r="Q1744" s="358"/>
      <c r="R1744" s="358">
        <f t="shared" si="396"/>
        <v>0</v>
      </c>
      <c r="S1744" s="358"/>
      <c r="T1744" s="359"/>
      <c r="U1744" s="360">
        <f t="shared" si="397"/>
        <v>4</v>
      </c>
      <c r="V1744" s="241"/>
      <c r="W1744" s="242">
        <f t="shared" si="398"/>
        <v>6.0399999618530273</v>
      </c>
      <c r="X1744" s="242"/>
      <c r="Y1744" s="242"/>
      <c r="Z1744" s="357">
        <f t="shared" si="399"/>
        <v>0</v>
      </c>
      <c r="AA1744" s="357"/>
      <c r="AB1744" s="357"/>
      <c r="AC1744" s="357"/>
      <c r="AD1744" s="358">
        <f t="shared" si="400"/>
        <v>0</v>
      </c>
      <c r="AE1744" s="358"/>
      <c r="AF1744" s="358"/>
      <c r="AG1744" s="358">
        <f t="shared" si="401"/>
        <v>0</v>
      </c>
      <c r="AH1744" s="358"/>
      <c r="AI1744" s="359"/>
    </row>
    <row r="1745" spans="1:36" s="54" customFormat="1" ht="15.75" customHeight="1" x14ac:dyDescent="0.15">
      <c r="A1745" s="124" t="str">
        <f t="shared" si="391"/>
        <v/>
      </c>
      <c r="B1745" s="53"/>
      <c r="F1745" s="240">
        <f t="shared" si="392"/>
        <v>4</v>
      </c>
      <c r="G1745" s="241"/>
      <c r="H1745" s="242">
        <f t="shared" si="393"/>
        <v>0.51000022888183594</v>
      </c>
      <c r="I1745" s="242"/>
      <c r="J1745" s="242"/>
      <c r="K1745" s="357">
        <f t="shared" si="394"/>
        <v>28.839833502917198</v>
      </c>
      <c r="L1745" s="357"/>
      <c r="M1745" s="357"/>
      <c r="N1745" s="357"/>
      <c r="O1745" s="358">
        <f t="shared" si="395"/>
        <v>67.900000000000006</v>
      </c>
      <c r="P1745" s="358"/>
      <c r="Q1745" s="358"/>
      <c r="R1745" s="358">
        <f t="shared" si="396"/>
        <v>79.2</v>
      </c>
      <c r="S1745" s="358"/>
      <c r="T1745" s="359"/>
      <c r="U1745" s="360">
        <f t="shared" si="397"/>
        <v>4</v>
      </c>
      <c r="V1745" s="241"/>
      <c r="W1745" s="242">
        <f t="shared" si="398"/>
        <v>0.51000022888183594</v>
      </c>
      <c r="X1745" s="242"/>
      <c r="Y1745" s="242"/>
      <c r="Z1745" s="357">
        <f t="shared" si="399"/>
        <v>28.839833502917198</v>
      </c>
      <c r="AA1745" s="357"/>
      <c r="AB1745" s="357"/>
      <c r="AC1745" s="357"/>
      <c r="AD1745" s="358">
        <f t="shared" si="400"/>
        <v>67.900000000000006</v>
      </c>
      <c r="AE1745" s="358"/>
      <c r="AF1745" s="358"/>
      <c r="AG1745" s="358">
        <f t="shared" si="401"/>
        <v>79.2</v>
      </c>
      <c r="AH1745" s="358"/>
      <c r="AI1745" s="359"/>
    </row>
    <row r="1746" spans="1:36" s="54" customFormat="1" ht="15.75" customHeight="1" x14ac:dyDescent="0.15">
      <c r="A1746" s="124" t="str">
        <f t="shared" si="391"/>
        <v/>
      </c>
      <c r="B1746" s="53"/>
      <c r="F1746" s="240">
        <f t="shared" si="392"/>
        <v>5</v>
      </c>
      <c r="G1746" s="241"/>
      <c r="H1746" s="242">
        <f t="shared" si="393"/>
        <v>3.4500000476837158</v>
      </c>
      <c r="I1746" s="242"/>
      <c r="J1746" s="242"/>
      <c r="K1746" s="357">
        <f t="shared" si="394"/>
        <v>344.6641347890656</v>
      </c>
      <c r="L1746" s="357"/>
      <c r="M1746" s="357"/>
      <c r="N1746" s="357"/>
      <c r="O1746" s="358">
        <f t="shared" si="395"/>
        <v>119.9</v>
      </c>
      <c r="P1746" s="358"/>
      <c r="Q1746" s="358"/>
      <c r="R1746" s="358">
        <f t="shared" si="396"/>
        <v>139.9</v>
      </c>
      <c r="S1746" s="358"/>
      <c r="T1746" s="359"/>
      <c r="U1746" s="360">
        <f t="shared" si="397"/>
        <v>5</v>
      </c>
      <c r="V1746" s="241"/>
      <c r="W1746" s="242">
        <f t="shared" si="398"/>
        <v>3.4500000476837158</v>
      </c>
      <c r="X1746" s="242"/>
      <c r="Y1746" s="242"/>
      <c r="Z1746" s="357">
        <f t="shared" si="399"/>
        <v>344.6641347890656</v>
      </c>
      <c r="AA1746" s="357"/>
      <c r="AB1746" s="357"/>
      <c r="AC1746" s="357"/>
      <c r="AD1746" s="358">
        <f t="shared" si="400"/>
        <v>119.9</v>
      </c>
      <c r="AE1746" s="358"/>
      <c r="AF1746" s="358"/>
      <c r="AG1746" s="358">
        <f t="shared" si="401"/>
        <v>139.9</v>
      </c>
      <c r="AH1746" s="358"/>
      <c r="AI1746" s="359"/>
    </row>
    <row r="1747" spans="1:36" s="54" customFormat="1" ht="15.75" customHeight="1" x14ac:dyDescent="0.15">
      <c r="A1747" s="124" t="str">
        <f t="shared" si="391"/>
        <v/>
      </c>
      <c r="B1747" s="53"/>
      <c r="F1747" s="240">
        <f t="shared" si="392"/>
        <v>6</v>
      </c>
      <c r="G1747" s="241"/>
      <c r="H1747" s="242">
        <f t="shared" si="393"/>
        <v>2.3499999046325684</v>
      </c>
      <c r="I1747" s="242"/>
      <c r="J1747" s="242"/>
      <c r="K1747" s="357">
        <f t="shared" si="394"/>
        <v>382.05692108009777</v>
      </c>
      <c r="L1747" s="357"/>
      <c r="M1747" s="357"/>
      <c r="N1747" s="357"/>
      <c r="O1747" s="358">
        <f t="shared" si="395"/>
        <v>195.1</v>
      </c>
      <c r="P1747" s="358"/>
      <c r="Q1747" s="358"/>
      <c r="R1747" s="358">
        <f t="shared" si="396"/>
        <v>227.6</v>
      </c>
      <c r="S1747" s="358"/>
      <c r="T1747" s="359"/>
      <c r="U1747" s="360">
        <f t="shared" si="397"/>
        <v>6</v>
      </c>
      <c r="V1747" s="241"/>
      <c r="W1747" s="242">
        <f t="shared" si="398"/>
        <v>2.3499999046325684</v>
      </c>
      <c r="X1747" s="242"/>
      <c r="Y1747" s="242"/>
      <c r="Z1747" s="357">
        <f t="shared" si="399"/>
        <v>382.05692108009777</v>
      </c>
      <c r="AA1747" s="357"/>
      <c r="AB1747" s="357"/>
      <c r="AC1747" s="357"/>
      <c r="AD1747" s="358">
        <f t="shared" si="400"/>
        <v>195.1</v>
      </c>
      <c r="AE1747" s="358"/>
      <c r="AF1747" s="358"/>
      <c r="AG1747" s="358">
        <f t="shared" si="401"/>
        <v>227.6</v>
      </c>
      <c r="AH1747" s="358"/>
      <c r="AI1747" s="359"/>
    </row>
    <row r="1748" spans="1:36" s="54" customFormat="1" ht="15.75" customHeight="1" x14ac:dyDescent="0.15">
      <c r="A1748" s="124" t="str">
        <f t="shared" si="391"/>
        <v/>
      </c>
      <c r="B1748" s="53"/>
      <c r="F1748" s="240">
        <f t="shared" si="392"/>
        <v>7</v>
      </c>
      <c r="G1748" s="241"/>
      <c r="H1748" s="242">
        <f t="shared" si="393"/>
        <v>8.6000003814697266</v>
      </c>
      <c r="I1748" s="242"/>
      <c r="J1748" s="242"/>
      <c r="K1748" s="357">
        <f t="shared" si="394"/>
        <v>1175.2698638393199</v>
      </c>
      <c r="L1748" s="357"/>
      <c r="M1748" s="357"/>
      <c r="N1748" s="357"/>
      <c r="O1748" s="358">
        <f t="shared" si="395"/>
        <v>164</v>
      </c>
      <c r="P1748" s="358"/>
      <c r="Q1748" s="358"/>
      <c r="R1748" s="358">
        <f t="shared" si="396"/>
        <v>191.3</v>
      </c>
      <c r="S1748" s="358"/>
      <c r="T1748" s="359"/>
      <c r="U1748" s="360">
        <f t="shared" si="397"/>
        <v>7</v>
      </c>
      <c r="V1748" s="241"/>
      <c r="W1748" s="242">
        <f t="shared" si="398"/>
        <v>8.6000003814697266</v>
      </c>
      <c r="X1748" s="242"/>
      <c r="Y1748" s="242"/>
      <c r="Z1748" s="357">
        <f t="shared" si="399"/>
        <v>1175.2698638393199</v>
      </c>
      <c r="AA1748" s="357"/>
      <c r="AB1748" s="357"/>
      <c r="AC1748" s="357"/>
      <c r="AD1748" s="358">
        <f t="shared" si="400"/>
        <v>164</v>
      </c>
      <c r="AE1748" s="358"/>
      <c r="AF1748" s="358"/>
      <c r="AG1748" s="358">
        <f t="shared" si="401"/>
        <v>191.3</v>
      </c>
      <c r="AH1748" s="358"/>
      <c r="AI1748" s="359"/>
    </row>
    <row r="1749" spans="1:36" s="54" customFormat="1" ht="15.75" customHeight="1" x14ac:dyDescent="0.15">
      <c r="A1749" s="124" t="str">
        <f t="shared" si="391"/>
        <v/>
      </c>
      <c r="B1749" s="53"/>
      <c r="F1749" s="240">
        <f t="shared" si="392"/>
        <v>8</v>
      </c>
      <c r="G1749" s="241"/>
      <c r="H1749" s="242">
        <f t="shared" si="393"/>
        <v>2.2000000476837158</v>
      </c>
      <c r="I1749" s="242"/>
      <c r="J1749" s="242"/>
      <c r="K1749" s="357">
        <f t="shared" si="394"/>
        <v>351.44997777456308</v>
      </c>
      <c r="L1749" s="357"/>
      <c r="M1749" s="357"/>
      <c r="N1749" s="357"/>
      <c r="O1749" s="358">
        <f t="shared" si="395"/>
        <v>191.7</v>
      </c>
      <c r="P1749" s="358"/>
      <c r="Q1749" s="358"/>
      <c r="R1749" s="358">
        <f t="shared" si="396"/>
        <v>223.6</v>
      </c>
      <c r="S1749" s="358"/>
      <c r="T1749" s="359"/>
      <c r="U1749" s="360">
        <f t="shared" si="397"/>
        <v>8</v>
      </c>
      <c r="V1749" s="241"/>
      <c r="W1749" s="242">
        <f t="shared" si="398"/>
        <v>2.2000000476837158</v>
      </c>
      <c r="X1749" s="242"/>
      <c r="Y1749" s="242"/>
      <c r="Z1749" s="357">
        <f t="shared" si="399"/>
        <v>351.44997777456308</v>
      </c>
      <c r="AA1749" s="357"/>
      <c r="AB1749" s="357"/>
      <c r="AC1749" s="357"/>
      <c r="AD1749" s="358">
        <f t="shared" si="400"/>
        <v>191.7</v>
      </c>
      <c r="AE1749" s="358"/>
      <c r="AF1749" s="358"/>
      <c r="AG1749" s="358">
        <f t="shared" si="401"/>
        <v>223.6</v>
      </c>
      <c r="AH1749" s="358"/>
      <c r="AI1749" s="359"/>
    </row>
    <row r="1750" spans="1:36" s="54" customFormat="1" ht="15.75" customHeight="1" x14ac:dyDescent="0.15">
      <c r="A1750" s="124" t="str">
        <f t="shared" si="391"/>
        <v/>
      </c>
      <c r="B1750" s="53"/>
      <c r="F1750" s="240">
        <f t="shared" si="392"/>
        <v>9</v>
      </c>
      <c r="G1750" s="241"/>
      <c r="H1750" s="242">
        <f t="shared" si="393"/>
        <v>1.5</v>
      </c>
      <c r="I1750" s="242"/>
      <c r="J1750" s="242"/>
      <c r="K1750" s="357">
        <f t="shared" si="394"/>
        <v>445.32075864635317</v>
      </c>
      <c r="L1750" s="357"/>
      <c r="M1750" s="357"/>
      <c r="N1750" s="357"/>
      <c r="O1750" s="358">
        <f t="shared" si="395"/>
        <v>356.3</v>
      </c>
      <c r="P1750" s="358"/>
      <c r="Q1750" s="358"/>
      <c r="R1750" s="358">
        <f t="shared" si="396"/>
        <v>415.6</v>
      </c>
      <c r="S1750" s="358"/>
      <c r="T1750" s="359"/>
      <c r="U1750" s="360">
        <f t="shared" si="397"/>
        <v>9</v>
      </c>
      <c r="V1750" s="241"/>
      <c r="W1750" s="242">
        <f t="shared" si="398"/>
        <v>1.5</v>
      </c>
      <c r="X1750" s="242"/>
      <c r="Y1750" s="242"/>
      <c r="Z1750" s="357">
        <f t="shared" si="399"/>
        <v>445.32075864635317</v>
      </c>
      <c r="AA1750" s="357"/>
      <c r="AB1750" s="357"/>
      <c r="AC1750" s="357"/>
      <c r="AD1750" s="358">
        <f t="shared" si="400"/>
        <v>356.3</v>
      </c>
      <c r="AE1750" s="358"/>
      <c r="AF1750" s="358"/>
      <c r="AG1750" s="358">
        <f t="shared" si="401"/>
        <v>415.6</v>
      </c>
      <c r="AH1750" s="358"/>
      <c r="AI1750" s="359"/>
    </row>
    <row r="1751" spans="1:36" s="54" customFormat="1" ht="15.75" customHeight="1" x14ac:dyDescent="0.15">
      <c r="A1751" s="124" t="str">
        <f t="shared" si="391"/>
        <v/>
      </c>
      <c r="B1751" s="53"/>
      <c r="F1751" s="240">
        <f t="shared" si="392"/>
        <v>10</v>
      </c>
      <c r="G1751" s="241"/>
      <c r="H1751" s="242">
        <f t="shared" si="393"/>
        <v>3.8499999046325684</v>
      </c>
      <c r="I1751" s="242"/>
      <c r="J1751" s="242"/>
      <c r="K1751" s="357">
        <f t="shared" si="394"/>
        <v>624.10878110249814</v>
      </c>
      <c r="L1751" s="357"/>
      <c r="M1751" s="357"/>
      <c r="N1751" s="357"/>
      <c r="O1751" s="358">
        <f t="shared" si="395"/>
        <v>194.5</v>
      </c>
      <c r="P1751" s="358"/>
      <c r="Q1751" s="358"/>
      <c r="R1751" s="358">
        <f t="shared" si="396"/>
        <v>226.9</v>
      </c>
      <c r="S1751" s="358"/>
      <c r="T1751" s="359"/>
      <c r="U1751" s="360">
        <f t="shared" si="397"/>
        <v>10</v>
      </c>
      <c r="V1751" s="241"/>
      <c r="W1751" s="242">
        <f t="shared" si="398"/>
        <v>3.8499999046325684</v>
      </c>
      <c r="X1751" s="242"/>
      <c r="Y1751" s="242"/>
      <c r="Z1751" s="357">
        <f t="shared" si="399"/>
        <v>624.10878110249814</v>
      </c>
      <c r="AA1751" s="357"/>
      <c r="AB1751" s="357"/>
      <c r="AC1751" s="357"/>
      <c r="AD1751" s="358">
        <f t="shared" si="400"/>
        <v>194.5</v>
      </c>
      <c r="AE1751" s="358"/>
      <c r="AF1751" s="358"/>
      <c r="AG1751" s="358">
        <f t="shared" si="401"/>
        <v>226.9</v>
      </c>
      <c r="AH1751" s="358"/>
      <c r="AI1751" s="359"/>
    </row>
    <row r="1752" spans="1:36" s="54" customFormat="1" ht="15.75" customHeight="1" x14ac:dyDescent="0.15">
      <c r="A1752" s="124" t="str">
        <f t="shared" si="391"/>
        <v/>
      </c>
      <c r="B1752" s="53"/>
      <c r="F1752" s="240">
        <f t="shared" si="392"/>
        <v>11</v>
      </c>
      <c r="G1752" s="241"/>
      <c r="H1752" s="242">
        <f t="shared" si="393"/>
        <v>2.4000000953674316</v>
      </c>
      <c r="I1752" s="242"/>
      <c r="J1752" s="242"/>
      <c r="K1752" s="357">
        <f t="shared" si="394"/>
        <v>950.01765619586195</v>
      </c>
      <c r="L1752" s="357"/>
      <c r="M1752" s="357"/>
      <c r="N1752" s="357"/>
      <c r="O1752" s="358">
        <f t="shared" si="395"/>
        <v>475</v>
      </c>
      <c r="P1752" s="358"/>
      <c r="Q1752" s="358"/>
      <c r="R1752" s="358">
        <f t="shared" si="396"/>
        <v>554.20000000000005</v>
      </c>
      <c r="S1752" s="358"/>
      <c r="T1752" s="359"/>
      <c r="U1752" s="360">
        <f t="shared" si="397"/>
        <v>11</v>
      </c>
      <c r="V1752" s="241"/>
      <c r="W1752" s="242">
        <f t="shared" si="398"/>
        <v>2.4000000953674316</v>
      </c>
      <c r="X1752" s="242"/>
      <c r="Y1752" s="242"/>
      <c r="Z1752" s="357">
        <f t="shared" si="399"/>
        <v>950.01765619586195</v>
      </c>
      <c r="AA1752" s="357"/>
      <c r="AB1752" s="357"/>
      <c r="AC1752" s="357"/>
      <c r="AD1752" s="358">
        <f t="shared" si="400"/>
        <v>475</v>
      </c>
      <c r="AE1752" s="358"/>
      <c r="AF1752" s="358"/>
      <c r="AG1752" s="358">
        <f t="shared" si="401"/>
        <v>554.20000000000005</v>
      </c>
      <c r="AH1752" s="358"/>
      <c r="AI1752" s="359"/>
    </row>
    <row r="1753" spans="1:36" s="54" customFormat="1" ht="15.75" customHeight="1" x14ac:dyDescent="0.15">
      <c r="A1753" s="124" t="str">
        <f t="shared" si="391"/>
        <v/>
      </c>
      <c r="B1753" s="53"/>
      <c r="F1753" s="240">
        <f t="shared" si="392"/>
        <v>12</v>
      </c>
      <c r="G1753" s="241"/>
      <c r="H1753" s="242">
        <f t="shared" si="393"/>
        <v>1.5199999809265137</v>
      </c>
      <c r="I1753" s="242"/>
      <c r="J1753" s="242"/>
      <c r="K1753" s="357">
        <f t="shared" si="394"/>
        <v>246.40139191442461</v>
      </c>
      <c r="L1753" s="357"/>
      <c r="M1753" s="357"/>
      <c r="N1753" s="357"/>
      <c r="O1753" s="358">
        <f t="shared" si="395"/>
        <v>194.5</v>
      </c>
      <c r="P1753" s="358"/>
      <c r="Q1753" s="358"/>
      <c r="R1753" s="358">
        <f t="shared" si="396"/>
        <v>226.9</v>
      </c>
      <c r="S1753" s="358"/>
      <c r="T1753" s="359"/>
      <c r="U1753" s="360">
        <f t="shared" si="397"/>
        <v>12</v>
      </c>
      <c r="V1753" s="241"/>
      <c r="W1753" s="242">
        <f t="shared" si="398"/>
        <v>2.2699999809265137</v>
      </c>
      <c r="X1753" s="242"/>
      <c r="Y1753" s="242"/>
      <c r="Z1753" s="357">
        <f t="shared" si="399"/>
        <v>367.98102760834962</v>
      </c>
      <c r="AA1753" s="357"/>
      <c r="AB1753" s="357"/>
      <c r="AC1753" s="357"/>
      <c r="AD1753" s="358">
        <f t="shared" si="400"/>
        <v>194.5</v>
      </c>
      <c r="AE1753" s="358"/>
      <c r="AF1753" s="358"/>
      <c r="AG1753" s="358">
        <f t="shared" si="401"/>
        <v>226.9</v>
      </c>
      <c r="AH1753" s="358"/>
      <c r="AI1753" s="359"/>
    </row>
    <row r="1754" spans="1:36" s="54" customFormat="1" ht="15.75" customHeight="1" x14ac:dyDescent="0.15">
      <c r="A1754" s="124" t="str">
        <f t="shared" si="391"/>
        <v/>
      </c>
      <c r="B1754" s="53"/>
      <c r="F1754" s="240">
        <f t="shared" si="392"/>
        <v>12</v>
      </c>
      <c r="G1754" s="241"/>
      <c r="H1754" s="242">
        <f t="shared" si="393"/>
        <v>0.75</v>
      </c>
      <c r="I1754" s="242"/>
      <c r="J1754" s="242"/>
      <c r="K1754" s="357">
        <f t="shared" si="394"/>
        <v>0</v>
      </c>
      <c r="L1754" s="357"/>
      <c r="M1754" s="357"/>
      <c r="N1754" s="357"/>
      <c r="O1754" s="358">
        <f t="shared" si="395"/>
        <v>0</v>
      </c>
      <c r="P1754" s="358"/>
      <c r="Q1754" s="358"/>
      <c r="R1754" s="358">
        <f t="shared" si="396"/>
        <v>0</v>
      </c>
      <c r="S1754" s="358"/>
      <c r="T1754" s="359"/>
      <c r="U1754" s="360" t="str">
        <f t="shared" si="397"/>
        <v/>
      </c>
      <c r="V1754" s="241"/>
      <c r="W1754" s="242" t="str">
        <f t="shared" si="398"/>
        <v/>
      </c>
      <c r="X1754" s="242"/>
      <c r="Y1754" s="242"/>
      <c r="Z1754" s="357" t="str">
        <f t="shared" si="399"/>
        <v/>
      </c>
      <c r="AA1754" s="357"/>
      <c r="AB1754" s="357"/>
      <c r="AC1754" s="357"/>
      <c r="AD1754" s="358" t="str">
        <f t="shared" si="400"/>
        <v/>
      </c>
      <c r="AE1754" s="358"/>
      <c r="AF1754" s="358"/>
      <c r="AG1754" s="358" t="str">
        <f t="shared" si="401"/>
        <v/>
      </c>
      <c r="AH1754" s="358"/>
      <c r="AI1754" s="359"/>
    </row>
    <row r="1755" spans="1:36" s="54" customFormat="1" ht="15.75" customHeight="1" x14ac:dyDescent="0.15">
      <c r="A1755" s="124" t="str">
        <f t="shared" si="391"/>
        <v>×</v>
      </c>
      <c r="B1755" s="53"/>
      <c r="F1755" s="240" t="str">
        <f t="shared" si="392"/>
        <v/>
      </c>
      <c r="G1755" s="241"/>
      <c r="H1755" s="242" t="str">
        <f t="shared" si="393"/>
        <v/>
      </c>
      <c r="I1755" s="242"/>
      <c r="J1755" s="242"/>
      <c r="K1755" s="357" t="str">
        <f t="shared" si="394"/>
        <v/>
      </c>
      <c r="L1755" s="357"/>
      <c r="M1755" s="357"/>
      <c r="N1755" s="357"/>
      <c r="O1755" s="358" t="str">
        <f t="shared" si="395"/>
        <v/>
      </c>
      <c r="P1755" s="358"/>
      <c r="Q1755" s="358"/>
      <c r="R1755" s="358" t="str">
        <f t="shared" si="396"/>
        <v/>
      </c>
      <c r="S1755" s="358"/>
      <c r="T1755" s="359"/>
      <c r="U1755" s="360" t="str">
        <f t="shared" si="397"/>
        <v/>
      </c>
      <c r="V1755" s="241"/>
      <c r="W1755" s="242" t="str">
        <f t="shared" si="398"/>
        <v/>
      </c>
      <c r="X1755" s="242"/>
      <c r="Y1755" s="242"/>
      <c r="Z1755" s="357" t="str">
        <f t="shared" si="399"/>
        <v/>
      </c>
      <c r="AA1755" s="357"/>
      <c r="AB1755" s="357"/>
      <c r="AC1755" s="357"/>
      <c r="AD1755" s="358" t="str">
        <f t="shared" si="400"/>
        <v/>
      </c>
      <c r="AE1755" s="358"/>
      <c r="AF1755" s="358"/>
      <c r="AG1755" s="358" t="str">
        <f t="shared" si="401"/>
        <v/>
      </c>
      <c r="AH1755" s="358"/>
      <c r="AI1755" s="359"/>
    </row>
    <row r="1756" spans="1:36" s="54" customFormat="1" ht="15.75" customHeight="1" x14ac:dyDescent="0.15">
      <c r="A1756" s="124" t="str">
        <f t="shared" si="391"/>
        <v>×</v>
      </c>
      <c r="B1756" s="53"/>
      <c r="F1756" s="240" t="str">
        <f t="shared" si="392"/>
        <v/>
      </c>
      <c r="G1756" s="241"/>
      <c r="H1756" s="242" t="str">
        <f t="shared" si="393"/>
        <v/>
      </c>
      <c r="I1756" s="242"/>
      <c r="J1756" s="242"/>
      <c r="K1756" s="357" t="str">
        <f t="shared" si="394"/>
        <v/>
      </c>
      <c r="L1756" s="357"/>
      <c r="M1756" s="357"/>
      <c r="N1756" s="357"/>
      <c r="O1756" s="358" t="str">
        <f t="shared" si="395"/>
        <v/>
      </c>
      <c r="P1756" s="358"/>
      <c r="Q1756" s="358"/>
      <c r="R1756" s="358" t="str">
        <f t="shared" si="396"/>
        <v/>
      </c>
      <c r="S1756" s="358"/>
      <c r="T1756" s="359"/>
      <c r="U1756" s="360" t="str">
        <f t="shared" si="397"/>
        <v/>
      </c>
      <c r="V1756" s="241"/>
      <c r="W1756" s="242" t="str">
        <f t="shared" si="398"/>
        <v/>
      </c>
      <c r="X1756" s="242"/>
      <c r="Y1756" s="242"/>
      <c r="Z1756" s="357" t="str">
        <f t="shared" si="399"/>
        <v/>
      </c>
      <c r="AA1756" s="357"/>
      <c r="AB1756" s="357"/>
      <c r="AC1756" s="357"/>
      <c r="AD1756" s="358" t="str">
        <f t="shared" si="400"/>
        <v/>
      </c>
      <c r="AE1756" s="358"/>
      <c r="AF1756" s="358"/>
      <c r="AG1756" s="358" t="str">
        <f t="shared" si="401"/>
        <v/>
      </c>
      <c r="AH1756" s="358"/>
      <c r="AI1756" s="359"/>
    </row>
    <row r="1757" spans="1:36" s="54" customFormat="1" ht="15.75" customHeight="1" x14ac:dyDescent="0.15">
      <c r="A1757" s="124" t="str">
        <f t="shared" si="391"/>
        <v>×</v>
      </c>
      <c r="B1757" s="53"/>
      <c r="F1757" s="251" t="str">
        <f t="shared" si="392"/>
        <v/>
      </c>
      <c r="G1757" s="252"/>
      <c r="H1757" s="253" t="str">
        <f t="shared" si="393"/>
        <v/>
      </c>
      <c r="I1757" s="253"/>
      <c r="J1757" s="253"/>
      <c r="K1757" s="361" t="str">
        <f t="shared" si="394"/>
        <v/>
      </c>
      <c r="L1757" s="361"/>
      <c r="M1757" s="361"/>
      <c r="N1757" s="361"/>
      <c r="O1757" s="362" t="str">
        <f t="shared" si="395"/>
        <v/>
      </c>
      <c r="P1757" s="362"/>
      <c r="Q1757" s="362"/>
      <c r="R1757" s="362" t="str">
        <f t="shared" si="396"/>
        <v/>
      </c>
      <c r="S1757" s="362"/>
      <c r="T1757" s="363"/>
      <c r="U1757" s="364" t="str">
        <f t="shared" si="397"/>
        <v/>
      </c>
      <c r="V1757" s="252"/>
      <c r="W1757" s="253" t="str">
        <f t="shared" si="398"/>
        <v/>
      </c>
      <c r="X1757" s="253"/>
      <c r="Y1757" s="253"/>
      <c r="Z1757" s="361" t="str">
        <f t="shared" si="399"/>
        <v/>
      </c>
      <c r="AA1757" s="361"/>
      <c r="AB1757" s="361"/>
      <c r="AC1757" s="361"/>
      <c r="AD1757" s="362" t="str">
        <f t="shared" si="400"/>
        <v/>
      </c>
      <c r="AE1757" s="362"/>
      <c r="AF1757" s="362"/>
      <c r="AG1757" s="362" t="str">
        <f t="shared" si="401"/>
        <v/>
      </c>
      <c r="AH1757" s="362"/>
      <c r="AI1757" s="363"/>
    </row>
    <row r="1758" spans="1:36" s="85" customFormat="1" ht="15.75" customHeight="1" x14ac:dyDescent="0.15">
      <c r="A1758" s="124" t="str">
        <f>IF(液状化L2の有無="","","×")</f>
        <v/>
      </c>
      <c r="B1758" s="99" t="s">
        <v>571</v>
      </c>
      <c r="F1758" s="86"/>
      <c r="G1758" s="86"/>
      <c r="H1758" s="86"/>
      <c r="I1758" s="86"/>
      <c r="J1758" s="86"/>
      <c r="K1758" s="86"/>
      <c r="L1758" s="86"/>
      <c r="M1758" s="86"/>
      <c r="N1758" s="86"/>
      <c r="O1758" s="86"/>
      <c r="P1758" s="86"/>
      <c r="Q1758" s="86"/>
      <c r="R1758" s="86"/>
      <c r="S1758" s="86"/>
      <c r="T1758" s="86"/>
      <c r="U1758" s="86"/>
      <c r="V1758" s="86"/>
      <c r="W1758" s="86"/>
      <c r="X1758" s="86"/>
      <c r="Y1758" s="86"/>
      <c r="Z1758" s="86"/>
      <c r="AA1758" s="86"/>
      <c r="AB1758" s="86"/>
      <c r="AC1758" s="86"/>
      <c r="AD1758" s="86"/>
      <c r="AE1758" s="86"/>
      <c r="AF1758" s="86"/>
      <c r="AG1758" s="86"/>
      <c r="AH1758" s="86"/>
      <c r="AI1758" s="86"/>
    </row>
    <row r="1759" spans="1:36" s="85" customFormat="1" ht="15.75" customHeight="1" x14ac:dyDescent="0.15">
      <c r="F1759" s="86"/>
      <c r="G1759" s="86"/>
      <c r="H1759" s="86"/>
      <c r="I1759" s="86"/>
      <c r="J1759" s="86"/>
      <c r="K1759" s="86"/>
      <c r="L1759" s="86"/>
      <c r="M1759" s="86"/>
      <c r="N1759" s="86"/>
      <c r="O1759" s="86"/>
      <c r="P1759" s="86"/>
      <c r="Q1759" s="86"/>
      <c r="R1759" s="86"/>
      <c r="S1759" s="86"/>
      <c r="T1759" s="86"/>
      <c r="U1759" s="86"/>
      <c r="V1759" s="86"/>
      <c r="W1759" s="86"/>
      <c r="X1759" s="86"/>
      <c r="Y1759" s="86"/>
      <c r="Z1759" s="86"/>
      <c r="AA1759" s="86"/>
      <c r="AB1759" s="86"/>
      <c r="AC1759" s="86"/>
      <c r="AD1759" s="86"/>
      <c r="AE1759" s="86"/>
      <c r="AF1759" s="86"/>
      <c r="AG1759" s="86"/>
      <c r="AH1759" s="86"/>
      <c r="AI1759" s="86"/>
    </row>
    <row r="1760" spans="1:36" s="54" customFormat="1" ht="15.75" customHeight="1" x14ac:dyDescent="0.15">
      <c r="F1760" s="87" t="s">
        <v>509</v>
      </c>
      <c r="G1760" s="88"/>
      <c r="H1760" s="88"/>
      <c r="I1760" s="87"/>
      <c r="J1760" s="87"/>
      <c r="K1760" s="87"/>
      <c r="L1760" s="87"/>
      <c r="M1760" s="87"/>
      <c r="N1760" s="87"/>
      <c r="O1760" s="87"/>
      <c r="P1760" s="87"/>
      <c r="Q1760" s="87"/>
      <c r="R1760" s="87"/>
      <c r="S1760" s="87"/>
      <c r="T1760" s="87"/>
      <c r="U1760" s="87"/>
      <c r="V1760" s="87"/>
      <c r="W1760" s="87"/>
      <c r="X1760" s="87"/>
      <c r="Y1760" s="87"/>
      <c r="Z1760" s="87"/>
      <c r="AA1760" s="87"/>
      <c r="AB1760" s="87"/>
      <c r="AC1760" s="87"/>
      <c r="AD1760" s="87"/>
      <c r="AE1760" s="87"/>
      <c r="AF1760" s="87"/>
      <c r="AG1760" s="87"/>
      <c r="AH1760" s="87"/>
      <c r="AI1760" s="87"/>
      <c r="AJ1760" s="89"/>
    </row>
    <row r="1761" spans="1:35" s="54" customFormat="1" ht="15.75" customHeight="1" x14ac:dyDescent="0.15">
      <c r="F1761" s="369" t="s">
        <v>417</v>
      </c>
      <c r="G1761" s="370"/>
      <c r="H1761" s="370"/>
      <c r="I1761" s="370"/>
      <c r="J1761" s="370"/>
      <c r="K1761" s="370"/>
      <c r="L1761" s="370"/>
      <c r="M1761" s="370"/>
      <c r="N1761" s="370"/>
      <c r="O1761" s="370"/>
      <c r="P1761" s="370"/>
      <c r="Q1761" s="370"/>
      <c r="R1761" s="370"/>
      <c r="S1761" s="370"/>
      <c r="T1761" s="371"/>
      <c r="U1761" s="368" t="s">
        <v>418</v>
      </c>
      <c r="V1761" s="266"/>
      <c r="W1761" s="266"/>
      <c r="X1761" s="266"/>
      <c r="Y1761" s="266"/>
      <c r="Z1761" s="266"/>
      <c r="AA1761" s="266"/>
      <c r="AB1761" s="266"/>
      <c r="AC1761" s="266"/>
      <c r="AD1761" s="266"/>
      <c r="AE1761" s="266"/>
      <c r="AF1761" s="266"/>
      <c r="AG1761" s="266"/>
      <c r="AH1761" s="266"/>
      <c r="AI1761" s="372"/>
    </row>
    <row r="1762" spans="1:35" s="54" customFormat="1" ht="15.75" customHeight="1" x14ac:dyDescent="0.15">
      <c r="F1762" s="373" t="s">
        <v>74</v>
      </c>
      <c r="G1762" s="326"/>
      <c r="H1762" s="375" t="s">
        <v>181</v>
      </c>
      <c r="I1762" s="358"/>
      <c r="J1762" s="358"/>
      <c r="K1762" s="326" t="s">
        <v>227</v>
      </c>
      <c r="L1762" s="326"/>
      <c r="M1762" s="326"/>
      <c r="N1762" s="326"/>
      <c r="O1762" s="326" t="s">
        <v>514</v>
      </c>
      <c r="P1762" s="326"/>
      <c r="Q1762" s="326"/>
      <c r="R1762" s="326" t="s">
        <v>515</v>
      </c>
      <c r="S1762" s="326"/>
      <c r="T1762" s="331"/>
      <c r="U1762" s="376" t="s">
        <v>74</v>
      </c>
      <c r="V1762" s="326"/>
      <c r="W1762" s="375" t="s">
        <v>181</v>
      </c>
      <c r="X1762" s="358"/>
      <c r="Y1762" s="358"/>
      <c r="Z1762" s="326" t="s">
        <v>227</v>
      </c>
      <c r="AA1762" s="326"/>
      <c r="AB1762" s="326"/>
      <c r="AC1762" s="326"/>
      <c r="AD1762" s="326" t="s">
        <v>514</v>
      </c>
      <c r="AE1762" s="326"/>
      <c r="AF1762" s="326"/>
      <c r="AG1762" s="326" t="s">
        <v>515</v>
      </c>
      <c r="AH1762" s="326"/>
      <c r="AI1762" s="331"/>
    </row>
    <row r="1763" spans="1:35" s="54" customFormat="1" ht="15.75" customHeight="1" x14ac:dyDescent="0.15">
      <c r="F1763" s="374"/>
      <c r="G1763" s="327"/>
      <c r="H1763" s="362"/>
      <c r="I1763" s="362"/>
      <c r="J1763" s="362"/>
      <c r="K1763" s="327"/>
      <c r="L1763" s="327"/>
      <c r="M1763" s="327"/>
      <c r="N1763" s="327"/>
      <c r="O1763" s="327"/>
      <c r="P1763" s="327"/>
      <c r="Q1763" s="327"/>
      <c r="R1763" s="327"/>
      <c r="S1763" s="327"/>
      <c r="T1763" s="332"/>
      <c r="U1763" s="377"/>
      <c r="V1763" s="327"/>
      <c r="W1763" s="362"/>
      <c r="X1763" s="362"/>
      <c r="Y1763" s="362"/>
      <c r="Z1763" s="327"/>
      <c r="AA1763" s="327"/>
      <c r="AB1763" s="327"/>
      <c r="AC1763" s="327"/>
      <c r="AD1763" s="327"/>
      <c r="AE1763" s="327"/>
      <c r="AF1763" s="327"/>
      <c r="AG1763" s="327"/>
      <c r="AH1763" s="327"/>
      <c r="AI1763" s="332"/>
    </row>
    <row r="1764" spans="1:35" s="54" customFormat="1" ht="15.75" customHeight="1" x14ac:dyDescent="0.15">
      <c r="A1764" s="112" t="str">
        <f t="shared" ref="A1764:A1779" si="402">IF(LEN(F1764)+LEN(U1764)=0,"×","")</f>
        <v/>
      </c>
      <c r="B1764" s="53"/>
      <c r="F1764" s="265">
        <f t="shared" ref="F1764:F1779" si="403">IF(F1071="","",F1071)</f>
        <v>2</v>
      </c>
      <c r="G1764" s="266"/>
      <c r="H1764" s="267">
        <f t="shared" ref="H1764:H1779" si="404">IF(H1071="","",H1071)</f>
        <v>0.33000001311302185</v>
      </c>
      <c r="I1764" s="267"/>
      <c r="J1764" s="267"/>
      <c r="K1764" s="365">
        <f t="shared" ref="K1764:K1779" si="405">IF(Q1071="","",Q1071)</f>
        <v>0</v>
      </c>
      <c r="L1764" s="365"/>
      <c r="M1764" s="365"/>
      <c r="N1764" s="365"/>
      <c r="O1764" s="366">
        <f t="shared" ref="O1764:O1779" si="406">IF(K1764="","",ROUND(K1764/H1764*$AH$1689,1))</f>
        <v>0</v>
      </c>
      <c r="P1764" s="366"/>
      <c r="Q1764" s="366"/>
      <c r="R1764" s="366">
        <f t="shared" ref="R1764:R1779" si="407">IF(K1764="","",ROUND(K1764/H1764*$AH$1690,1))</f>
        <v>0</v>
      </c>
      <c r="S1764" s="366"/>
      <c r="T1764" s="367"/>
      <c r="U1764" s="368">
        <f t="shared" ref="U1764:U1779" si="408">IF(U1071="","",U1071)</f>
        <v>2</v>
      </c>
      <c r="V1764" s="266"/>
      <c r="W1764" s="267">
        <f t="shared" ref="W1764:W1779" si="409">IF(W1071="","",W1071)</f>
        <v>0.33000001311302185</v>
      </c>
      <c r="X1764" s="267"/>
      <c r="Y1764" s="267"/>
      <c r="Z1764" s="365">
        <f t="shared" ref="Z1764:Z1779" si="410">IF(AF1071="","",AF1071)</f>
        <v>0</v>
      </c>
      <c r="AA1764" s="365"/>
      <c r="AB1764" s="365"/>
      <c r="AC1764" s="365"/>
      <c r="AD1764" s="366">
        <f t="shared" ref="AD1764:AD1779" si="411">IF(Z1764="","",ROUND(Z1764/W1764*$AH$1689,1))</f>
        <v>0</v>
      </c>
      <c r="AE1764" s="366"/>
      <c r="AF1764" s="366"/>
      <c r="AG1764" s="366">
        <f t="shared" ref="AG1764:AG1779" si="412">IF(Z1764="","",ROUND(Z1764/W1764*$AH$1690,1))</f>
        <v>0</v>
      </c>
      <c r="AH1764" s="366"/>
      <c r="AI1764" s="367"/>
    </row>
    <row r="1765" spans="1:35" s="54" customFormat="1" ht="15.75" customHeight="1" x14ac:dyDescent="0.15">
      <c r="A1765" s="112" t="str">
        <f t="shared" si="402"/>
        <v/>
      </c>
      <c r="B1765" s="53"/>
      <c r="F1765" s="240">
        <f t="shared" si="403"/>
        <v>3</v>
      </c>
      <c r="G1765" s="241"/>
      <c r="H1765" s="242">
        <f t="shared" si="404"/>
        <v>1.5</v>
      </c>
      <c r="I1765" s="242"/>
      <c r="J1765" s="242"/>
      <c r="K1765" s="357">
        <f t="shared" si="405"/>
        <v>0</v>
      </c>
      <c r="L1765" s="357"/>
      <c r="M1765" s="357"/>
      <c r="N1765" s="357"/>
      <c r="O1765" s="358">
        <f t="shared" si="406"/>
        <v>0</v>
      </c>
      <c r="P1765" s="358"/>
      <c r="Q1765" s="358"/>
      <c r="R1765" s="358">
        <f t="shared" si="407"/>
        <v>0</v>
      </c>
      <c r="S1765" s="358"/>
      <c r="T1765" s="359"/>
      <c r="U1765" s="360">
        <f t="shared" si="408"/>
        <v>3</v>
      </c>
      <c r="V1765" s="241"/>
      <c r="W1765" s="242">
        <f t="shared" si="409"/>
        <v>1.5</v>
      </c>
      <c r="X1765" s="242"/>
      <c r="Y1765" s="242"/>
      <c r="Z1765" s="357">
        <f t="shared" si="410"/>
        <v>0</v>
      </c>
      <c r="AA1765" s="357"/>
      <c r="AB1765" s="357"/>
      <c r="AC1765" s="357"/>
      <c r="AD1765" s="358">
        <f t="shared" si="411"/>
        <v>0</v>
      </c>
      <c r="AE1765" s="358"/>
      <c r="AF1765" s="358"/>
      <c r="AG1765" s="358">
        <f t="shared" si="412"/>
        <v>0</v>
      </c>
      <c r="AH1765" s="358"/>
      <c r="AI1765" s="359"/>
    </row>
    <row r="1766" spans="1:35" s="54" customFormat="1" ht="15.75" customHeight="1" x14ac:dyDescent="0.15">
      <c r="A1766" s="112" t="str">
        <f t="shared" si="402"/>
        <v/>
      </c>
      <c r="B1766" s="53"/>
      <c r="F1766" s="240">
        <f t="shared" si="403"/>
        <v>4</v>
      </c>
      <c r="G1766" s="241"/>
      <c r="H1766" s="242">
        <f t="shared" si="404"/>
        <v>5.940000057220459</v>
      </c>
      <c r="I1766" s="242"/>
      <c r="J1766" s="242"/>
      <c r="K1766" s="357">
        <f t="shared" si="405"/>
        <v>0</v>
      </c>
      <c r="L1766" s="357"/>
      <c r="M1766" s="357"/>
      <c r="N1766" s="357"/>
      <c r="O1766" s="358">
        <f t="shared" si="406"/>
        <v>0</v>
      </c>
      <c r="P1766" s="358"/>
      <c r="Q1766" s="358"/>
      <c r="R1766" s="358">
        <f t="shared" si="407"/>
        <v>0</v>
      </c>
      <c r="S1766" s="358"/>
      <c r="T1766" s="359"/>
      <c r="U1766" s="360">
        <f t="shared" si="408"/>
        <v>4</v>
      </c>
      <c r="V1766" s="241"/>
      <c r="W1766" s="242">
        <f t="shared" si="409"/>
        <v>5.940000057220459</v>
      </c>
      <c r="X1766" s="242"/>
      <c r="Y1766" s="242"/>
      <c r="Z1766" s="357">
        <f t="shared" si="410"/>
        <v>0</v>
      </c>
      <c r="AA1766" s="357"/>
      <c r="AB1766" s="357"/>
      <c r="AC1766" s="357"/>
      <c r="AD1766" s="358">
        <f t="shared" si="411"/>
        <v>0</v>
      </c>
      <c r="AE1766" s="358"/>
      <c r="AF1766" s="358"/>
      <c r="AG1766" s="358">
        <f t="shared" si="412"/>
        <v>0</v>
      </c>
      <c r="AH1766" s="358"/>
      <c r="AI1766" s="359"/>
    </row>
    <row r="1767" spans="1:35" s="54" customFormat="1" ht="15.75" customHeight="1" x14ac:dyDescent="0.15">
      <c r="A1767" s="112" t="str">
        <f t="shared" si="402"/>
        <v/>
      </c>
      <c r="B1767" s="53"/>
      <c r="F1767" s="240">
        <f t="shared" si="403"/>
        <v>4</v>
      </c>
      <c r="G1767" s="241"/>
      <c r="H1767" s="242">
        <f t="shared" si="404"/>
        <v>0.6100001335144043</v>
      </c>
      <c r="I1767" s="242"/>
      <c r="J1767" s="242"/>
      <c r="K1767" s="357">
        <f t="shared" si="405"/>
        <v>34.494694886477618</v>
      </c>
      <c r="L1767" s="357"/>
      <c r="M1767" s="357"/>
      <c r="N1767" s="357"/>
      <c r="O1767" s="358">
        <f t="shared" si="406"/>
        <v>67.900000000000006</v>
      </c>
      <c r="P1767" s="358"/>
      <c r="Q1767" s="358"/>
      <c r="R1767" s="358">
        <f t="shared" si="407"/>
        <v>79.2</v>
      </c>
      <c r="S1767" s="358"/>
      <c r="T1767" s="359"/>
      <c r="U1767" s="360">
        <f t="shared" si="408"/>
        <v>4</v>
      </c>
      <c r="V1767" s="241"/>
      <c r="W1767" s="242">
        <f t="shared" si="409"/>
        <v>0.6100001335144043</v>
      </c>
      <c r="X1767" s="242"/>
      <c r="Y1767" s="242"/>
      <c r="Z1767" s="357">
        <f t="shared" si="410"/>
        <v>34.494694886477618</v>
      </c>
      <c r="AA1767" s="357"/>
      <c r="AB1767" s="357"/>
      <c r="AC1767" s="357"/>
      <c r="AD1767" s="358">
        <f t="shared" si="411"/>
        <v>67.900000000000006</v>
      </c>
      <c r="AE1767" s="358"/>
      <c r="AF1767" s="358"/>
      <c r="AG1767" s="358">
        <f t="shared" si="412"/>
        <v>79.2</v>
      </c>
      <c r="AH1767" s="358"/>
      <c r="AI1767" s="359"/>
    </row>
    <row r="1768" spans="1:35" s="54" customFormat="1" ht="15.75" customHeight="1" x14ac:dyDescent="0.15">
      <c r="A1768" s="112" t="str">
        <f t="shared" si="402"/>
        <v/>
      </c>
      <c r="B1768" s="53"/>
      <c r="F1768" s="240">
        <f t="shared" si="403"/>
        <v>5</v>
      </c>
      <c r="G1768" s="241"/>
      <c r="H1768" s="242">
        <f t="shared" si="404"/>
        <v>3.4500000476837158</v>
      </c>
      <c r="I1768" s="242"/>
      <c r="J1768" s="242"/>
      <c r="K1768" s="357">
        <f t="shared" si="405"/>
        <v>344.6641347890656</v>
      </c>
      <c r="L1768" s="357"/>
      <c r="M1768" s="357"/>
      <c r="N1768" s="357"/>
      <c r="O1768" s="358">
        <f t="shared" si="406"/>
        <v>119.9</v>
      </c>
      <c r="P1768" s="358"/>
      <c r="Q1768" s="358"/>
      <c r="R1768" s="358">
        <f t="shared" si="407"/>
        <v>139.9</v>
      </c>
      <c r="S1768" s="358"/>
      <c r="T1768" s="359"/>
      <c r="U1768" s="360">
        <f t="shared" si="408"/>
        <v>5</v>
      </c>
      <c r="V1768" s="241"/>
      <c r="W1768" s="242">
        <f t="shared" si="409"/>
        <v>3.4500000476837158</v>
      </c>
      <c r="X1768" s="242"/>
      <c r="Y1768" s="242"/>
      <c r="Z1768" s="357">
        <f t="shared" si="410"/>
        <v>344.6641347890656</v>
      </c>
      <c r="AA1768" s="357"/>
      <c r="AB1768" s="357"/>
      <c r="AC1768" s="357"/>
      <c r="AD1768" s="358">
        <f t="shared" si="411"/>
        <v>119.9</v>
      </c>
      <c r="AE1768" s="358"/>
      <c r="AF1768" s="358"/>
      <c r="AG1768" s="358">
        <f t="shared" si="412"/>
        <v>139.9</v>
      </c>
      <c r="AH1768" s="358"/>
      <c r="AI1768" s="359"/>
    </row>
    <row r="1769" spans="1:35" s="54" customFormat="1" ht="15.75" customHeight="1" x14ac:dyDescent="0.15">
      <c r="A1769" s="112" t="str">
        <f t="shared" si="402"/>
        <v/>
      </c>
      <c r="B1769" s="53"/>
      <c r="F1769" s="240">
        <f t="shared" si="403"/>
        <v>6</v>
      </c>
      <c r="G1769" s="241"/>
      <c r="H1769" s="242">
        <f t="shared" si="404"/>
        <v>2.3499999046325684</v>
      </c>
      <c r="I1769" s="242"/>
      <c r="J1769" s="242"/>
      <c r="K1769" s="357">
        <f t="shared" si="405"/>
        <v>382.05692108009777</v>
      </c>
      <c r="L1769" s="357"/>
      <c r="M1769" s="357"/>
      <c r="N1769" s="357"/>
      <c r="O1769" s="358">
        <f t="shared" si="406"/>
        <v>195.1</v>
      </c>
      <c r="P1769" s="358"/>
      <c r="Q1769" s="358"/>
      <c r="R1769" s="358">
        <f t="shared" si="407"/>
        <v>227.6</v>
      </c>
      <c r="S1769" s="358"/>
      <c r="T1769" s="359"/>
      <c r="U1769" s="360">
        <f t="shared" si="408"/>
        <v>6</v>
      </c>
      <c r="V1769" s="241"/>
      <c r="W1769" s="242">
        <f t="shared" si="409"/>
        <v>2.3499999046325684</v>
      </c>
      <c r="X1769" s="242"/>
      <c r="Y1769" s="242"/>
      <c r="Z1769" s="357">
        <f t="shared" si="410"/>
        <v>382.05692108009777</v>
      </c>
      <c r="AA1769" s="357"/>
      <c r="AB1769" s="357"/>
      <c r="AC1769" s="357"/>
      <c r="AD1769" s="358">
        <f t="shared" si="411"/>
        <v>195.1</v>
      </c>
      <c r="AE1769" s="358"/>
      <c r="AF1769" s="358"/>
      <c r="AG1769" s="358">
        <f t="shared" si="412"/>
        <v>227.6</v>
      </c>
      <c r="AH1769" s="358"/>
      <c r="AI1769" s="359"/>
    </row>
    <row r="1770" spans="1:35" s="54" customFormat="1" ht="15.75" customHeight="1" x14ac:dyDescent="0.15">
      <c r="A1770" s="112" t="str">
        <f t="shared" si="402"/>
        <v/>
      </c>
      <c r="B1770" s="53"/>
      <c r="F1770" s="240">
        <f t="shared" si="403"/>
        <v>7</v>
      </c>
      <c r="G1770" s="241"/>
      <c r="H1770" s="242">
        <f t="shared" si="404"/>
        <v>8.6000003814697266</v>
      </c>
      <c r="I1770" s="242"/>
      <c r="J1770" s="242"/>
      <c r="K1770" s="357">
        <f t="shared" si="405"/>
        <v>3525.8095915179597</v>
      </c>
      <c r="L1770" s="357"/>
      <c r="M1770" s="357"/>
      <c r="N1770" s="357"/>
      <c r="O1770" s="358">
        <f t="shared" si="406"/>
        <v>492</v>
      </c>
      <c r="P1770" s="358"/>
      <c r="Q1770" s="358"/>
      <c r="R1770" s="358">
        <f t="shared" si="407"/>
        <v>574</v>
      </c>
      <c r="S1770" s="358"/>
      <c r="T1770" s="359"/>
      <c r="U1770" s="360">
        <f t="shared" si="408"/>
        <v>7</v>
      </c>
      <c r="V1770" s="241"/>
      <c r="W1770" s="242">
        <f t="shared" si="409"/>
        <v>8.6000003814697266</v>
      </c>
      <c r="X1770" s="242"/>
      <c r="Y1770" s="242"/>
      <c r="Z1770" s="357">
        <f t="shared" si="410"/>
        <v>3525.8095915179597</v>
      </c>
      <c r="AA1770" s="357"/>
      <c r="AB1770" s="357"/>
      <c r="AC1770" s="357"/>
      <c r="AD1770" s="358">
        <f t="shared" si="411"/>
        <v>492</v>
      </c>
      <c r="AE1770" s="358"/>
      <c r="AF1770" s="358"/>
      <c r="AG1770" s="358">
        <f t="shared" si="412"/>
        <v>574</v>
      </c>
      <c r="AH1770" s="358"/>
      <c r="AI1770" s="359"/>
    </row>
    <row r="1771" spans="1:35" s="54" customFormat="1" ht="15.75" customHeight="1" x14ac:dyDescent="0.15">
      <c r="A1771" s="112" t="str">
        <f t="shared" si="402"/>
        <v/>
      </c>
      <c r="B1771" s="53"/>
      <c r="F1771" s="240">
        <f t="shared" si="403"/>
        <v>8</v>
      </c>
      <c r="G1771" s="241"/>
      <c r="H1771" s="242">
        <f t="shared" si="404"/>
        <v>2.2000000476837158</v>
      </c>
      <c r="I1771" s="242"/>
      <c r="J1771" s="242"/>
      <c r="K1771" s="357">
        <f t="shared" si="405"/>
        <v>351.44997777456308</v>
      </c>
      <c r="L1771" s="357"/>
      <c r="M1771" s="357"/>
      <c r="N1771" s="357"/>
      <c r="O1771" s="358">
        <f t="shared" si="406"/>
        <v>191.7</v>
      </c>
      <c r="P1771" s="358"/>
      <c r="Q1771" s="358"/>
      <c r="R1771" s="358">
        <f t="shared" si="407"/>
        <v>223.6</v>
      </c>
      <c r="S1771" s="358"/>
      <c r="T1771" s="359"/>
      <c r="U1771" s="360">
        <f t="shared" si="408"/>
        <v>8</v>
      </c>
      <c r="V1771" s="241"/>
      <c r="W1771" s="242">
        <f t="shared" si="409"/>
        <v>2.2000000476837158</v>
      </c>
      <c r="X1771" s="242"/>
      <c r="Y1771" s="242"/>
      <c r="Z1771" s="357">
        <f t="shared" si="410"/>
        <v>351.44997777456308</v>
      </c>
      <c r="AA1771" s="357"/>
      <c r="AB1771" s="357"/>
      <c r="AC1771" s="357"/>
      <c r="AD1771" s="358">
        <f t="shared" si="411"/>
        <v>191.7</v>
      </c>
      <c r="AE1771" s="358"/>
      <c r="AF1771" s="358"/>
      <c r="AG1771" s="358">
        <f t="shared" si="412"/>
        <v>223.6</v>
      </c>
      <c r="AH1771" s="358"/>
      <c r="AI1771" s="359"/>
    </row>
    <row r="1772" spans="1:35" s="54" customFormat="1" ht="15.75" customHeight="1" x14ac:dyDescent="0.15">
      <c r="A1772" s="112" t="str">
        <f t="shared" si="402"/>
        <v/>
      </c>
      <c r="B1772" s="53"/>
      <c r="F1772" s="240">
        <f t="shared" si="403"/>
        <v>9</v>
      </c>
      <c r="G1772" s="241"/>
      <c r="H1772" s="242">
        <f t="shared" si="404"/>
        <v>1.5</v>
      </c>
      <c r="I1772" s="242"/>
      <c r="J1772" s="242"/>
      <c r="K1772" s="357">
        <f t="shared" si="405"/>
        <v>445.32075864635317</v>
      </c>
      <c r="L1772" s="357"/>
      <c r="M1772" s="357"/>
      <c r="N1772" s="357"/>
      <c r="O1772" s="358">
        <f t="shared" si="406"/>
        <v>356.3</v>
      </c>
      <c r="P1772" s="358"/>
      <c r="Q1772" s="358"/>
      <c r="R1772" s="358">
        <f t="shared" si="407"/>
        <v>415.6</v>
      </c>
      <c r="S1772" s="358"/>
      <c r="T1772" s="359"/>
      <c r="U1772" s="360">
        <f t="shared" si="408"/>
        <v>9</v>
      </c>
      <c r="V1772" s="241"/>
      <c r="W1772" s="242">
        <f t="shared" si="409"/>
        <v>1.5</v>
      </c>
      <c r="X1772" s="242"/>
      <c r="Y1772" s="242"/>
      <c r="Z1772" s="357">
        <f t="shared" si="410"/>
        <v>445.32075864635317</v>
      </c>
      <c r="AA1772" s="357"/>
      <c r="AB1772" s="357"/>
      <c r="AC1772" s="357"/>
      <c r="AD1772" s="358">
        <f t="shared" si="411"/>
        <v>356.3</v>
      </c>
      <c r="AE1772" s="358"/>
      <c r="AF1772" s="358"/>
      <c r="AG1772" s="358">
        <f t="shared" si="412"/>
        <v>415.6</v>
      </c>
      <c r="AH1772" s="358"/>
      <c r="AI1772" s="359"/>
    </row>
    <row r="1773" spans="1:35" s="54" customFormat="1" ht="15.75" customHeight="1" x14ac:dyDescent="0.15">
      <c r="A1773" s="112" t="str">
        <f t="shared" si="402"/>
        <v/>
      </c>
      <c r="B1773" s="53"/>
      <c r="F1773" s="240">
        <f t="shared" si="403"/>
        <v>10</v>
      </c>
      <c r="G1773" s="241"/>
      <c r="H1773" s="242">
        <f t="shared" si="404"/>
        <v>3.8499999046325684</v>
      </c>
      <c r="I1773" s="242"/>
      <c r="J1773" s="242"/>
      <c r="K1773" s="357">
        <f t="shared" si="405"/>
        <v>624.10878110249814</v>
      </c>
      <c r="L1773" s="357"/>
      <c r="M1773" s="357"/>
      <c r="N1773" s="357"/>
      <c r="O1773" s="358">
        <f t="shared" si="406"/>
        <v>194.5</v>
      </c>
      <c r="P1773" s="358"/>
      <c r="Q1773" s="358"/>
      <c r="R1773" s="358">
        <f t="shared" si="407"/>
        <v>226.9</v>
      </c>
      <c r="S1773" s="358"/>
      <c r="T1773" s="359"/>
      <c r="U1773" s="360">
        <f t="shared" si="408"/>
        <v>10</v>
      </c>
      <c r="V1773" s="241"/>
      <c r="W1773" s="242">
        <f t="shared" si="409"/>
        <v>3.8499999046325684</v>
      </c>
      <c r="X1773" s="242"/>
      <c r="Y1773" s="242"/>
      <c r="Z1773" s="357">
        <f t="shared" si="410"/>
        <v>624.10878110249814</v>
      </c>
      <c r="AA1773" s="357"/>
      <c r="AB1773" s="357"/>
      <c r="AC1773" s="357"/>
      <c r="AD1773" s="358">
        <f t="shared" si="411"/>
        <v>194.5</v>
      </c>
      <c r="AE1773" s="358"/>
      <c r="AF1773" s="358"/>
      <c r="AG1773" s="358">
        <f t="shared" si="412"/>
        <v>226.9</v>
      </c>
      <c r="AH1773" s="358"/>
      <c r="AI1773" s="359"/>
    </row>
    <row r="1774" spans="1:35" s="54" customFormat="1" ht="15.75" customHeight="1" x14ac:dyDescent="0.15">
      <c r="A1774" s="112" t="str">
        <f t="shared" si="402"/>
        <v/>
      </c>
      <c r="B1774" s="53"/>
      <c r="F1774" s="240">
        <f t="shared" si="403"/>
        <v>11</v>
      </c>
      <c r="G1774" s="241"/>
      <c r="H1774" s="242">
        <f t="shared" si="404"/>
        <v>2.4000000953674316</v>
      </c>
      <c r="I1774" s="242"/>
      <c r="J1774" s="242"/>
      <c r="K1774" s="357">
        <f t="shared" si="405"/>
        <v>950.01765619586195</v>
      </c>
      <c r="L1774" s="357"/>
      <c r="M1774" s="357"/>
      <c r="N1774" s="357"/>
      <c r="O1774" s="358">
        <f t="shared" si="406"/>
        <v>475</v>
      </c>
      <c r="P1774" s="358"/>
      <c r="Q1774" s="358"/>
      <c r="R1774" s="358">
        <f t="shared" si="407"/>
        <v>554.20000000000005</v>
      </c>
      <c r="S1774" s="358"/>
      <c r="T1774" s="359"/>
      <c r="U1774" s="360">
        <f t="shared" si="408"/>
        <v>11</v>
      </c>
      <c r="V1774" s="241"/>
      <c r="W1774" s="242">
        <f t="shared" si="409"/>
        <v>2.4000000953674316</v>
      </c>
      <c r="X1774" s="242"/>
      <c r="Y1774" s="242"/>
      <c r="Z1774" s="357">
        <f t="shared" si="410"/>
        <v>950.01765619586195</v>
      </c>
      <c r="AA1774" s="357"/>
      <c r="AB1774" s="357"/>
      <c r="AC1774" s="357"/>
      <c r="AD1774" s="358">
        <f t="shared" si="411"/>
        <v>475</v>
      </c>
      <c r="AE1774" s="358"/>
      <c r="AF1774" s="358"/>
      <c r="AG1774" s="358">
        <f t="shared" si="412"/>
        <v>554.20000000000005</v>
      </c>
      <c r="AH1774" s="358"/>
      <c r="AI1774" s="359"/>
    </row>
    <row r="1775" spans="1:35" s="54" customFormat="1" ht="15.75" customHeight="1" x14ac:dyDescent="0.15">
      <c r="A1775" s="112" t="str">
        <f t="shared" si="402"/>
        <v/>
      </c>
      <c r="B1775" s="53"/>
      <c r="F1775" s="240">
        <f t="shared" si="403"/>
        <v>12</v>
      </c>
      <c r="G1775" s="241"/>
      <c r="H1775" s="242">
        <f t="shared" si="404"/>
        <v>1.5199999809265137</v>
      </c>
      <c r="I1775" s="242"/>
      <c r="J1775" s="242"/>
      <c r="K1775" s="357">
        <f t="shared" si="405"/>
        <v>246.40139191442461</v>
      </c>
      <c r="L1775" s="357"/>
      <c r="M1775" s="357"/>
      <c r="N1775" s="357"/>
      <c r="O1775" s="358">
        <f t="shared" si="406"/>
        <v>194.5</v>
      </c>
      <c r="P1775" s="358"/>
      <c r="Q1775" s="358"/>
      <c r="R1775" s="358">
        <f t="shared" si="407"/>
        <v>226.9</v>
      </c>
      <c r="S1775" s="358"/>
      <c r="T1775" s="359"/>
      <c r="U1775" s="360">
        <f t="shared" si="408"/>
        <v>12</v>
      </c>
      <c r="V1775" s="241"/>
      <c r="W1775" s="242">
        <f t="shared" si="409"/>
        <v>2.2699999809265137</v>
      </c>
      <c r="X1775" s="242"/>
      <c r="Y1775" s="242"/>
      <c r="Z1775" s="357">
        <f t="shared" si="410"/>
        <v>367.98102760834962</v>
      </c>
      <c r="AA1775" s="357"/>
      <c r="AB1775" s="357"/>
      <c r="AC1775" s="357"/>
      <c r="AD1775" s="358">
        <f t="shared" si="411"/>
        <v>194.5</v>
      </c>
      <c r="AE1775" s="358"/>
      <c r="AF1775" s="358"/>
      <c r="AG1775" s="358">
        <f t="shared" si="412"/>
        <v>226.9</v>
      </c>
      <c r="AH1775" s="358"/>
      <c r="AI1775" s="359"/>
    </row>
    <row r="1776" spans="1:35" s="54" customFormat="1" ht="15.75" customHeight="1" x14ac:dyDescent="0.15">
      <c r="A1776" s="112" t="str">
        <f t="shared" si="402"/>
        <v/>
      </c>
      <c r="B1776" s="53"/>
      <c r="F1776" s="240">
        <f t="shared" si="403"/>
        <v>12</v>
      </c>
      <c r="G1776" s="241"/>
      <c r="H1776" s="242">
        <f t="shared" si="404"/>
        <v>0.75</v>
      </c>
      <c r="I1776" s="242"/>
      <c r="J1776" s="242"/>
      <c r="K1776" s="357">
        <f t="shared" si="405"/>
        <v>0</v>
      </c>
      <c r="L1776" s="357"/>
      <c r="M1776" s="357"/>
      <c r="N1776" s="357"/>
      <c r="O1776" s="358">
        <f t="shared" si="406"/>
        <v>0</v>
      </c>
      <c r="P1776" s="358"/>
      <c r="Q1776" s="358"/>
      <c r="R1776" s="358">
        <f t="shared" si="407"/>
        <v>0</v>
      </c>
      <c r="S1776" s="358"/>
      <c r="T1776" s="359"/>
      <c r="U1776" s="360" t="str">
        <f t="shared" si="408"/>
        <v/>
      </c>
      <c r="V1776" s="241"/>
      <c r="W1776" s="242" t="str">
        <f t="shared" si="409"/>
        <v/>
      </c>
      <c r="X1776" s="242"/>
      <c r="Y1776" s="242"/>
      <c r="Z1776" s="357" t="str">
        <f t="shared" si="410"/>
        <v/>
      </c>
      <c r="AA1776" s="357"/>
      <c r="AB1776" s="357"/>
      <c r="AC1776" s="357"/>
      <c r="AD1776" s="358" t="str">
        <f t="shared" si="411"/>
        <v/>
      </c>
      <c r="AE1776" s="358"/>
      <c r="AF1776" s="358"/>
      <c r="AG1776" s="358" t="str">
        <f t="shared" si="412"/>
        <v/>
      </c>
      <c r="AH1776" s="358"/>
      <c r="AI1776" s="359"/>
    </row>
    <row r="1777" spans="1:36" s="54" customFormat="1" ht="15.75" customHeight="1" x14ac:dyDescent="0.15">
      <c r="A1777" s="112" t="str">
        <f t="shared" si="402"/>
        <v>×</v>
      </c>
      <c r="B1777" s="53"/>
      <c r="F1777" s="240" t="str">
        <f t="shared" si="403"/>
        <v/>
      </c>
      <c r="G1777" s="241"/>
      <c r="H1777" s="242" t="str">
        <f t="shared" si="404"/>
        <v/>
      </c>
      <c r="I1777" s="242"/>
      <c r="J1777" s="242"/>
      <c r="K1777" s="357" t="str">
        <f t="shared" si="405"/>
        <v/>
      </c>
      <c r="L1777" s="357"/>
      <c r="M1777" s="357"/>
      <c r="N1777" s="357"/>
      <c r="O1777" s="358" t="str">
        <f t="shared" si="406"/>
        <v/>
      </c>
      <c r="P1777" s="358"/>
      <c r="Q1777" s="358"/>
      <c r="R1777" s="358" t="str">
        <f t="shared" si="407"/>
        <v/>
      </c>
      <c r="S1777" s="358"/>
      <c r="T1777" s="359"/>
      <c r="U1777" s="360" t="str">
        <f t="shared" si="408"/>
        <v/>
      </c>
      <c r="V1777" s="241"/>
      <c r="W1777" s="242" t="str">
        <f t="shared" si="409"/>
        <v/>
      </c>
      <c r="X1777" s="242"/>
      <c r="Y1777" s="242"/>
      <c r="Z1777" s="357" t="str">
        <f t="shared" si="410"/>
        <v/>
      </c>
      <c r="AA1777" s="357"/>
      <c r="AB1777" s="357"/>
      <c r="AC1777" s="357"/>
      <c r="AD1777" s="358" t="str">
        <f t="shared" si="411"/>
        <v/>
      </c>
      <c r="AE1777" s="358"/>
      <c r="AF1777" s="358"/>
      <c r="AG1777" s="358" t="str">
        <f t="shared" si="412"/>
        <v/>
      </c>
      <c r="AH1777" s="358"/>
      <c r="AI1777" s="359"/>
    </row>
    <row r="1778" spans="1:36" s="54" customFormat="1" ht="15.75" customHeight="1" x14ac:dyDescent="0.15">
      <c r="A1778" s="112" t="str">
        <f t="shared" si="402"/>
        <v>×</v>
      </c>
      <c r="B1778" s="53"/>
      <c r="F1778" s="240" t="str">
        <f t="shared" si="403"/>
        <v/>
      </c>
      <c r="G1778" s="241"/>
      <c r="H1778" s="242" t="str">
        <f t="shared" si="404"/>
        <v/>
      </c>
      <c r="I1778" s="242"/>
      <c r="J1778" s="242"/>
      <c r="K1778" s="357" t="str">
        <f t="shared" si="405"/>
        <v/>
      </c>
      <c r="L1778" s="357"/>
      <c r="M1778" s="357"/>
      <c r="N1778" s="357"/>
      <c r="O1778" s="358" t="str">
        <f t="shared" si="406"/>
        <v/>
      </c>
      <c r="P1778" s="358"/>
      <c r="Q1778" s="358"/>
      <c r="R1778" s="358" t="str">
        <f t="shared" si="407"/>
        <v/>
      </c>
      <c r="S1778" s="358"/>
      <c r="T1778" s="359"/>
      <c r="U1778" s="360" t="str">
        <f t="shared" si="408"/>
        <v/>
      </c>
      <c r="V1778" s="241"/>
      <c r="W1778" s="242" t="str">
        <f t="shared" si="409"/>
        <v/>
      </c>
      <c r="X1778" s="242"/>
      <c r="Y1778" s="242"/>
      <c r="Z1778" s="357" t="str">
        <f t="shared" si="410"/>
        <v/>
      </c>
      <c r="AA1778" s="357"/>
      <c r="AB1778" s="357"/>
      <c r="AC1778" s="357"/>
      <c r="AD1778" s="358" t="str">
        <f t="shared" si="411"/>
        <v/>
      </c>
      <c r="AE1778" s="358"/>
      <c r="AF1778" s="358"/>
      <c r="AG1778" s="358" t="str">
        <f t="shared" si="412"/>
        <v/>
      </c>
      <c r="AH1778" s="358"/>
      <c r="AI1778" s="359"/>
    </row>
    <row r="1779" spans="1:36" s="54" customFormat="1" ht="15.75" customHeight="1" x14ac:dyDescent="0.15">
      <c r="A1779" s="112" t="str">
        <f t="shared" si="402"/>
        <v>×</v>
      </c>
      <c r="B1779" s="53"/>
      <c r="F1779" s="251" t="str">
        <f t="shared" si="403"/>
        <v/>
      </c>
      <c r="G1779" s="252"/>
      <c r="H1779" s="253" t="str">
        <f t="shared" si="404"/>
        <v/>
      </c>
      <c r="I1779" s="253"/>
      <c r="J1779" s="253"/>
      <c r="K1779" s="361" t="str">
        <f t="shared" si="405"/>
        <v/>
      </c>
      <c r="L1779" s="361"/>
      <c r="M1779" s="361"/>
      <c r="N1779" s="361"/>
      <c r="O1779" s="362" t="str">
        <f t="shared" si="406"/>
        <v/>
      </c>
      <c r="P1779" s="362"/>
      <c r="Q1779" s="362"/>
      <c r="R1779" s="362" t="str">
        <f t="shared" si="407"/>
        <v/>
      </c>
      <c r="S1779" s="362"/>
      <c r="T1779" s="363"/>
      <c r="U1779" s="364" t="str">
        <f t="shared" si="408"/>
        <v/>
      </c>
      <c r="V1779" s="252"/>
      <c r="W1779" s="253" t="str">
        <f t="shared" si="409"/>
        <v/>
      </c>
      <c r="X1779" s="253"/>
      <c r="Y1779" s="253"/>
      <c r="Z1779" s="361" t="str">
        <f t="shared" si="410"/>
        <v/>
      </c>
      <c r="AA1779" s="361"/>
      <c r="AB1779" s="361"/>
      <c r="AC1779" s="361"/>
      <c r="AD1779" s="362" t="str">
        <f t="shared" si="411"/>
        <v/>
      </c>
      <c r="AE1779" s="362"/>
      <c r="AF1779" s="362"/>
      <c r="AG1779" s="362" t="str">
        <f t="shared" si="412"/>
        <v/>
      </c>
      <c r="AH1779" s="362"/>
      <c r="AI1779" s="363"/>
    </row>
    <row r="1780" spans="1:36" s="85" customFormat="1" ht="15.75" customHeight="1" x14ac:dyDescent="0.15">
      <c r="B1780" s="99" t="s">
        <v>571</v>
      </c>
      <c r="F1780" s="86"/>
      <c r="G1780" s="86"/>
      <c r="H1780" s="86"/>
      <c r="I1780" s="86"/>
      <c r="J1780" s="86"/>
      <c r="K1780" s="86"/>
      <c r="L1780" s="86"/>
      <c r="M1780" s="86"/>
      <c r="N1780" s="86"/>
      <c r="O1780" s="86"/>
      <c r="P1780" s="86"/>
      <c r="Q1780" s="86"/>
      <c r="R1780" s="86"/>
      <c r="S1780" s="86"/>
      <c r="T1780" s="86"/>
      <c r="U1780" s="86"/>
      <c r="V1780" s="86"/>
      <c r="W1780" s="86"/>
      <c r="X1780" s="86"/>
      <c r="Y1780" s="86"/>
      <c r="Z1780" s="86"/>
      <c r="AA1780" s="86"/>
      <c r="AB1780" s="86"/>
      <c r="AC1780" s="86"/>
      <c r="AD1780" s="86"/>
      <c r="AE1780" s="86"/>
      <c r="AF1780" s="86"/>
      <c r="AG1780" s="86"/>
      <c r="AH1780" s="86"/>
      <c r="AI1780" s="86"/>
    </row>
    <row r="1781" spans="1:36" s="85" customFormat="1" ht="15.75" customHeight="1" x14ac:dyDescent="0.15">
      <c r="A1781" s="122" t="str">
        <f>IF(液状化L1の有無="","","×")</f>
        <v/>
      </c>
      <c r="B1781" s="53"/>
    </row>
    <row r="1782" spans="1:36" s="54" customFormat="1" ht="15.75" customHeight="1" x14ac:dyDescent="0.15">
      <c r="A1782" s="122" t="str">
        <f>IF(液状化L1の有無="","","×")</f>
        <v/>
      </c>
      <c r="B1782" s="53"/>
      <c r="F1782" s="87" t="s">
        <v>510</v>
      </c>
      <c r="G1782" s="88"/>
      <c r="H1782" s="88"/>
      <c r="I1782" s="87"/>
      <c r="J1782" s="87"/>
      <c r="K1782" s="87"/>
      <c r="L1782" s="87"/>
      <c r="M1782" s="87"/>
      <c r="N1782" s="87"/>
      <c r="O1782" s="87"/>
      <c r="P1782" s="87"/>
      <c r="Q1782" s="87"/>
      <c r="R1782" s="87"/>
      <c r="S1782" s="87"/>
      <c r="T1782" s="87"/>
      <c r="U1782" s="87"/>
      <c r="V1782" s="87"/>
      <c r="W1782" s="87"/>
      <c r="X1782" s="87"/>
      <c r="Y1782" s="87"/>
      <c r="Z1782" s="87"/>
      <c r="AA1782" s="87"/>
      <c r="AB1782" s="87"/>
      <c r="AC1782" s="87"/>
      <c r="AD1782" s="87"/>
      <c r="AE1782" s="87"/>
      <c r="AF1782" s="87"/>
      <c r="AG1782" s="87"/>
      <c r="AH1782" s="87"/>
      <c r="AI1782" s="87"/>
      <c r="AJ1782" s="89"/>
    </row>
    <row r="1783" spans="1:36" s="54" customFormat="1" ht="15.75" customHeight="1" x14ac:dyDescent="0.15">
      <c r="A1783" s="122" t="str">
        <f>IF(液状化L1の有無="","","×")</f>
        <v/>
      </c>
      <c r="B1783" s="53"/>
      <c r="F1783" s="369" t="s">
        <v>417</v>
      </c>
      <c r="G1783" s="370"/>
      <c r="H1783" s="370"/>
      <c r="I1783" s="370"/>
      <c r="J1783" s="370"/>
      <c r="K1783" s="370"/>
      <c r="L1783" s="370"/>
      <c r="M1783" s="370"/>
      <c r="N1783" s="370"/>
      <c r="O1783" s="370"/>
      <c r="P1783" s="370"/>
      <c r="Q1783" s="370"/>
      <c r="R1783" s="370"/>
      <c r="S1783" s="370"/>
      <c r="T1783" s="371"/>
      <c r="U1783" s="368" t="s">
        <v>418</v>
      </c>
      <c r="V1783" s="266"/>
      <c r="W1783" s="266"/>
      <c r="X1783" s="266"/>
      <c r="Y1783" s="266"/>
      <c r="Z1783" s="266"/>
      <c r="AA1783" s="266"/>
      <c r="AB1783" s="266"/>
      <c r="AC1783" s="266"/>
      <c r="AD1783" s="266"/>
      <c r="AE1783" s="266"/>
      <c r="AF1783" s="266"/>
      <c r="AG1783" s="266"/>
      <c r="AH1783" s="266"/>
      <c r="AI1783" s="372"/>
    </row>
    <row r="1784" spans="1:36" s="54" customFormat="1" ht="15.75" customHeight="1" x14ac:dyDescent="0.15">
      <c r="A1784" s="122" t="str">
        <f>IF(液状化L1の有無="","","×")</f>
        <v/>
      </c>
      <c r="B1784" s="53"/>
      <c r="F1784" s="373" t="s">
        <v>74</v>
      </c>
      <c r="G1784" s="326"/>
      <c r="H1784" s="375" t="s">
        <v>181</v>
      </c>
      <c r="I1784" s="358"/>
      <c r="J1784" s="358"/>
      <c r="K1784" s="326" t="s">
        <v>227</v>
      </c>
      <c r="L1784" s="326"/>
      <c r="M1784" s="326"/>
      <c r="N1784" s="326"/>
      <c r="O1784" s="326" t="s">
        <v>514</v>
      </c>
      <c r="P1784" s="326"/>
      <c r="Q1784" s="326"/>
      <c r="R1784" s="326" t="s">
        <v>515</v>
      </c>
      <c r="S1784" s="326"/>
      <c r="T1784" s="331"/>
      <c r="U1784" s="376" t="s">
        <v>74</v>
      </c>
      <c r="V1784" s="326"/>
      <c r="W1784" s="375" t="s">
        <v>181</v>
      </c>
      <c r="X1784" s="358"/>
      <c r="Y1784" s="358"/>
      <c r="Z1784" s="326" t="s">
        <v>227</v>
      </c>
      <c r="AA1784" s="326"/>
      <c r="AB1784" s="326"/>
      <c r="AC1784" s="326"/>
      <c r="AD1784" s="326" t="s">
        <v>514</v>
      </c>
      <c r="AE1784" s="326"/>
      <c r="AF1784" s="326"/>
      <c r="AG1784" s="326" t="s">
        <v>515</v>
      </c>
      <c r="AH1784" s="326"/>
      <c r="AI1784" s="331"/>
    </row>
    <row r="1785" spans="1:36" s="54" customFormat="1" ht="15.75" customHeight="1" x14ac:dyDescent="0.15">
      <c r="A1785" s="122" t="str">
        <f>IF(液状化L1の有無="","","×")</f>
        <v/>
      </c>
      <c r="B1785" s="53"/>
      <c r="F1785" s="374"/>
      <c r="G1785" s="327"/>
      <c r="H1785" s="362"/>
      <c r="I1785" s="362"/>
      <c r="J1785" s="362"/>
      <c r="K1785" s="327"/>
      <c r="L1785" s="327"/>
      <c r="M1785" s="327"/>
      <c r="N1785" s="327"/>
      <c r="O1785" s="327"/>
      <c r="P1785" s="327"/>
      <c r="Q1785" s="327"/>
      <c r="R1785" s="327"/>
      <c r="S1785" s="327"/>
      <c r="T1785" s="332"/>
      <c r="U1785" s="377"/>
      <c r="V1785" s="327"/>
      <c r="W1785" s="362"/>
      <c r="X1785" s="362"/>
      <c r="Y1785" s="362"/>
      <c r="Z1785" s="327"/>
      <c r="AA1785" s="327"/>
      <c r="AB1785" s="327"/>
      <c r="AC1785" s="327"/>
      <c r="AD1785" s="327"/>
      <c r="AE1785" s="327"/>
      <c r="AF1785" s="327"/>
      <c r="AG1785" s="327"/>
      <c r="AH1785" s="327"/>
      <c r="AI1785" s="332"/>
    </row>
    <row r="1786" spans="1:36" s="54" customFormat="1" ht="15.75" customHeight="1" x14ac:dyDescent="0.15">
      <c r="A1786" s="122" t="str">
        <f t="shared" ref="A1786:A1801" si="413">IF(液状化L1の有無="",IF(LEN(F1786)+LEN(U1786)=0,"×",""),"×")</f>
        <v/>
      </c>
      <c r="B1786" s="53"/>
      <c r="F1786" s="265">
        <f t="shared" ref="F1786:F1801" si="414">IF(F1095="","",F1095)</f>
        <v>2</v>
      </c>
      <c r="G1786" s="266"/>
      <c r="H1786" s="267">
        <f t="shared" ref="H1786:H1801" si="415">IF(H1095="","",H1095)</f>
        <v>0.33000001311302185</v>
      </c>
      <c r="I1786" s="267"/>
      <c r="J1786" s="267"/>
      <c r="K1786" s="365">
        <f t="shared" ref="K1786:K1801" si="416">IF(Q1095="","",Q1095)</f>
        <v>0</v>
      </c>
      <c r="L1786" s="365"/>
      <c r="M1786" s="365"/>
      <c r="N1786" s="365"/>
      <c r="O1786" s="366">
        <f t="shared" ref="O1786:O1801" si="417">IF(K1786="","",ROUND(K1786/H1786*$AH$1689,1))</f>
        <v>0</v>
      </c>
      <c r="P1786" s="366"/>
      <c r="Q1786" s="366"/>
      <c r="R1786" s="366">
        <f t="shared" ref="R1786:R1801" si="418">IF(K1786="","",ROUND(K1786/H1786*$AH$1690,1))</f>
        <v>0</v>
      </c>
      <c r="S1786" s="366"/>
      <c r="T1786" s="367"/>
      <c r="U1786" s="368">
        <f t="shared" ref="U1786:U1801" si="419">IF(U1095="","",U1095)</f>
        <v>2</v>
      </c>
      <c r="V1786" s="266"/>
      <c r="W1786" s="267">
        <f t="shared" ref="W1786:W1801" si="420">IF(W1095="","",W1095)</f>
        <v>0.33000001311302185</v>
      </c>
      <c r="X1786" s="267"/>
      <c r="Y1786" s="267"/>
      <c r="Z1786" s="365">
        <f t="shared" ref="Z1786:Z1801" si="421">IF(AF1095="","",AF1095)</f>
        <v>0</v>
      </c>
      <c r="AA1786" s="365"/>
      <c r="AB1786" s="365"/>
      <c r="AC1786" s="365"/>
      <c r="AD1786" s="366">
        <f t="shared" ref="AD1786:AD1801" si="422">IF(Z1786="","",ROUND(Z1786/W1786*$AH$1689,1))</f>
        <v>0</v>
      </c>
      <c r="AE1786" s="366"/>
      <c r="AF1786" s="366"/>
      <c r="AG1786" s="366">
        <f t="shared" ref="AG1786:AG1801" si="423">IF(Z1786="","",ROUND(Z1786/W1786*$AH$1690,1))</f>
        <v>0</v>
      </c>
      <c r="AH1786" s="366"/>
      <c r="AI1786" s="367"/>
    </row>
    <row r="1787" spans="1:36" s="54" customFormat="1" ht="15.75" customHeight="1" x14ac:dyDescent="0.15">
      <c r="A1787" s="122" t="str">
        <f t="shared" si="413"/>
        <v/>
      </c>
      <c r="B1787" s="53"/>
      <c r="F1787" s="240">
        <f t="shared" si="414"/>
        <v>3</v>
      </c>
      <c r="G1787" s="241"/>
      <c r="H1787" s="242">
        <f t="shared" si="415"/>
        <v>1.5</v>
      </c>
      <c r="I1787" s="242"/>
      <c r="J1787" s="242"/>
      <c r="K1787" s="357">
        <f t="shared" si="416"/>
        <v>0</v>
      </c>
      <c r="L1787" s="357"/>
      <c r="M1787" s="357"/>
      <c r="N1787" s="357"/>
      <c r="O1787" s="358">
        <f t="shared" si="417"/>
        <v>0</v>
      </c>
      <c r="P1787" s="358"/>
      <c r="Q1787" s="358"/>
      <c r="R1787" s="358">
        <f t="shared" si="418"/>
        <v>0</v>
      </c>
      <c r="S1787" s="358"/>
      <c r="T1787" s="359"/>
      <c r="U1787" s="360">
        <f t="shared" si="419"/>
        <v>3</v>
      </c>
      <c r="V1787" s="241"/>
      <c r="W1787" s="242">
        <f t="shared" si="420"/>
        <v>1.5</v>
      </c>
      <c r="X1787" s="242"/>
      <c r="Y1787" s="242"/>
      <c r="Z1787" s="357">
        <f t="shared" si="421"/>
        <v>0</v>
      </c>
      <c r="AA1787" s="357"/>
      <c r="AB1787" s="357"/>
      <c r="AC1787" s="357"/>
      <c r="AD1787" s="358">
        <f t="shared" si="422"/>
        <v>0</v>
      </c>
      <c r="AE1787" s="358"/>
      <c r="AF1787" s="358"/>
      <c r="AG1787" s="358">
        <f t="shared" si="423"/>
        <v>0</v>
      </c>
      <c r="AH1787" s="358"/>
      <c r="AI1787" s="359"/>
    </row>
    <row r="1788" spans="1:36" s="54" customFormat="1" ht="15.75" customHeight="1" x14ac:dyDescent="0.15">
      <c r="A1788" s="122" t="str">
        <f t="shared" si="413"/>
        <v/>
      </c>
      <c r="B1788" s="53"/>
      <c r="F1788" s="240">
        <f t="shared" si="414"/>
        <v>4</v>
      </c>
      <c r="G1788" s="241"/>
      <c r="H1788" s="242">
        <f t="shared" si="415"/>
        <v>5.940000057220459</v>
      </c>
      <c r="I1788" s="242"/>
      <c r="J1788" s="242"/>
      <c r="K1788" s="357">
        <f t="shared" si="416"/>
        <v>0</v>
      </c>
      <c r="L1788" s="357"/>
      <c r="M1788" s="357"/>
      <c r="N1788" s="357"/>
      <c r="O1788" s="358">
        <f t="shared" si="417"/>
        <v>0</v>
      </c>
      <c r="P1788" s="358"/>
      <c r="Q1788" s="358"/>
      <c r="R1788" s="358">
        <f t="shared" si="418"/>
        <v>0</v>
      </c>
      <c r="S1788" s="358"/>
      <c r="T1788" s="359"/>
      <c r="U1788" s="360">
        <f t="shared" si="419"/>
        <v>4</v>
      </c>
      <c r="V1788" s="241"/>
      <c r="W1788" s="242">
        <f t="shared" si="420"/>
        <v>5.940000057220459</v>
      </c>
      <c r="X1788" s="242"/>
      <c r="Y1788" s="242"/>
      <c r="Z1788" s="357">
        <f t="shared" si="421"/>
        <v>0</v>
      </c>
      <c r="AA1788" s="357"/>
      <c r="AB1788" s="357"/>
      <c r="AC1788" s="357"/>
      <c r="AD1788" s="358">
        <f t="shared" si="422"/>
        <v>0</v>
      </c>
      <c r="AE1788" s="358"/>
      <c r="AF1788" s="358"/>
      <c r="AG1788" s="358">
        <f t="shared" si="423"/>
        <v>0</v>
      </c>
      <c r="AH1788" s="358"/>
      <c r="AI1788" s="359"/>
    </row>
    <row r="1789" spans="1:36" s="54" customFormat="1" ht="15.75" customHeight="1" x14ac:dyDescent="0.15">
      <c r="A1789" s="122" t="str">
        <f t="shared" si="413"/>
        <v/>
      </c>
      <c r="B1789" s="53"/>
      <c r="F1789" s="240">
        <f t="shared" si="414"/>
        <v>4</v>
      </c>
      <c r="G1789" s="241"/>
      <c r="H1789" s="242">
        <f t="shared" si="415"/>
        <v>0.6100001335144043</v>
      </c>
      <c r="I1789" s="242"/>
      <c r="J1789" s="242"/>
      <c r="K1789" s="357">
        <f t="shared" si="416"/>
        <v>34.494694886477618</v>
      </c>
      <c r="L1789" s="357"/>
      <c r="M1789" s="357"/>
      <c r="N1789" s="357"/>
      <c r="O1789" s="358">
        <f t="shared" si="417"/>
        <v>67.900000000000006</v>
      </c>
      <c r="P1789" s="358"/>
      <c r="Q1789" s="358"/>
      <c r="R1789" s="358">
        <f t="shared" si="418"/>
        <v>79.2</v>
      </c>
      <c r="S1789" s="358"/>
      <c r="T1789" s="359"/>
      <c r="U1789" s="360">
        <f t="shared" si="419"/>
        <v>4</v>
      </c>
      <c r="V1789" s="241"/>
      <c r="W1789" s="242">
        <f t="shared" si="420"/>
        <v>0.6100001335144043</v>
      </c>
      <c r="X1789" s="242"/>
      <c r="Y1789" s="242"/>
      <c r="Z1789" s="357">
        <f t="shared" si="421"/>
        <v>34.494694886477618</v>
      </c>
      <c r="AA1789" s="357"/>
      <c r="AB1789" s="357"/>
      <c r="AC1789" s="357"/>
      <c r="AD1789" s="358">
        <f t="shared" si="422"/>
        <v>67.900000000000006</v>
      </c>
      <c r="AE1789" s="358"/>
      <c r="AF1789" s="358"/>
      <c r="AG1789" s="358">
        <f t="shared" si="423"/>
        <v>79.2</v>
      </c>
      <c r="AH1789" s="358"/>
      <c r="AI1789" s="359"/>
    </row>
    <row r="1790" spans="1:36" s="54" customFormat="1" ht="15.75" customHeight="1" x14ac:dyDescent="0.15">
      <c r="A1790" s="122" t="str">
        <f t="shared" si="413"/>
        <v/>
      </c>
      <c r="B1790" s="53"/>
      <c r="F1790" s="240">
        <f t="shared" si="414"/>
        <v>5</v>
      </c>
      <c r="G1790" s="241"/>
      <c r="H1790" s="242">
        <f t="shared" si="415"/>
        <v>3.4500000476837158</v>
      </c>
      <c r="I1790" s="242"/>
      <c r="J1790" s="242"/>
      <c r="K1790" s="357">
        <f t="shared" si="416"/>
        <v>344.6641347890656</v>
      </c>
      <c r="L1790" s="357"/>
      <c r="M1790" s="357"/>
      <c r="N1790" s="357"/>
      <c r="O1790" s="358">
        <f t="shared" si="417"/>
        <v>119.9</v>
      </c>
      <c r="P1790" s="358"/>
      <c r="Q1790" s="358"/>
      <c r="R1790" s="358">
        <f t="shared" si="418"/>
        <v>139.9</v>
      </c>
      <c r="S1790" s="358"/>
      <c r="T1790" s="359"/>
      <c r="U1790" s="360">
        <f t="shared" si="419"/>
        <v>5</v>
      </c>
      <c r="V1790" s="241"/>
      <c r="W1790" s="242">
        <f t="shared" si="420"/>
        <v>3.4500000476837158</v>
      </c>
      <c r="X1790" s="242"/>
      <c r="Y1790" s="242"/>
      <c r="Z1790" s="357">
        <f t="shared" si="421"/>
        <v>344.6641347890656</v>
      </c>
      <c r="AA1790" s="357"/>
      <c r="AB1790" s="357"/>
      <c r="AC1790" s="357"/>
      <c r="AD1790" s="358">
        <f t="shared" si="422"/>
        <v>119.9</v>
      </c>
      <c r="AE1790" s="358"/>
      <c r="AF1790" s="358"/>
      <c r="AG1790" s="358">
        <f t="shared" si="423"/>
        <v>139.9</v>
      </c>
      <c r="AH1790" s="358"/>
      <c r="AI1790" s="359"/>
    </row>
    <row r="1791" spans="1:36" s="54" customFormat="1" ht="15.75" customHeight="1" x14ac:dyDescent="0.15">
      <c r="A1791" s="122" t="str">
        <f t="shared" si="413"/>
        <v/>
      </c>
      <c r="B1791" s="53"/>
      <c r="F1791" s="240">
        <f t="shared" si="414"/>
        <v>6</v>
      </c>
      <c r="G1791" s="241"/>
      <c r="H1791" s="242">
        <f t="shared" si="415"/>
        <v>2.3499999046325684</v>
      </c>
      <c r="I1791" s="242"/>
      <c r="J1791" s="242"/>
      <c r="K1791" s="357">
        <f t="shared" si="416"/>
        <v>382.05692108009777</v>
      </c>
      <c r="L1791" s="357"/>
      <c r="M1791" s="357"/>
      <c r="N1791" s="357"/>
      <c r="O1791" s="358">
        <f t="shared" si="417"/>
        <v>195.1</v>
      </c>
      <c r="P1791" s="358"/>
      <c r="Q1791" s="358"/>
      <c r="R1791" s="358">
        <f t="shared" si="418"/>
        <v>227.6</v>
      </c>
      <c r="S1791" s="358"/>
      <c r="T1791" s="359"/>
      <c r="U1791" s="360">
        <f t="shared" si="419"/>
        <v>6</v>
      </c>
      <c r="V1791" s="241"/>
      <c r="W1791" s="242">
        <f t="shared" si="420"/>
        <v>2.3499999046325684</v>
      </c>
      <c r="X1791" s="242"/>
      <c r="Y1791" s="242"/>
      <c r="Z1791" s="357">
        <f t="shared" si="421"/>
        <v>382.05692108009777</v>
      </c>
      <c r="AA1791" s="357"/>
      <c r="AB1791" s="357"/>
      <c r="AC1791" s="357"/>
      <c r="AD1791" s="358">
        <f t="shared" si="422"/>
        <v>195.1</v>
      </c>
      <c r="AE1791" s="358"/>
      <c r="AF1791" s="358"/>
      <c r="AG1791" s="358">
        <f t="shared" si="423"/>
        <v>227.6</v>
      </c>
      <c r="AH1791" s="358"/>
      <c r="AI1791" s="359"/>
    </row>
    <row r="1792" spans="1:36" s="54" customFormat="1" ht="15.75" customHeight="1" x14ac:dyDescent="0.15">
      <c r="A1792" s="122" t="str">
        <f t="shared" si="413"/>
        <v/>
      </c>
      <c r="B1792" s="53"/>
      <c r="F1792" s="240">
        <f t="shared" si="414"/>
        <v>7</v>
      </c>
      <c r="G1792" s="241"/>
      <c r="H1792" s="242">
        <f t="shared" si="415"/>
        <v>8.6000003814697266</v>
      </c>
      <c r="I1792" s="242"/>
      <c r="J1792" s="242"/>
      <c r="K1792" s="357">
        <f t="shared" si="416"/>
        <v>2541.0144987146678</v>
      </c>
      <c r="L1792" s="357"/>
      <c r="M1792" s="357"/>
      <c r="N1792" s="357"/>
      <c r="O1792" s="358">
        <f t="shared" si="417"/>
        <v>354.6</v>
      </c>
      <c r="P1792" s="358"/>
      <c r="Q1792" s="358"/>
      <c r="R1792" s="358">
        <f t="shared" si="418"/>
        <v>413.7</v>
      </c>
      <c r="S1792" s="358"/>
      <c r="T1792" s="359"/>
      <c r="U1792" s="360">
        <f t="shared" si="419"/>
        <v>7</v>
      </c>
      <c r="V1792" s="241"/>
      <c r="W1792" s="242">
        <f t="shared" si="420"/>
        <v>8.6000003814697266</v>
      </c>
      <c r="X1792" s="242"/>
      <c r="Y1792" s="242"/>
      <c r="Z1792" s="357">
        <f t="shared" si="421"/>
        <v>2541.0144987146678</v>
      </c>
      <c r="AA1792" s="357"/>
      <c r="AB1792" s="357"/>
      <c r="AC1792" s="357"/>
      <c r="AD1792" s="358">
        <f t="shared" si="422"/>
        <v>354.6</v>
      </c>
      <c r="AE1792" s="358"/>
      <c r="AF1792" s="358"/>
      <c r="AG1792" s="358">
        <f t="shared" si="423"/>
        <v>413.7</v>
      </c>
      <c r="AH1792" s="358"/>
      <c r="AI1792" s="359"/>
    </row>
    <row r="1793" spans="1:36" s="54" customFormat="1" ht="15.75" customHeight="1" x14ac:dyDescent="0.15">
      <c r="A1793" s="122" t="str">
        <f t="shared" si="413"/>
        <v/>
      </c>
      <c r="B1793" s="53"/>
      <c r="F1793" s="240">
        <f t="shared" si="414"/>
        <v>8</v>
      </c>
      <c r="G1793" s="241"/>
      <c r="H1793" s="242">
        <f t="shared" si="415"/>
        <v>2.2000000476837158</v>
      </c>
      <c r="I1793" s="242"/>
      <c r="J1793" s="242"/>
      <c r="K1793" s="357">
        <f t="shared" si="416"/>
        <v>351.44997777456308</v>
      </c>
      <c r="L1793" s="357"/>
      <c r="M1793" s="357"/>
      <c r="N1793" s="357"/>
      <c r="O1793" s="358">
        <f t="shared" si="417"/>
        <v>191.7</v>
      </c>
      <c r="P1793" s="358"/>
      <c r="Q1793" s="358"/>
      <c r="R1793" s="358">
        <f t="shared" si="418"/>
        <v>223.6</v>
      </c>
      <c r="S1793" s="358"/>
      <c r="T1793" s="359"/>
      <c r="U1793" s="360">
        <f t="shared" si="419"/>
        <v>8</v>
      </c>
      <c r="V1793" s="241"/>
      <c r="W1793" s="242">
        <f t="shared" si="420"/>
        <v>2.2000000476837158</v>
      </c>
      <c r="X1793" s="242"/>
      <c r="Y1793" s="242"/>
      <c r="Z1793" s="357">
        <f t="shared" si="421"/>
        <v>351.44997777456308</v>
      </c>
      <c r="AA1793" s="357"/>
      <c r="AB1793" s="357"/>
      <c r="AC1793" s="357"/>
      <c r="AD1793" s="358">
        <f t="shared" si="422"/>
        <v>191.7</v>
      </c>
      <c r="AE1793" s="358"/>
      <c r="AF1793" s="358"/>
      <c r="AG1793" s="358">
        <f t="shared" si="423"/>
        <v>223.6</v>
      </c>
      <c r="AH1793" s="358"/>
      <c r="AI1793" s="359"/>
    </row>
    <row r="1794" spans="1:36" s="54" customFormat="1" ht="15.75" customHeight="1" x14ac:dyDescent="0.15">
      <c r="A1794" s="122" t="str">
        <f t="shared" si="413"/>
        <v/>
      </c>
      <c r="B1794" s="53"/>
      <c r="F1794" s="240">
        <f t="shared" si="414"/>
        <v>9</v>
      </c>
      <c r="G1794" s="241"/>
      <c r="H1794" s="242">
        <f t="shared" si="415"/>
        <v>1.5</v>
      </c>
      <c r="I1794" s="242"/>
      <c r="J1794" s="242"/>
      <c r="K1794" s="357">
        <f t="shared" si="416"/>
        <v>445.32075864635317</v>
      </c>
      <c r="L1794" s="357"/>
      <c r="M1794" s="357"/>
      <c r="N1794" s="357"/>
      <c r="O1794" s="358">
        <f t="shared" si="417"/>
        <v>356.3</v>
      </c>
      <c r="P1794" s="358"/>
      <c r="Q1794" s="358"/>
      <c r="R1794" s="358">
        <f t="shared" si="418"/>
        <v>415.6</v>
      </c>
      <c r="S1794" s="358"/>
      <c r="T1794" s="359"/>
      <c r="U1794" s="360">
        <f t="shared" si="419"/>
        <v>9</v>
      </c>
      <c r="V1794" s="241"/>
      <c r="W1794" s="242">
        <f t="shared" si="420"/>
        <v>1.5</v>
      </c>
      <c r="X1794" s="242"/>
      <c r="Y1794" s="242"/>
      <c r="Z1794" s="357">
        <f t="shared" si="421"/>
        <v>445.32075864635317</v>
      </c>
      <c r="AA1794" s="357"/>
      <c r="AB1794" s="357"/>
      <c r="AC1794" s="357"/>
      <c r="AD1794" s="358">
        <f t="shared" si="422"/>
        <v>356.3</v>
      </c>
      <c r="AE1794" s="358"/>
      <c r="AF1794" s="358"/>
      <c r="AG1794" s="358">
        <f t="shared" si="423"/>
        <v>415.6</v>
      </c>
      <c r="AH1794" s="358"/>
      <c r="AI1794" s="359"/>
    </row>
    <row r="1795" spans="1:36" s="54" customFormat="1" ht="15.75" customHeight="1" x14ac:dyDescent="0.15">
      <c r="A1795" s="122" t="str">
        <f t="shared" si="413"/>
        <v/>
      </c>
      <c r="B1795" s="53"/>
      <c r="F1795" s="240">
        <f t="shared" si="414"/>
        <v>10</v>
      </c>
      <c r="G1795" s="241"/>
      <c r="H1795" s="242">
        <f t="shared" si="415"/>
        <v>3.8499999046325684</v>
      </c>
      <c r="I1795" s="242"/>
      <c r="J1795" s="242"/>
      <c r="K1795" s="357">
        <f t="shared" si="416"/>
        <v>624.10878110249814</v>
      </c>
      <c r="L1795" s="357"/>
      <c r="M1795" s="357"/>
      <c r="N1795" s="357"/>
      <c r="O1795" s="358">
        <f t="shared" si="417"/>
        <v>194.5</v>
      </c>
      <c r="P1795" s="358"/>
      <c r="Q1795" s="358"/>
      <c r="R1795" s="358">
        <f t="shared" si="418"/>
        <v>226.9</v>
      </c>
      <c r="S1795" s="358"/>
      <c r="T1795" s="359"/>
      <c r="U1795" s="360">
        <f t="shared" si="419"/>
        <v>10</v>
      </c>
      <c r="V1795" s="241"/>
      <c r="W1795" s="242">
        <f t="shared" si="420"/>
        <v>3.8499999046325684</v>
      </c>
      <c r="X1795" s="242"/>
      <c r="Y1795" s="242"/>
      <c r="Z1795" s="357">
        <f t="shared" si="421"/>
        <v>624.10878110249814</v>
      </c>
      <c r="AA1795" s="357"/>
      <c r="AB1795" s="357"/>
      <c r="AC1795" s="357"/>
      <c r="AD1795" s="358">
        <f t="shared" si="422"/>
        <v>194.5</v>
      </c>
      <c r="AE1795" s="358"/>
      <c r="AF1795" s="358"/>
      <c r="AG1795" s="358">
        <f t="shared" si="423"/>
        <v>226.9</v>
      </c>
      <c r="AH1795" s="358"/>
      <c r="AI1795" s="359"/>
    </row>
    <row r="1796" spans="1:36" s="54" customFormat="1" ht="15.75" customHeight="1" x14ac:dyDescent="0.15">
      <c r="A1796" s="122" t="str">
        <f t="shared" si="413"/>
        <v/>
      </c>
      <c r="B1796" s="53"/>
      <c r="F1796" s="240">
        <f t="shared" si="414"/>
        <v>11</v>
      </c>
      <c r="G1796" s="241"/>
      <c r="H1796" s="242">
        <f t="shared" si="415"/>
        <v>2.4000000953674316</v>
      </c>
      <c r="I1796" s="242"/>
      <c r="J1796" s="242"/>
      <c r="K1796" s="357">
        <f t="shared" si="416"/>
        <v>950.01765619586195</v>
      </c>
      <c r="L1796" s="357"/>
      <c r="M1796" s="357"/>
      <c r="N1796" s="357"/>
      <c r="O1796" s="358">
        <f t="shared" si="417"/>
        <v>475</v>
      </c>
      <c r="P1796" s="358"/>
      <c r="Q1796" s="358"/>
      <c r="R1796" s="358">
        <f t="shared" si="418"/>
        <v>554.20000000000005</v>
      </c>
      <c r="S1796" s="358"/>
      <c r="T1796" s="359"/>
      <c r="U1796" s="360">
        <f t="shared" si="419"/>
        <v>11</v>
      </c>
      <c r="V1796" s="241"/>
      <c r="W1796" s="242">
        <f t="shared" si="420"/>
        <v>2.4000000953674316</v>
      </c>
      <c r="X1796" s="242"/>
      <c r="Y1796" s="242"/>
      <c r="Z1796" s="357">
        <f t="shared" si="421"/>
        <v>950.01765619586195</v>
      </c>
      <c r="AA1796" s="357"/>
      <c r="AB1796" s="357"/>
      <c r="AC1796" s="357"/>
      <c r="AD1796" s="358">
        <f t="shared" si="422"/>
        <v>475</v>
      </c>
      <c r="AE1796" s="358"/>
      <c r="AF1796" s="358"/>
      <c r="AG1796" s="358">
        <f t="shared" si="423"/>
        <v>554.20000000000005</v>
      </c>
      <c r="AH1796" s="358"/>
      <c r="AI1796" s="359"/>
    </row>
    <row r="1797" spans="1:36" s="54" customFormat="1" ht="15.75" customHeight="1" x14ac:dyDescent="0.15">
      <c r="A1797" s="122" t="str">
        <f t="shared" si="413"/>
        <v/>
      </c>
      <c r="B1797" s="53"/>
      <c r="F1797" s="240">
        <f t="shared" si="414"/>
        <v>12</v>
      </c>
      <c r="G1797" s="241"/>
      <c r="H1797" s="242">
        <f t="shared" si="415"/>
        <v>1.5199999809265137</v>
      </c>
      <c r="I1797" s="242"/>
      <c r="J1797" s="242"/>
      <c r="K1797" s="357">
        <f t="shared" si="416"/>
        <v>246.40139191442461</v>
      </c>
      <c r="L1797" s="357"/>
      <c r="M1797" s="357"/>
      <c r="N1797" s="357"/>
      <c r="O1797" s="358">
        <f t="shared" si="417"/>
        <v>194.5</v>
      </c>
      <c r="P1797" s="358"/>
      <c r="Q1797" s="358"/>
      <c r="R1797" s="358">
        <f t="shared" si="418"/>
        <v>226.9</v>
      </c>
      <c r="S1797" s="358"/>
      <c r="T1797" s="359"/>
      <c r="U1797" s="360">
        <f t="shared" si="419"/>
        <v>12</v>
      </c>
      <c r="V1797" s="241"/>
      <c r="W1797" s="242">
        <f t="shared" si="420"/>
        <v>2.2699999809265137</v>
      </c>
      <c r="X1797" s="242"/>
      <c r="Y1797" s="242"/>
      <c r="Z1797" s="357">
        <f t="shared" si="421"/>
        <v>367.98102760834962</v>
      </c>
      <c r="AA1797" s="357"/>
      <c r="AB1797" s="357"/>
      <c r="AC1797" s="357"/>
      <c r="AD1797" s="358">
        <f t="shared" si="422"/>
        <v>194.5</v>
      </c>
      <c r="AE1797" s="358"/>
      <c r="AF1797" s="358"/>
      <c r="AG1797" s="358">
        <f t="shared" si="423"/>
        <v>226.9</v>
      </c>
      <c r="AH1797" s="358"/>
      <c r="AI1797" s="359"/>
    </row>
    <row r="1798" spans="1:36" s="54" customFormat="1" ht="15.75" customHeight="1" x14ac:dyDescent="0.15">
      <c r="A1798" s="122" t="str">
        <f t="shared" si="413"/>
        <v/>
      </c>
      <c r="B1798" s="53"/>
      <c r="F1798" s="240">
        <f t="shared" si="414"/>
        <v>12</v>
      </c>
      <c r="G1798" s="241"/>
      <c r="H1798" s="242">
        <f t="shared" si="415"/>
        <v>0.75</v>
      </c>
      <c r="I1798" s="242"/>
      <c r="J1798" s="242"/>
      <c r="K1798" s="357">
        <f t="shared" si="416"/>
        <v>0</v>
      </c>
      <c r="L1798" s="357"/>
      <c r="M1798" s="357"/>
      <c r="N1798" s="357"/>
      <c r="O1798" s="358">
        <f t="shared" si="417"/>
        <v>0</v>
      </c>
      <c r="P1798" s="358"/>
      <c r="Q1798" s="358"/>
      <c r="R1798" s="358">
        <f t="shared" si="418"/>
        <v>0</v>
      </c>
      <c r="S1798" s="358"/>
      <c r="T1798" s="359"/>
      <c r="U1798" s="360" t="str">
        <f t="shared" si="419"/>
        <v/>
      </c>
      <c r="V1798" s="241"/>
      <c r="W1798" s="242" t="str">
        <f t="shared" si="420"/>
        <v/>
      </c>
      <c r="X1798" s="242"/>
      <c r="Y1798" s="242"/>
      <c r="Z1798" s="357" t="str">
        <f t="shared" si="421"/>
        <v/>
      </c>
      <c r="AA1798" s="357"/>
      <c r="AB1798" s="357"/>
      <c r="AC1798" s="357"/>
      <c r="AD1798" s="358" t="str">
        <f t="shared" si="422"/>
        <v/>
      </c>
      <c r="AE1798" s="358"/>
      <c r="AF1798" s="358"/>
      <c r="AG1798" s="358" t="str">
        <f t="shared" si="423"/>
        <v/>
      </c>
      <c r="AH1798" s="358"/>
      <c r="AI1798" s="359"/>
    </row>
    <row r="1799" spans="1:36" s="54" customFormat="1" ht="15.75" customHeight="1" x14ac:dyDescent="0.15">
      <c r="A1799" s="122" t="str">
        <f t="shared" si="413"/>
        <v>×</v>
      </c>
      <c r="B1799" s="53"/>
      <c r="F1799" s="240" t="str">
        <f t="shared" si="414"/>
        <v/>
      </c>
      <c r="G1799" s="241"/>
      <c r="H1799" s="242" t="str">
        <f t="shared" si="415"/>
        <v/>
      </c>
      <c r="I1799" s="242"/>
      <c r="J1799" s="242"/>
      <c r="K1799" s="357" t="str">
        <f t="shared" si="416"/>
        <v/>
      </c>
      <c r="L1799" s="357"/>
      <c r="M1799" s="357"/>
      <c r="N1799" s="357"/>
      <c r="O1799" s="358" t="str">
        <f t="shared" si="417"/>
        <v/>
      </c>
      <c r="P1799" s="358"/>
      <c r="Q1799" s="358"/>
      <c r="R1799" s="358" t="str">
        <f t="shared" si="418"/>
        <v/>
      </c>
      <c r="S1799" s="358"/>
      <c r="T1799" s="359"/>
      <c r="U1799" s="360" t="str">
        <f t="shared" si="419"/>
        <v/>
      </c>
      <c r="V1799" s="241"/>
      <c r="W1799" s="242" t="str">
        <f t="shared" si="420"/>
        <v/>
      </c>
      <c r="X1799" s="242"/>
      <c r="Y1799" s="242"/>
      <c r="Z1799" s="357" t="str">
        <f t="shared" si="421"/>
        <v/>
      </c>
      <c r="AA1799" s="357"/>
      <c r="AB1799" s="357"/>
      <c r="AC1799" s="357"/>
      <c r="AD1799" s="358" t="str">
        <f t="shared" si="422"/>
        <v/>
      </c>
      <c r="AE1799" s="358"/>
      <c r="AF1799" s="358"/>
      <c r="AG1799" s="358" t="str">
        <f t="shared" si="423"/>
        <v/>
      </c>
      <c r="AH1799" s="358"/>
      <c r="AI1799" s="359"/>
    </row>
    <row r="1800" spans="1:36" s="54" customFormat="1" ht="15.75" customHeight="1" x14ac:dyDescent="0.15">
      <c r="A1800" s="122" t="str">
        <f t="shared" si="413"/>
        <v>×</v>
      </c>
      <c r="B1800" s="53"/>
      <c r="F1800" s="240" t="str">
        <f t="shared" si="414"/>
        <v/>
      </c>
      <c r="G1800" s="241"/>
      <c r="H1800" s="242" t="str">
        <f t="shared" si="415"/>
        <v/>
      </c>
      <c r="I1800" s="242"/>
      <c r="J1800" s="242"/>
      <c r="K1800" s="357" t="str">
        <f t="shared" si="416"/>
        <v/>
      </c>
      <c r="L1800" s="357"/>
      <c r="M1800" s="357"/>
      <c r="N1800" s="357"/>
      <c r="O1800" s="358" t="str">
        <f t="shared" si="417"/>
        <v/>
      </c>
      <c r="P1800" s="358"/>
      <c r="Q1800" s="358"/>
      <c r="R1800" s="358" t="str">
        <f t="shared" si="418"/>
        <v/>
      </c>
      <c r="S1800" s="358"/>
      <c r="T1800" s="359"/>
      <c r="U1800" s="360" t="str">
        <f t="shared" si="419"/>
        <v/>
      </c>
      <c r="V1800" s="241"/>
      <c r="W1800" s="242" t="str">
        <f t="shared" si="420"/>
        <v/>
      </c>
      <c r="X1800" s="242"/>
      <c r="Y1800" s="242"/>
      <c r="Z1800" s="357" t="str">
        <f t="shared" si="421"/>
        <v/>
      </c>
      <c r="AA1800" s="357"/>
      <c r="AB1800" s="357"/>
      <c r="AC1800" s="357"/>
      <c r="AD1800" s="358" t="str">
        <f t="shared" si="422"/>
        <v/>
      </c>
      <c r="AE1800" s="358"/>
      <c r="AF1800" s="358"/>
      <c r="AG1800" s="358" t="str">
        <f t="shared" si="423"/>
        <v/>
      </c>
      <c r="AH1800" s="358"/>
      <c r="AI1800" s="359"/>
    </row>
    <row r="1801" spans="1:36" s="54" customFormat="1" ht="15.75" customHeight="1" x14ac:dyDescent="0.15">
      <c r="A1801" s="122" t="str">
        <f t="shared" si="413"/>
        <v>×</v>
      </c>
      <c r="B1801" s="53"/>
      <c r="F1801" s="251" t="str">
        <f t="shared" si="414"/>
        <v/>
      </c>
      <c r="G1801" s="252"/>
      <c r="H1801" s="253" t="str">
        <f t="shared" si="415"/>
        <v/>
      </c>
      <c r="I1801" s="253"/>
      <c r="J1801" s="253"/>
      <c r="K1801" s="361" t="str">
        <f t="shared" si="416"/>
        <v/>
      </c>
      <c r="L1801" s="361"/>
      <c r="M1801" s="361"/>
      <c r="N1801" s="361"/>
      <c r="O1801" s="362" t="str">
        <f t="shared" si="417"/>
        <v/>
      </c>
      <c r="P1801" s="362"/>
      <c r="Q1801" s="362"/>
      <c r="R1801" s="362" t="str">
        <f t="shared" si="418"/>
        <v/>
      </c>
      <c r="S1801" s="362"/>
      <c r="T1801" s="363"/>
      <c r="U1801" s="364" t="str">
        <f t="shared" si="419"/>
        <v/>
      </c>
      <c r="V1801" s="252"/>
      <c r="W1801" s="253" t="str">
        <f t="shared" si="420"/>
        <v/>
      </c>
      <c r="X1801" s="253"/>
      <c r="Y1801" s="253"/>
      <c r="Z1801" s="361" t="str">
        <f t="shared" si="421"/>
        <v/>
      </c>
      <c r="AA1801" s="361"/>
      <c r="AB1801" s="361"/>
      <c r="AC1801" s="361"/>
      <c r="AD1801" s="362" t="str">
        <f t="shared" si="422"/>
        <v/>
      </c>
      <c r="AE1801" s="362"/>
      <c r="AF1801" s="362"/>
      <c r="AG1801" s="362" t="str">
        <f t="shared" si="423"/>
        <v/>
      </c>
      <c r="AH1801" s="362"/>
      <c r="AI1801" s="363"/>
    </row>
    <row r="1802" spans="1:36" s="85" customFormat="1" ht="15.75" customHeight="1" x14ac:dyDescent="0.15">
      <c r="A1802" s="123" t="str">
        <f>IF(液状化L1の有無="","","×")</f>
        <v/>
      </c>
      <c r="B1802" s="99" t="s">
        <v>571</v>
      </c>
      <c r="F1802" s="86"/>
      <c r="G1802" s="86"/>
      <c r="H1802" s="86"/>
      <c r="I1802" s="86"/>
      <c r="J1802" s="86"/>
      <c r="K1802" s="86"/>
      <c r="L1802" s="86"/>
      <c r="M1802" s="86"/>
      <c r="N1802" s="86"/>
      <c r="O1802" s="86"/>
      <c r="P1802" s="86"/>
      <c r="Q1802" s="86"/>
      <c r="R1802" s="86"/>
      <c r="S1802" s="86"/>
      <c r="T1802" s="86"/>
      <c r="U1802" s="86"/>
      <c r="V1802" s="86"/>
      <c r="W1802" s="86"/>
      <c r="X1802" s="86"/>
      <c r="Y1802" s="86"/>
      <c r="Z1802" s="86"/>
      <c r="AA1802" s="86"/>
      <c r="AB1802" s="86"/>
      <c r="AC1802" s="86"/>
      <c r="AD1802" s="86"/>
      <c r="AE1802" s="86"/>
      <c r="AF1802" s="86"/>
      <c r="AG1802" s="86"/>
      <c r="AH1802" s="86"/>
      <c r="AI1802" s="86"/>
    </row>
    <row r="1803" spans="1:36" s="85" customFormat="1" ht="15.75" customHeight="1" x14ac:dyDescent="0.15">
      <c r="A1803" s="124" t="str">
        <f>IF(液状化L2の有無="","","×")</f>
        <v/>
      </c>
      <c r="B1803" s="53"/>
    </row>
    <row r="1804" spans="1:36" s="54" customFormat="1" ht="15.75" customHeight="1" x14ac:dyDescent="0.15">
      <c r="A1804" s="124" t="str">
        <f>IF(液状化L2の有無="","","×")</f>
        <v/>
      </c>
      <c r="B1804" s="53"/>
      <c r="F1804" s="87" t="s">
        <v>511</v>
      </c>
      <c r="G1804" s="88"/>
      <c r="H1804" s="88"/>
      <c r="I1804" s="87"/>
      <c r="J1804" s="87"/>
      <c r="K1804" s="87"/>
      <c r="L1804" s="87"/>
      <c r="M1804" s="87"/>
      <c r="N1804" s="87"/>
      <c r="O1804" s="87"/>
      <c r="P1804" s="87"/>
      <c r="Q1804" s="87"/>
      <c r="R1804" s="87"/>
      <c r="S1804" s="87"/>
      <c r="T1804" s="87"/>
      <c r="U1804" s="87"/>
      <c r="V1804" s="87"/>
      <c r="W1804" s="87"/>
      <c r="X1804" s="87"/>
      <c r="Y1804" s="87"/>
      <c r="Z1804" s="87"/>
      <c r="AA1804" s="87"/>
      <c r="AB1804" s="87"/>
      <c r="AC1804" s="87"/>
      <c r="AD1804" s="87"/>
      <c r="AE1804" s="87"/>
      <c r="AF1804" s="87"/>
      <c r="AG1804" s="87"/>
      <c r="AH1804" s="87"/>
      <c r="AI1804" s="87"/>
      <c r="AJ1804" s="89"/>
    </row>
    <row r="1805" spans="1:36" s="54" customFormat="1" ht="15.75" customHeight="1" x14ac:dyDescent="0.15">
      <c r="A1805" s="124" t="str">
        <f>IF(液状化L2の有無="","","×")</f>
        <v/>
      </c>
      <c r="B1805" s="53"/>
      <c r="F1805" s="369" t="s">
        <v>417</v>
      </c>
      <c r="G1805" s="370"/>
      <c r="H1805" s="370"/>
      <c r="I1805" s="370"/>
      <c r="J1805" s="370"/>
      <c r="K1805" s="370"/>
      <c r="L1805" s="370"/>
      <c r="M1805" s="370"/>
      <c r="N1805" s="370"/>
      <c r="O1805" s="370"/>
      <c r="P1805" s="370"/>
      <c r="Q1805" s="370"/>
      <c r="R1805" s="370"/>
      <c r="S1805" s="370"/>
      <c r="T1805" s="371"/>
      <c r="U1805" s="368" t="s">
        <v>418</v>
      </c>
      <c r="V1805" s="266"/>
      <c r="W1805" s="266"/>
      <c r="X1805" s="266"/>
      <c r="Y1805" s="266"/>
      <c r="Z1805" s="266"/>
      <c r="AA1805" s="266"/>
      <c r="AB1805" s="266"/>
      <c r="AC1805" s="266"/>
      <c r="AD1805" s="266"/>
      <c r="AE1805" s="266"/>
      <c r="AF1805" s="266"/>
      <c r="AG1805" s="266"/>
      <c r="AH1805" s="266"/>
      <c r="AI1805" s="372"/>
    </row>
    <row r="1806" spans="1:36" s="54" customFormat="1" ht="15.75" customHeight="1" x14ac:dyDescent="0.15">
      <c r="A1806" s="124" t="str">
        <f>IF(液状化L2の有無="","","×")</f>
        <v/>
      </c>
      <c r="B1806" s="53"/>
      <c r="F1806" s="373" t="s">
        <v>74</v>
      </c>
      <c r="G1806" s="326"/>
      <c r="H1806" s="375" t="s">
        <v>181</v>
      </c>
      <c r="I1806" s="358"/>
      <c r="J1806" s="358"/>
      <c r="K1806" s="326" t="s">
        <v>227</v>
      </c>
      <c r="L1806" s="326"/>
      <c r="M1806" s="326"/>
      <c r="N1806" s="326"/>
      <c r="O1806" s="326" t="s">
        <v>514</v>
      </c>
      <c r="P1806" s="326"/>
      <c r="Q1806" s="326"/>
      <c r="R1806" s="326" t="s">
        <v>515</v>
      </c>
      <c r="S1806" s="326"/>
      <c r="T1806" s="331"/>
      <c r="U1806" s="376" t="s">
        <v>74</v>
      </c>
      <c r="V1806" s="326"/>
      <c r="W1806" s="375" t="s">
        <v>181</v>
      </c>
      <c r="X1806" s="358"/>
      <c r="Y1806" s="358"/>
      <c r="Z1806" s="326" t="s">
        <v>227</v>
      </c>
      <c r="AA1806" s="326"/>
      <c r="AB1806" s="326"/>
      <c r="AC1806" s="326"/>
      <c r="AD1806" s="326" t="s">
        <v>514</v>
      </c>
      <c r="AE1806" s="326"/>
      <c r="AF1806" s="326"/>
      <c r="AG1806" s="326" t="s">
        <v>515</v>
      </c>
      <c r="AH1806" s="326"/>
      <c r="AI1806" s="331"/>
    </row>
    <row r="1807" spans="1:36" s="54" customFormat="1" ht="15.75" customHeight="1" x14ac:dyDescent="0.15">
      <c r="A1807" s="124" t="str">
        <f>IF(液状化L2の有無="","","×")</f>
        <v/>
      </c>
      <c r="B1807" s="53"/>
      <c r="F1807" s="374"/>
      <c r="G1807" s="327"/>
      <c r="H1807" s="362"/>
      <c r="I1807" s="362"/>
      <c r="J1807" s="362"/>
      <c r="K1807" s="327"/>
      <c r="L1807" s="327"/>
      <c r="M1807" s="327"/>
      <c r="N1807" s="327"/>
      <c r="O1807" s="327"/>
      <c r="P1807" s="327"/>
      <c r="Q1807" s="327"/>
      <c r="R1807" s="327"/>
      <c r="S1807" s="327"/>
      <c r="T1807" s="332"/>
      <c r="U1807" s="377"/>
      <c r="V1807" s="327"/>
      <c r="W1807" s="362"/>
      <c r="X1807" s="362"/>
      <c r="Y1807" s="362"/>
      <c r="Z1807" s="327"/>
      <c r="AA1807" s="327"/>
      <c r="AB1807" s="327"/>
      <c r="AC1807" s="327"/>
      <c r="AD1807" s="327"/>
      <c r="AE1807" s="327"/>
      <c r="AF1807" s="327"/>
      <c r="AG1807" s="327"/>
      <c r="AH1807" s="327"/>
      <c r="AI1807" s="332"/>
    </row>
    <row r="1808" spans="1:36" s="54" customFormat="1" ht="15.75" customHeight="1" x14ac:dyDescent="0.15">
      <c r="A1808" s="124" t="str">
        <f t="shared" ref="A1808:A1823" si="424">IF(液状化L2の有無="",IF(LEN(F1808)+LEN(U1808)=0,"×",""),"×")</f>
        <v/>
      </c>
      <c r="B1808" s="53"/>
      <c r="F1808" s="265">
        <f t="shared" ref="F1808:F1823" si="425">IF(F1119="","",F1119)</f>
        <v>2</v>
      </c>
      <c r="G1808" s="266"/>
      <c r="H1808" s="267">
        <f t="shared" ref="H1808:H1823" si="426">IF(H1119="","",H1119)</f>
        <v>0.33000001311302185</v>
      </c>
      <c r="I1808" s="267"/>
      <c r="J1808" s="267"/>
      <c r="K1808" s="365">
        <f t="shared" ref="K1808:K1823" si="427">IF(Q1119="","",Q1119)</f>
        <v>0</v>
      </c>
      <c r="L1808" s="365"/>
      <c r="M1808" s="365"/>
      <c r="N1808" s="365"/>
      <c r="O1808" s="366">
        <f t="shared" ref="O1808:O1823" si="428">IF(K1808="","",ROUND(K1808/H1808*$AH$1689,1))</f>
        <v>0</v>
      </c>
      <c r="P1808" s="366"/>
      <c r="Q1808" s="366"/>
      <c r="R1808" s="366">
        <f t="shared" ref="R1808:R1823" si="429">IF(K1808="","",ROUND(K1808/H1808*$AH$1690,1))</f>
        <v>0</v>
      </c>
      <c r="S1808" s="366"/>
      <c r="T1808" s="367"/>
      <c r="U1808" s="368">
        <f t="shared" ref="U1808:U1823" si="430">IF(U1119="","",U1119)</f>
        <v>2</v>
      </c>
      <c r="V1808" s="266"/>
      <c r="W1808" s="267">
        <f t="shared" ref="W1808:W1823" si="431">IF(W1119="","",W1119)</f>
        <v>0.33000001311302185</v>
      </c>
      <c r="X1808" s="267"/>
      <c r="Y1808" s="267"/>
      <c r="Z1808" s="365">
        <f t="shared" ref="Z1808:Z1823" si="432">IF(AF1119="","",AF1119)</f>
        <v>0</v>
      </c>
      <c r="AA1808" s="365"/>
      <c r="AB1808" s="365"/>
      <c r="AC1808" s="365"/>
      <c r="AD1808" s="366">
        <f t="shared" ref="AD1808:AD1823" si="433">IF(Z1808="","",ROUND(Z1808/W1808*$AH$1689,1))</f>
        <v>0</v>
      </c>
      <c r="AE1808" s="366"/>
      <c r="AF1808" s="366"/>
      <c r="AG1808" s="366">
        <f t="shared" ref="AG1808:AG1823" si="434">IF(Z1808="","",ROUND(Z1808/W1808*$AH$1690,1))</f>
        <v>0</v>
      </c>
      <c r="AH1808" s="366"/>
      <c r="AI1808" s="367"/>
    </row>
    <row r="1809" spans="1:35" s="54" customFormat="1" ht="15.75" customHeight="1" x14ac:dyDescent="0.15">
      <c r="A1809" s="124" t="str">
        <f t="shared" si="424"/>
        <v/>
      </c>
      <c r="B1809" s="53"/>
      <c r="F1809" s="240">
        <f t="shared" si="425"/>
        <v>3</v>
      </c>
      <c r="G1809" s="241"/>
      <c r="H1809" s="242">
        <f t="shared" si="426"/>
        <v>1.5</v>
      </c>
      <c r="I1809" s="242"/>
      <c r="J1809" s="242"/>
      <c r="K1809" s="357">
        <f t="shared" si="427"/>
        <v>0</v>
      </c>
      <c r="L1809" s="357"/>
      <c r="M1809" s="357"/>
      <c r="N1809" s="357"/>
      <c r="O1809" s="358">
        <f t="shared" si="428"/>
        <v>0</v>
      </c>
      <c r="P1809" s="358"/>
      <c r="Q1809" s="358"/>
      <c r="R1809" s="358">
        <f t="shared" si="429"/>
        <v>0</v>
      </c>
      <c r="S1809" s="358"/>
      <c r="T1809" s="359"/>
      <c r="U1809" s="360">
        <f t="shared" si="430"/>
        <v>3</v>
      </c>
      <c r="V1809" s="241"/>
      <c r="W1809" s="242">
        <f t="shared" si="431"/>
        <v>1.5</v>
      </c>
      <c r="X1809" s="242"/>
      <c r="Y1809" s="242"/>
      <c r="Z1809" s="357">
        <f t="shared" si="432"/>
        <v>0</v>
      </c>
      <c r="AA1809" s="357"/>
      <c r="AB1809" s="357"/>
      <c r="AC1809" s="357"/>
      <c r="AD1809" s="358">
        <f t="shared" si="433"/>
        <v>0</v>
      </c>
      <c r="AE1809" s="358"/>
      <c r="AF1809" s="358"/>
      <c r="AG1809" s="358">
        <f t="shared" si="434"/>
        <v>0</v>
      </c>
      <c r="AH1809" s="358"/>
      <c r="AI1809" s="359"/>
    </row>
    <row r="1810" spans="1:35" s="54" customFormat="1" ht="15.75" customHeight="1" x14ac:dyDescent="0.15">
      <c r="A1810" s="124" t="str">
        <f t="shared" si="424"/>
        <v/>
      </c>
      <c r="B1810" s="53"/>
      <c r="F1810" s="240">
        <f t="shared" si="425"/>
        <v>4</v>
      </c>
      <c r="G1810" s="241"/>
      <c r="H1810" s="242">
        <f t="shared" si="426"/>
        <v>6.0399999618530273</v>
      </c>
      <c r="I1810" s="242"/>
      <c r="J1810" s="242"/>
      <c r="K1810" s="357">
        <f t="shared" si="427"/>
        <v>0</v>
      </c>
      <c r="L1810" s="357"/>
      <c r="M1810" s="357"/>
      <c r="N1810" s="357"/>
      <c r="O1810" s="358">
        <f t="shared" si="428"/>
        <v>0</v>
      </c>
      <c r="P1810" s="358"/>
      <c r="Q1810" s="358"/>
      <c r="R1810" s="358">
        <f t="shared" si="429"/>
        <v>0</v>
      </c>
      <c r="S1810" s="358"/>
      <c r="T1810" s="359"/>
      <c r="U1810" s="360">
        <f t="shared" si="430"/>
        <v>4</v>
      </c>
      <c r="V1810" s="241"/>
      <c r="W1810" s="242">
        <f t="shared" si="431"/>
        <v>6.0399999618530273</v>
      </c>
      <c r="X1810" s="242"/>
      <c r="Y1810" s="242"/>
      <c r="Z1810" s="357">
        <f t="shared" si="432"/>
        <v>0</v>
      </c>
      <c r="AA1810" s="357"/>
      <c r="AB1810" s="357"/>
      <c r="AC1810" s="357"/>
      <c r="AD1810" s="358">
        <f t="shared" si="433"/>
        <v>0</v>
      </c>
      <c r="AE1810" s="358"/>
      <c r="AF1810" s="358"/>
      <c r="AG1810" s="358">
        <f t="shared" si="434"/>
        <v>0</v>
      </c>
      <c r="AH1810" s="358"/>
      <c r="AI1810" s="359"/>
    </row>
    <row r="1811" spans="1:35" s="54" customFormat="1" ht="15.75" customHeight="1" x14ac:dyDescent="0.15">
      <c r="A1811" s="124" t="str">
        <f t="shared" si="424"/>
        <v/>
      </c>
      <c r="B1811" s="53"/>
      <c r="F1811" s="240">
        <f t="shared" si="425"/>
        <v>4</v>
      </c>
      <c r="G1811" s="241"/>
      <c r="H1811" s="242">
        <f t="shared" si="426"/>
        <v>0.51000022888183594</v>
      </c>
      <c r="I1811" s="242"/>
      <c r="J1811" s="242"/>
      <c r="K1811" s="357">
        <f t="shared" si="427"/>
        <v>28.839833502917198</v>
      </c>
      <c r="L1811" s="357"/>
      <c r="M1811" s="357"/>
      <c r="N1811" s="357"/>
      <c r="O1811" s="358">
        <f t="shared" si="428"/>
        <v>67.900000000000006</v>
      </c>
      <c r="P1811" s="358"/>
      <c r="Q1811" s="358"/>
      <c r="R1811" s="358">
        <f t="shared" si="429"/>
        <v>79.2</v>
      </c>
      <c r="S1811" s="358"/>
      <c r="T1811" s="359"/>
      <c r="U1811" s="360">
        <f t="shared" si="430"/>
        <v>4</v>
      </c>
      <c r="V1811" s="241"/>
      <c r="W1811" s="242">
        <f t="shared" si="431"/>
        <v>0.51000022888183594</v>
      </c>
      <c r="X1811" s="242"/>
      <c r="Y1811" s="242"/>
      <c r="Z1811" s="357">
        <f t="shared" si="432"/>
        <v>28.839833502917198</v>
      </c>
      <c r="AA1811" s="357"/>
      <c r="AB1811" s="357"/>
      <c r="AC1811" s="357"/>
      <c r="AD1811" s="358">
        <f t="shared" si="433"/>
        <v>67.900000000000006</v>
      </c>
      <c r="AE1811" s="358"/>
      <c r="AF1811" s="358"/>
      <c r="AG1811" s="358">
        <f t="shared" si="434"/>
        <v>79.2</v>
      </c>
      <c r="AH1811" s="358"/>
      <c r="AI1811" s="359"/>
    </row>
    <row r="1812" spans="1:35" s="54" customFormat="1" ht="15.75" customHeight="1" x14ac:dyDescent="0.15">
      <c r="A1812" s="124" t="str">
        <f t="shared" si="424"/>
        <v/>
      </c>
      <c r="B1812" s="53"/>
      <c r="F1812" s="240">
        <f t="shared" si="425"/>
        <v>5</v>
      </c>
      <c r="G1812" s="241"/>
      <c r="H1812" s="242">
        <f t="shared" si="426"/>
        <v>3.4500000476837158</v>
      </c>
      <c r="I1812" s="242"/>
      <c r="J1812" s="242"/>
      <c r="K1812" s="357">
        <f t="shared" si="427"/>
        <v>344.6641347890656</v>
      </c>
      <c r="L1812" s="357"/>
      <c r="M1812" s="357"/>
      <c r="N1812" s="357"/>
      <c r="O1812" s="358">
        <f t="shared" si="428"/>
        <v>119.9</v>
      </c>
      <c r="P1812" s="358"/>
      <c r="Q1812" s="358"/>
      <c r="R1812" s="358">
        <f t="shared" si="429"/>
        <v>139.9</v>
      </c>
      <c r="S1812" s="358"/>
      <c r="T1812" s="359"/>
      <c r="U1812" s="360">
        <f t="shared" si="430"/>
        <v>5</v>
      </c>
      <c r="V1812" s="241"/>
      <c r="W1812" s="242">
        <f t="shared" si="431"/>
        <v>3.4500000476837158</v>
      </c>
      <c r="X1812" s="242"/>
      <c r="Y1812" s="242"/>
      <c r="Z1812" s="357">
        <f t="shared" si="432"/>
        <v>344.6641347890656</v>
      </c>
      <c r="AA1812" s="357"/>
      <c r="AB1812" s="357"/>
      <c r="AC1812" s="357"/>
      <c r="AD1812" s="358">
        <f t="shared" si="433"/>
        <v>119.9</v>
      </c>
      <c r="AE1812" s="358"/>
      <c r="AF1812" s="358"/>
      <c r="AG1812" s="358">
        <f t="shared" si="434"/>
        <v>139.9</v>
      </c>
      <c r="AH1812" s="358"/>
      <c r="AI1812" s="359"/>
    </row>
    <row r="1813" spans="1:35" s="54" customFormat="1" ht="15.75" customHeight="1" x14ac:dyDescent="0.15">
      <c r="A1813" s="124" t="str">
        <f t="shared" si="424"/>
        <v/>
      </c>
      <c r="B1813" s="53"/>
      <c r="F1813" s="240">
        <f t="shared" si="425"/>
        <v>6</v>
      </c>
      <c r="G1813" s="241"/>
      <c r="H1813" s="242">
        <f t="shared" si="426"/>
        <v>2.3499999046325684</v>
      </c>
      <c r="I1813" s="242"/>
      <c r="J1813" s="242"/>
      <c r="K1813" s="357">
        <f t="shared" si="427"/>
        <v>382.05692108009777</v>
      </c>
      <c r="L1813" s="357"/>
      <c r="M1813" s="357"/>
      <c r="N1813" s="357"/>
      <c r="O1813" s="358">
        <f t="shared" si="428"/>
        <v>195.1</v>
      </c>
      <c r="P1813" s="358"/>
      <c r="Q1813" s="358"/>
      <c r="R1813" s="358">
        <f t="shared" si="429"/>
        <v>227.6</v>
      </c>
      <c r="S1813" s="358"/>
      <c r="T1813" s="359"/>
      <c r="U1813" s="360">
        <f t="shared" si="430"/>
        <v>6</v>
      </c>
      <c r="V1813" s="241"/>
      <c r="W1813" s="242">
        <f t="shared" si="431"/>
        <v>2.3499999046325684</v>
      </c>
      <c r="X1813" s="242"/>
      <c r="Y1813" s="242"/>
      <c r="Z1813" s="357">
        <f t="shared" si="432"/>
        <v>382.05692108009777</v>
      </c>
      <c r="AA1813" s="357"/>
      <c r="AB1813" s="357"/>
      <c r="AC1813" s="357"/>
      <c r="AD1813" s="358">
        <f t="shared" si="433"/>
        <v>195.1</v>
      </c>
      <c r="AE1813" s="358"/>
      <c r="AF1813" s="358"/>
      <c r="AG1813" s="358">
        <f t="shared" si="434"/>
        <v>227.6</v>
      </c>
      <c r="AH1813" s="358"/>
      <c r="AI1813" s="359"/>
    </row>
    <row r="1814" spans="1:35" s="54" customFormat="1" ht="15.75" customHeight="1" x14ac:dyDescent="0.15">
      <c r="A1814" s="124" t="str">
        <f t="shared" si="424"/>
        <v/>
      </c>
      <c r="B1814" s="53"/>
      <c r="F1814" s="240">
        <f t="shared" si="425"/>
        <v>7</v>
      </c>
      <c r="G1814" s="241"/>
      <c r="H1814" s="242">
        <f t="shared" si="426"/>
        <v>8.6000003814697266</v>
      </c>
      <c r="I1814" s="242"/>
      <c r="J1814" s="242"/>
      <c r="K1814" s="357">
        <f t="shared" si="427"/>
        <v>1175.2698638393199</v>
      </c>
      <c r="L1814" s="357"/>
      <c r="M1814" s="357"/>
      <c r="N1814" s="357"/>
      <c r="O1814" s="358">
        <f t="shared" si="428"/>
        <v>164</v>
      </c>
      <c r="P1814" s="358"/>
      <c r="Q1814" s="358"/>
      <c r="R1814" s="358">
        <f t="shared" si="429"/>
        <v>191.3</v>
      </c>
      <c r="S1814" s="358"/>
      <c r="T1814" s="359"/>
      <c r="U1814" s="360">
        <f t="shared" si="430"/>
        <v>7</v>
      </c>
      <c r="V1814" s="241"/>
      <c r="W1814" s="242">
        <f t="shared" si="431"/>
        <v>8.6000003814697266</v>
      </c>
      <c r="X1814" s="242"/>
      <c r="Y1814" s="242"/>
      <c r="Z1814" s="357">
        <f t="shared" si="432"/>
        <v>1175.2698638393199</v>
      </c>
      <c r="AA1814" s="357"/>
      <c r="AB1814" s="357"/>
      <c r="AC1814" s="357"/>
      <c r="AD1814" s="358">
        <f t="shared" si="433"/>
        <v>164</v>
      </c>
      <c r="AE1814" s="358"/>
      <c r="AF1814" s="358"/>
      <c r="AG1814" s="358">
        <f t="shared" si="434"/>
        <v>191.3</v>
      </c>
      <c r="AH1814" s="358"/>
      <c r="AI1814" s="359"/>
    </row>
    <row r="1815" spans="1:35" s="54" customFormat="1" ht="15.75" customHeight="1" x14ac:dyDescent="0.15">
      <c r="A1815" s="124" t="str">
        <f t="shared" si="424"/>
        <v/>
      </c>
      <c r="B1815" s="53"/>
      <c r="F1815" s="240">
        <f t="shared" si="425"/>
        <v>8</v>
      </c>
      <c r="G1815" s="241"/>
      <c r="H1815" s="242">
        <f t="shared" si="426"/>
        <v>2.2000000476837158</v>
      </c>
      <c r="I1815" s="242"/>
      <c r="J1815" s="242"/>
      <c r="K1815" s="357">
        <f t="shared" si="427"/>
        <v>351.44997777456308</v>
      </c>
      <c r="L1815" s="357"/>
      <c r="M1815" s="357"/>
      <c r="N1815" s="357"/>
      <c r="O1815" s="358">
        <f t="shared" si="428"/>
        <v>191.7</v>
      </c>
      <c r="P1815" s="358"/>
      <c r="Q1815" s="358"/>
      <c r="R1815" s="358">
        <f t="shared" si="429"/>
        <v>223.6</v>
      </c>
      <c r="S1815" s="358"/>
      <c r="T1815" s="359"/>
      <c r="U1815" s="360">
        <f t="shared" si="430"/>
        <v>8</v>
      </c>
      <c r="V1815" s="241"/>
      <c r="W1815" s="242">
        <f t="shared" si="431"/>
        <v>2.2000000476837158</v>
      </c>
      <c r="X1815" s="242"/>
      <c r="Y1815" s="242"/>
      <c r="Z1815" s="357">
        <f t="shared" si="432"/>
        <v>351.44997777456308</v>
      </c>
      <c r="AA1815" s="357"/>
      <c r="AB1815" s="357"/>
      <c r="AC1815" s="357"/>
      <c r="AD1815" s="358">
        <f t="shared" si="433"/>
        <v>191.7</v>
      </c>
      <c r="AE1815" s="358"/>
      <c r="AF1815" s="358"/>
      <c r="AG1815" s="358">
        <f t="shared" si="434"/>
        <v>223.6</v>
      </c>
      <c r="AH1815" s="358"/>
      <c r="AI1815" s="359"/>
    </row>
    <row r="1816" spans="1:35" s="54" customFormat="1" ht="15.75" customHeight="1" x14ac:dyDescent="0.15">
      <c r="A1816" s="124" t="str">
        <f t="shared" si="424"/>
        <v/>
      </c>
      <c r="B1816" s="53"/>
      <c r="F1816" s="240">
        <f t="shared" si="425"/>
        <v>9</v>
      </c>
      <c r="G1816" s="241"/>
      <c r="H1816" s="242">
        <f t="shared" si="426"/>
        <v>1.5</v>
      </c>
      <c r="I1816" s="242"/>
      <c r="J1816" s="242"/>
      <c r="K1816" s="357">
        <f t="shared" si="427"/>
        <v>445.32075864635317</v>
      </c>
      <c r="L1816" s="357"/>
      <c r="M1816" s="357"/>
      <c r="N1816" s="357"/>
      <c r="O1816" s="358">
        <f t="shared" si="428"/>
        <v>356.3</v>
      </c>
      <c r="P1816" s="358"/>
      <c r="Q1816" s="358"/>
      <c r="R1816" s="358">
        <f t="shared" si="429"/>
        <v>415.6</v>
      </c>
      <c r="S1816" s="358"/>
      <c r="T1816" s="359"/>
      <c r="U1816" s="360">
        <f t="shared" si="430"/>
        <v>9</v>
      </c>
      <c r="V1816" s="241"/>
      <c r="W1816" s="242">
        <f t="shared" si="431"/>
        <v>1.5</v>
      </c>
      <c r="X1816" s="242"/>
      <c r="Y1816" s="242"/>
      <c r="Z1816" s="357">
        <f t="shared" si="432"/>
        <v>445.32075864635317</v>
      </c>
      <c r="AA1816" s="357"/>
      <c r="AB1816" s="357"/>
      <c r="AC1816" s="357"/>
      <c r="AD1816" s="358">
        <f t="shared" si="433"/>
        <v>356.3</v>
      </c>
      <c r="AE1816" s="358"/>
      <c r="AF1816" s="358"/>
      <c r="AG1816" s="358">
        <f t="shared" si="434"/>
        <v>415.6</v>
      </c>
      <c r="AH1816" s="358"/>
      <c r="AI1816" s="359"/>
    </row>
    <row r="1817" spans="1:35" s="54" customFormat="1" ht="15.75" customHeight="1" x14ac:dyDescent="0.15">
      <c r="A1817" s="124" t="str">
        <f t="shared" si="424"/>
        <v/>
      </c>
      <c r="B1817" s="53"/>
      <c r="F1817" s="240">
        <f t="shared" si="425"/>
        <v>10</v>
      </c>
      <c r="G1817" s="241"/>
      <c r="H1817" s="242">
        <f t="shared" si="426"/>
        <v>3.8499999046325684</v>
      </c>
      <c r="I1817" s="242"/>
      <c r="J1817" s="242"/>
      <c r="K1817" s="357">
        <f t="shared" si="427"/>
        <v>624.10878110249814</v>
      </c>
      <c r="L1817" s="357"/>
      <c r="M1817" s="357"/>
      <c r="N1817" s="357"/>
      <c r="O1817" s="358">
        <f t="shared" si="428"/>
        <v>194.5</v>
      </c>
      <c r="P1817" s="358"/>
      <c r="Q1817" s="358"/>
      <c r="R1817" s="358">
        <f t="shared" si="429"/>
        <v>226.9</v>
      </c>
      <c r="S1817" s="358"/>
      <c r="T1817" s="359"/>
      <c r="U1817" s="360">
        <f t="shared" si="430"/>
        <v>10</v>
      </c>
      <c r="V1817" s="241"/>
      <c r="W1817" s="242">
        <f t="shared" si="431"/>
        <v>3.8499999046325684</v>
      </c>
      <c r="X1817" s="242"/>
      <c r="Y1817" s="242"/>
      <c r="Z1817" s="357">
        <f t="shared" si="432"/>
        <v>624.10878110249814</v>
      </c>
      <c r="AA1817" s="357"/>
      <c r="AB1817" s="357"/>
      <c r="AC1817" s="357"/>
      <c r="AD1817" s="358">
        <f t="shared" si="433"/>
        <v>194.5</v>
      </c>
      <c r="AE1817" s="358"/>
      <c r="AF1817" s="358"/>
      <c r="AG1817" s="358">
        <f t="shared" si="434"/>
        <v>226.9</v>
      </c>
      <c r="AH1817" s="358"/>
      <c r="AI1817" s="359"/>
    </row>
    <row r="1818" spans="1:35" s="54" customFormat="1" ht="15.75" customHeight="1" x14ac:dyDescent="0.15">
      <c r="A1818" s="124" t="str">
        <f t="shared" si="424"/>
        <v/>
      </c>
      <c r="B1818" s="53"/>
      <c r="F1818" s="240">
        <f t="shared" si="425"/>
        <v>11</v>
      </c>
      <c r="G1818" s="241"/>
      <c r="H1818" s="242">
        <f t="shared" si="426"/>
        <v>2.4000000953674316</v>
      </c>
      <c r="I1818" s="242"/>
      <c r="J1818" s="242"/>
      <c r="K1818" s="357">
        <f t="shared" si="427"/>
        <v>950.01765619586195</v>
      </c>
      <c r="L1818" s="357"/>
      <c r="M1818" s="357"/>
      <c r="N1818" s="357"/>
      <c r="O1818" s="358">
        <f t="shared" si="428"/>
        <v>475</v>
      </c>
      <c r="P1818" s="358"/>
      <c r="Q1818" s="358"/>
      <c r="R1818" s="358">
        <f t="shared" si="429"/>
        <v>554.20000000000005</v>
      </c>
      <c r="S1818" s="358"/>
      <c r="T1818" s="359"/>
      <c r="U1818" s="360">
        <f t="shared" si="430"/>
        <v>11</v>
      </c>
      <c r="V1818" s="241"/>
      <c r="W1818" s="242">
        <f t="shared" si="431"/>
        <v>2.4000000953674316</v>
      </c>
      <c r="X1818" s="242"/>
      <c r="Y1818" s="242"/>
      <c r="Z1818" s="357">
        <f t="shared" si="432"/>
        <v>950.01765619586195</v>
      </c>
      <c r="AA1818" s="357"/>
      <c r="AB1818" s="357"/>
      <c r="AC1818" s="357"/>
      <c r="AD1818" s="358">
        <f t="shared" si="433"/>
        <v>475</v>
      </c>
      <c r="AE1818" s="358"/>
      <c r="AF1818" s="358"/>
      <c r="AG1818" s="358">
        <f t="shared" si="434"/>
        <v>554.20000000000005</v>
      </c>
      <c r="AH1818" s="358"/>
      <c r="AI1818" s="359"/>
    </row>
    <row r="1819" spans="1:35" s="54" customFormat="1" ht="15.75" customHeight="1" x14ac:dyDescent="0.15">
      <c r="A1819" s="124" t="str">
        <f t="shared" si="424"/>
        <v/>
      </c>
      <c r="B1819" s="53"/>
      <c r="F1819" s="240">
        <f t="shared" si="425"/>
        <v>12</v>
      </c>
      <c r="G1819" s="241"/>
      <c r="H1819" s="242">
        <f t="shared" si="426"/>
        <v>1.5199999809265137</v>
      </c>
      <c r="I1819" s="242"/>
      <c r="J1819" s="242"/>
      <c r="K1819" s="357">
        <f t="shared" si="427"/>
        <v>246.40139191442461</v>
      </c>
      <c r="L1819" s="357"/>
      <c r="M1819" s="357"/>
      <c r="N1819" s="357"/>
      <c r="O1819" s="358">
        <f t="shared" si="428"/>
        <v>194.5</v>
      </c>
      <c r="P1819" s="358"/>
      <c r="Q1819" s="358"/>
      <c r="R1819" s="358">
        <f t="shared" si="429"/>
        <v>226.9</v>
      </c>
      <c r="S1819" s="358"/>
      <c r="T1819" s="359"/>
      <c r="U1819" s="360">
        <f t="shared" si="430"/>
        <v>12</v>
      </c>
      <c r="V1819" s="241"/>
      <c r="W1819" s="242">
        <f t="shared" si="431"/>
        <v>2.2699999809265137</v>
      </c>
      <c r="X1819" s="242"/>
      <c r="Y1819" s="242"/>
      <c r="Z1819" s="357">
        <f t="shared" si="432"/>
        <v>367.98102760834962</v>
      </c>
      <c r="AA1819" s="357"/>
      <c r="AB1819" s="357"/>
      <c r="AC1819" s="357"/>
      <c r="AD1819" s="358">
        <f t="shared" si="433"/>
        <v>194.5</v>
      </c>
      <c r="AE1819" s="358"/>
      <c r="AF1819" s="358"/>
      <c r="AG1819" s="358">
        <f t="shared" si="434"/>
        <v>226.9</v>
      </c>
      <c r="AH1819" s="358"/>
      <c r="AI1819" s="359"/>
    </row>
    <row r="1820" spans="1:35" s="54" customFormat="1" ht="15.75" customHeight="1" x14ac:dyDescent="0.15">
      <c r="A1820" s="124" t="str">
        <f t="shared" si="424"/>
        <v/>
      </c>
      <c r="B1820" s="53"/>
      <c r="F1820" s="240">
        <f t="shared" si="425"/>
        <v>12</v>
      </c>
      <c r="G1820" s="241"/>
      <c r="H1820" s="242">
        <f t="shared" si="426"/>
        <v>0.75</v>
      </c>
      <c r="I1820" s="242"/>
      <c r="J1820" s="242"/>
      <c r="K1820" s="357">
        <f t="shared" si="427"/>
        <v>0</v>
      </c>
      <c r="L1820" s="357"/>
      <c r="M1820" s="357"/>
      <c r="N1820" s="357"/>
      <c r="O1820" s="358">
        <f t="shared" si="428"/>
        <v>0</v>
      </c>
      <c r="P1820" s="358"/>
      <c r="Q1820" s="358"/>
      <c r="R1820" s="358">
        <f t="shared" si="429"/>
        <v>0</v>
      </c>
      <c r="S1820" s="358"/>
      <c r="T1820" s="359"/>
      <c r="U1820" s="360" t="str">
        <f t="shared" si="430"/>
        <v/>
      </c>
      <c r="V1820" s="241"/>
      <c r="W1820" s="242" t="str">
        <f t="shared" si="431"/>
        <v/>
      </c>
      <c r="X1820" s="242"/>
      <c r="Y1820" s="242"/>
      <c r="Z1820" s="357" t="str">
        <f t="shared" si="432"/>
        <v/>
      </c>
      <c r="AA1820" s="357"/>
      <c r="AB1820" s="357"/>
      <c r="AC1820" s="357"/>
      <c r="AD1820" s="358" t="str">
        <f t="shared" si="433"/>
        <v/>
      </c>
      <c r="AE1820" s="358"/>
      <c r="AF1820" s="358"/>
      <c r="AG1820" s="358" t="str">
        <f t="shared" si="434"/>
        <v/>
      </c>
      <c r="AH1820" s="358"/>
      <c r="AI1820" s="359"/>
    </row>
    <row r="1821" spans="1:35" s="54" customFormat="1" ht="15.75" customHeight="1" x14ac:dyDescent="0.15">
      <c r="A1821" s="124" t="str">
        <f t="shared" si="424"/>
        <v>×</v>
      </c>
      <c r="B1821" s="53"/>
      <c r="F1821" s="240" t="str">
        <f t="shared" si="425"/>
        <v/>
      </c>
      <c r="G1821" s="241"/>
      <c r="H1821" s="242" t="str">
        <f t="shared" si="426"/>
        <v/>
      </c>
      <c r="I1821" s="242"/>
      <c r="J1821" s="242"/>
      <c r="K1821" s="357" t="str">
        <f t="shared" si="427"/>
        <v/>
      </c>
      <c r="L1821" s="357"/>
      <c r="M1821" s="357"/>
      <c r="N1821" s="357"/>
      <c r="O1821" s="358" t="str">
        <f t="shared" si="428"/>
        <v/>
      </c>
      <c r="P1821" s="358"/>
      <c r="Q1821" s="358"/>
      <c r="R1821" s="358" t="str">
        <f t="shared" si="429"/>
        <v/>
      </c>
      <c r="S1821" s="358"/>
      <c r="T1821" s="359"/>
      <c r="U1821" s="360" t="str">
        <f t="shared" si="430"/>
        <v/>
      </c>
      <c r="V1821" s="241"/>
      <c r="W1821" s="242" t="str">
        <f t="shared" si="431"/>
        <v/>
      </c>
      <c r="X1821" s="242"/>
      <c r="Y1821" s="242"/>
      <c r="Z1821" s="357" t="str">
        <f t="shared" si="432"/>
        <v/>
      </c>
      <c r="AA1821" s="357"/>
      <c r="AB1821" s="357"/>
      <c r="AC1821" s="357"/>
      <c r="AD1821" s="358" t="str">
        <f t="shared" si="433"/>
        <v/>
      </c>
      <c r="AE1821" s="358"/>
      <c r="AF1821" s="358"/>
      <c r="AG1821" s="358" t="str">
        <f t="shared" si="434"/>
        <v/>
      </c>
      <c r="AH1821" s="358"/>
      <c r="AI1821" s="359"/>
    </row>
    <row r="1822" spans="1:35" s="54" customFormat="1" ht="15.75" customHeight="1" x14ac:dyDescent="0.15">
      <c r="A1822" s="124" t="str">
        <f t="shared" si="424"/>
        <v>×</v>
      </c>
      <c r="B1822" s="53"/>
      <c r="F1822" s="240" t="str">
        <f t="shared" si="425"/>
        <v/>
      </c>
      <c r="G1822" s="241"/>
      <c r="H1822" s="242" t="str">
        <f t="shared" si="426"/>
        <v/>
      </c>
      <c r="I1822" s="242"/>
      <c r="J1822" s="242"/>
      <c r="K1822" s="357" t="str">
        <f t="shared" si="427"/>
        <v/>
      </c>
      <c r="L1822" s="357"/>
      <c r="M1822" s="357"/>
      <c r="N1822" s="357"/>
      <c r="O1822" s="358" t="str">
        <f t="shared" si="428"/>
        <v/>
      </c>
      <c r="P1822" s="358"/>
      <c r="Q1822" s="358"/>
      <c r="R1822" s="358" t="str">
        <f t="shared" si="429"/>
        <v/>
      </c>
      <c r="S1822" s="358"/>
      <c r="T1822" s="359"/>
      <c r="U1822" s="360" t="str">
        <f t="shared" si="430"/>
        <v/>
      </c>
      <c r="V1822" s="241"/>
      <c r="W1822" s="242" t="str">
        <f t="shared" si="431"/>
        <v/>
      </c>
      <c r="X1822" s="242"/>
      <c r="Y1822" s="242"/>
      <c r="Z1822" s="357" t="str">
        <f t="shared" si="432"/>
        <v/>
      </c>
      <c r="AA1822" s="357"/>
      <c r="AB1822" s="357"/>
      <c r="AC1822" s="357"/>
      <c r="AD1822" s="358" t="str">
        <f t="shared" si="433"/>
        <v/>
      </c>
      <c r="AE1822" s="358"/>
      <c r="AF1822" s="358"/>
      <c r="AG1822" s="358" t="str">
        <f t="shared" si="434"/>
        <v/>
      </c>
      <c r="AH1822" s="358"/>
      <c r="AI1822" s="359"/>
    </row>
    <row r="1823" spans="1:35" s="54" customFormat="1" ht="15.75" customHeight="1" x14ac:dyDescent="0.15">
      <c r="A1823" s="124" t="str">
        <f t="shared" si="424"/>
        <v>×</v>
      </c>
      <c r="B1823" s="53"/>
      <c r="F1823" s="251" t="str">
        <f t="shared" si="425"/>
        <v/>
      </c>
      <c r="G1823" s="252"/>
      <c r="H1823" s="253" t="str">
        <f t="shared" si="426"/>
        <v/>
      </c>
      <c r="I1823" s="253"/>
      <c r="J1823" s="253"/>
      <c r="K1823" s="361" t="str">
        <f t="shared" si="427"/>
        <v/>
      </c>
      <c r="L1823" s="361"/>
      <c r="M1823" s="361"/>
      <c r="N1823" s="361"/>
      <c r="O1823" s="362" t="str">
        <f t="shared" si="428"/>
        <v/>
      </c>
      <c r="P1823" s="362"/>
      <c r="Q1823" s="362"/>
      <c r="R1823" s="362" t="str">
        <f t="shared" si="429"/>
        <v/>
      </c>
      <c r="S1823" s="362"/>
      <c r="T1823" s="363"/>
      <c r="U1823" s="364" t="str">
        <f t="shared" si="430"/>
        <v/>
      </c>
      <c r="V1823" s="252"/>
      <c r="W1823" s="253" t="str">
        <f t="shared" si="431"/>
        <v/>
      </c>
      <c r="X1823" s="253"/>
      <c r="Y1823" s="253"/>
      <c r="Z1823" s="361" t="str">
        <f t="shared" si="432"/>
        <v/>
      </c>
      <c r="AA1823" s="361"/>
      <c r="AB1823" s="361"/>
      <c r="AC1823" s="361"/>
      <c r="AD1823" s="362" t="str">
        <f t="shared" si="433"/>
        <v/>
      </c>
      <c r="AE1823" s="362"/>
      <c r="AF1823" s="362"/>
      <c r="AG1823" s="362" t="str">
        <f t="shared" si="434"/>
        <v/>
      </c>
      <c r="AH1823" s="362"/>
      <c r="AI1823" s="363"/>
    </row>
    <row r="1824" spans="1:35" s="54" customFormat="1" ht="15.75" customHeight="1" x14ac:dyDescent="0.15">
      <c r="A1824" s="124" t="str">
        <f>IF(液状化L2の有無="","","×")</f>
        <v/>
      </c>
      <c r="B1824" s="53"/>
      <c r="F1824" s="41"/>
      <c r="G1824" s="41"/>
      <c r="H1824" s="165"/>
      <c r="I1824" s="165"/>
      <c r="J1824" s="165"/>
      <c r="K1824" s="166"/>
      <c r="L1824" s="166"/>
      <c r="M1824" s="166"/>
      <c r="N1824" s="166"/>
      <c r="O1824" s="167"/>
      <c r="P1824" s="167"/>
      <c r="Q1824" s="167"/>
      <c r="R1824" s="167"/>
      <c r="S1824" s="167"/>
      <c r="T1824" s="167"/>
      <c r="U1824" s="41"/>
      <c r="V1824" s="41"/>
      <c r="W1824" s="165"/>
      <c r="X1824" s="165"/>
      <c r="Y1824" s="165"/>
      <c r="Z1824" s="166"/>
      <c r="AA1824" s="166"/>
      <c r="AB1824" s="166"/>
      <c r="AC1824" s="166"/>
      <c r="AD1824" s="167"/>
      <c r="AE1824" s="167"/>
      <c r="AF1824" s="167"/>
      <c r="AG1824" s="167"/>
      <c r="AH1824" s="167"/>
      <c r="AI1824" s="167"/>
    </row>
    <row r="1825" spans="1:35" s="54" customFormat="1" ht="15.75" customHeight="1" x14ac:dyDescent="0.15">
      <c r="A1825" s="53"/>
      <c r="B1825" s="99" t="s">
        <v>571</v>
      </c>
      <c r="F1825" s="53"/>
      <c r="G1825" s="53"/>
      <c r="H1825" s="55"/>
      <c r="I1825" s="55"/>
      <c r="J1825" s="55"/>
      <c r="K1825" s="90"/>
      <c r="L1825" s="90"/>
      <c r="M1825" s="90"/>
      <c r="N1825" s="90"/>
      <c r="O1825" s="58"/>
      <c r="P1825" s="58"/>
      <c r="Q1825" s="58"/>
      <c r="R1825" s="58"/>
      <c r="S1825" s="58"/>
      <c r="T1825" s="58"/>
      <c r="U1825" s="53"/>
      <c r="V1825" s="53"/>
      <c r="W1825" s="55"/>
      <c r="X1825" s="55"/>
      <c r="Y1825" s="55"/>
      <c r="Z1825" s="90"/>
      <c r="AA1825" s="90"/>
      <c r="AB1825" s="90"/>
      <c r="AC1825" s="90"/>
      <c r="AD1825" s="58"/>
      <c r="AE1825" s="58"/>
      <c r="AF1825" s="58"/>
      <c r="AG1825" s="58"/>
      <c r="AH1825" s="58"/>
      <c r="AI1825" s="58"/>
    </row>
    <row r="1826" spans="1:35" s="54" customFormat="1" ht="15.75" customHeight="1" x14ac:dyDescent="0.15">
      <c r="A1826" s="53"/>
      <c r="B1826" s="53"/>
      <c r="F1826" s="53"/>
      <c r="G1826" s="53"/>
      <c r="H1826" s="55"/>
      <c r="I1826" s="55"/>
      <c r="J1826" s="55"/>
      <c r="K1826" s="90"/>
      <c r="L1826" s="90"/>
      <c r="M1826" s="90"/>
      <c r="N1826" s="90"/>
      <c r="O1826" s="58"/>
      <c r="P1826" s="58"/>
      <c r="Q1826" s="58"/>
      <c r="R1826" s="58"/>
      <c r="S1826" s="58"/>
      <c r="T1826" s="58"/>
      <c r="U1826" s="53"/>
      <c r="V1826" s="53"/>
      <c r="W1826" s="55"/>
      <c r="X1826" s="55"/>
      <c r="Y1826" s="55"/>
      <c r="Z1826" s="90"/>
      <c r="AA1826" s="90"/>
      <c r="AB1826" s="90"/>
      <c r="AC1826" s="90"/>
      <c r="AD1826" s="58"/>
      <c r="AE1826" s="58"/>
      <c r="AF1826" s="58"/>
      <c r="AG1826" s="58"/>
      <c r="AH1826" s="58"/>
      <c r="AI1826" s="58"/>
    </row>
    <row r="1827" spans="1:35" s="54" customFormat="1" ht="15.75" customHeight="1" x14ac:dyDescent="0.15">
      <c r="A1827" s="53"/>
      <c r="B1827" s="53"/>
      <c r="E1827" s="25" t="s">
        <v>529</v>
      </c>
      <c r="F1827" s="53"/>
      <c r="G1827" s="53"/>
      <c r="H1827" s="55"/>
      <c r="I1827" s="55"/>
      <c r="J1827" s="55"/>
      <c r="K1827" s="90"/>
      <c r="L1827" s="90"/>
      <c r="M1827" s="90"/>
      <c r="N1827" s="90"/>
      <c r="O1827" s="58"/>
      <c r="P1827" s="58"/>
      <c r="Q1827" s="58"/>
      <c r="R1827" s="58"/>
      <c r="S1827" s="58"/>
      <c r="T1827" s="58"/>
      <c r="U1827" s="53"/>
      <c r="V1827" s="53"/>
      <c r="W1827" s="55"/>
      <c r="X1827" s="55"/>
      <c r="Y1827" s="55"/>
      <c r="Z1827" s="90"/>
      <c r="AA1827" s="90"/>
      <c r="AB1827" s="90"/>
      <c r="AC1827" s="90"/>
      <c r="AD1827" s="58"/>
      <c r="AE1827" s="58"/>
      <c r="AF1827" s="58"/>
      <c r="AG1827" s="58"/>
      <c r="AH1827" s="58"/>
      <c r="AI1827" s="58"/>
    </row>
    <row r="1828" spans="1:35" s="54" customFormat="1" ht="15.75" customHeight="1" x14ac:dyDescent="0.15">
      <c r="A1828" s="53"/>
      <c r="B1828" s="53"/>
      <c r="F1828" s="53"/>
      <c r="G1828" s="53"/>
      <c r="H1828" s="55"/>
      <c r="I1828" s="55"/>
      <c r="J1828" s="55"/>
      <c r="K1828" s="90"/>
      <c r="L1828" s="90"/>
      <c r="M1828" s="90"/>
      <c r="N1828" s="90"/>
      <c r="O1828" s="58"/>
      <c r="P1828" s="58"/>
      <c r="Q1828" s="58"/>
      <c r="R1828" s="58"/>
      <c r="S1828" s="58"/>
      <c r="T1828" s="58"/>
      <c r="U1828" s="53"/>
      <c r="V1828" s="53"/>
      <c r="W1828" s="55"/>
      <c r="X1828" s="55"/>
      <c r="Y1828" s="55"/>
      <c r="Z1828" s="90"/>
      <c r="AA1828" s="90"/>
      <c r="AB1828" s="90"/>
      <c r="AC1828" s="90"/>
      <c r="AD1828" s="58"/>
      <c r="AE1828" s="58"/>
      <c r="AF1828" s="58"/>
      <c r="AG1828" s="58"/>
      <c r="AH1828" s="58"/>
      <c r="AI1828" s="58"/>
    </row>
    <row r="1829" spans="1:35" s="54" customFormat="1" ht="15.75" customHeight="1" x14ac:dyDescent="0.15">
      <c r="A1829" s="53"/>
      <c r="B1829" s="53"/>
      <c r="F1829" s="85" t="s">
        <v>530</v>
      </c>
      <c r="G1829" s="53"/>
      <c r="H1829" s="55"/>
      <c r="I1829" s="55"/>
      <c r="J1829" s="55"/>
      <c r="K1829" s="90"/>
      <c r="L1829" s="90"/>
      <c r="M1829" s="90"/>
      <c r="N1829" s="90"/>
      <c r="O1829" s="58"/>
      <c r="P1829" s="58"/>
      <c r="Q1829" s="58"/>
      <c r="R1829" s="58"/>
      <c r="S1829" s="58"/>
      <c r="T1829" s="58"/>
      <c r="U1829" s="53"/>
      <c r="V1829" s="53"/>
      <c r="W1829" s="55"/>
      <c r="X1829" s="55"/>
      <c r="Y1829" s="55"/>
      <c r="Z1829" s="90"/>
      <c r="AA1829" s="90"/>
      <c r="AB1829" s="90"/>
      <c r="AC1829" s="90"/>
      <c r="AD1829" s="58"/>
      <c r="AE1829" s="58"/>
      <c r="AF1829" s="58"/>
      <c r="AG1829" s="58"/>
      <c r="AH1829" s="58"/>
      <c r="AI1829" s="58"/>
    </row>
    <row r="1830" spans="1:35" s="54" customFormat="1" ht="15.75" customHeight="1" x14ac:dyDescent="0.15">
      <c r="A1830" s="53"/>
      <c r="B1830" s="53"/>
      <c r="F1830" s="91" t="s">
        <v>531</v>
      </c>
      <c r="G1830" s="53"/>
      <c r="H1830" s="55"/>
      <c r="I1830" s="55"/>
      <c r="J1830" s="55"/>
      <c r="K1830" s="90"/>
      <c r="L1830" s="90"/>
      <c r="M1830" s="90"/>
      <c r="N1830" s="90"/>
      <c r="O1830" s="58"/>
      <c r="P1830" s="58"/>
      <c r="Q1830" s="58"/>
      <c r="R1830" s="58"/>
      <c r="S1830" s="58"/>
      <c r="T1830" s="58"/>
      <c r="U1830" s="53"/>
      <c r="V1830" s="53"/>
      <c r="W1830" s="55"/>
      <c r="X1830" s="55"/>
      <c r="Y1830" s="55"/>
      <c r="Z1830" s="90"/>
      <c r="AA1830" s="90"/>
      <c r="AB1830" s="90"/>
      <c r="AC1830" s="90"/>
      <c r="AD1830" s="58"/>
      <c r="AE1830" s="58"/>
      <c r="AF1830" s="58"/>
      <c r="AG1830" s="58"/>
      <c r="AH1830" s="58"/>
      <c r="AI1830" s="58"/>
    </row>
    <row r="1831" spans="1:35" s="54" customFormat="1" ht="15.75" customHeight="1" x14ac:dyDescent="0.15">
      <c r="A1831" s="53"/>
      <c r="B1831" s="53"/>
      <c r="F1831" s="91" t="s">
        <v>532</v>
      </c>
      <c r="G1831" s="53"/>
      <c r="H1831" s="55"/>
      <c r="I1831" s="55"/>
      <c r="J1831" s="55"/>
      <c r="K1831" s="90"/>
      <c r="L1831" s="90"/>
      <c r="M1831" s="90"/>
      <c r="N1831" s="90"/>
      <c r="O1831" s="58"/>
      <c r="P1831" s="58"/>
      <c r="Q1831" s="58"/>
      <c r="R1831" s="58"/>
      <c r="S1831" s="58"/>
      <c r="T1831" s="58"/>
      <c r="U1831" s="53"/>
      <c r="V1831" s="53"/>
      <c r="W1831" s="55"/>
      <c r="X1831" s="55"/>
      <c r="Y1831" s="55"/>
      <c r="Z1831" s="90"/>
      <c r="AA1831" s="90"/>
      <c r="AB1831" s="90"/>
      <c r="AC1831" s="90"/>
      <c r="AD1831" s="58"/>
      <c r="AE1831" s="58"/>
      <c r="AF1831" s="58"/>
      <c r="AG1831" s="58"/>
      <c r="AH1831" s="58"/>
      <c r="AI1831" s="58"/>
    </row>
    <row r="1832" spans="1:35" s="54" customFormat="1" ht="15.75" customHeight="1" x14ac:dyDescent="0.15">
      <c r="A1832" s="53"/>
      <c r="B1832" s="53"/>
      <c r="F1832" s="85" t="s">
        <v>533</v>
      </c>
      <c r="G1832" s="53"/>
      <c r="H1832" s="55"/>
      <c r="I1832" s="55"/>
      <c r="J1832" s="55"/>
      <c r="K1832" s="90"/>
      <c r="L1832" s="90"/>
      <c r="M1832" s="90"/>
      <c r="N1832" s="90"/>
      <c r="O1832" s="58"/>
      <c r="P1832" s="58"/>
      <c r="Q1832" s="58"/>
      <c r="R1832" s="58"/>
      <c r="S1832" s="58"/>
      <c r="T1832" s="58"/>
      <c r="U1832" s="53"/>
      <c r="V1832" s="53"/>
      <c r="W1832" s="55"/>
      <c r="X1832" s="55"/>
      <c r="Y1832" s="55"/>
      <c r="Z1832" s="90"/>
      <c r="AA1832" s="90"/>
      <c r="AB1832" s="90"/>
      <c r="AC1832" s="90"/>
      <c r="AD1832" s="58"/>
      <c r="AE1832" s="58"/>
      <c r="AF1832" s="58"/>
      <c r="AG1832" s="58"/>
      <c r="AH1832" s="58"/>
      <c r="AI1832" s="58"/>
    </row>
    <row r="1833" spans="1:35" s="54" customFormat="1" ht="15.75" customHeight="1" x14ac:dyDescent="0.15">
      <c r="A1833" s="53"/>
      <c r="B1833" s="53"/>
      <c r="F1833" s="91" t="s">
        <v>534</v>
      </c>
      <c r="G1833" s="53"/>
      <c r="H1833" s="55"/>
      <c r="I1833" s="55"/>
      <c r="J1833" s="55"/>
      <c r="K1833" s="90"/>
      <c r="L1833" s="90"/>
      <c r="M1833" s="90"/>
      <c r="N1833" s="90"/>
      <c r="O1833" s="58"/>
      <c r="P1833" s="58"/>
      <c r="Q1833" s="58"/>
      <c r="R1833" s="58"/>
      <c r="S1833" s="58"/>
      <c r="T1833" s="58"/>
      <c r="U1833" s="53"/>
      <c r="V1833" s="53"/>
      <c r="W1833" s="55"/>
      <c r="X1833" s="55"/>
      <c r="Y1833" s="55"/>
      <c r="Z1833" s="90"/>
      <c r="AA1833" s="90"/>
      <c r="AB1833" s="90"/>
      <c r="AC1833" s="90"/>
      <c r="AD1833" s="58"/>
      <c r="AE1833" s="58"/>
      <c r="AF1833" s="58"/>
      <c r="AG1833" s="58"/>
      <c r="AH1833" s="58"/>
      <c r="AI1833" s="58"/>
    </row>
    <row r="1834" spans="1:35" s="54" customFormat="1" ht="15.75" customHeight="1" x14ac:dyDescent="0.15">
      <c r="A1834" s="53"/>
      <c r="B1834" s="53"/>
      <c r="F1834" s="91" t="s">
        <v>535</v>
      </c>
      <c r="G1834" s="53"/>
      <c r="H1834" s="55"/>
      <c r="I1834" s="55"/>
      <c r="J1834" s="55"/>
      <c r="K1834" s="90"/>
      <c r="L1834" s="90"/>
      <c r="M1834" s="90"/>
      <c r="N1834" s="90"/>
      <c r="O1834" s="58"/>
      <c r="P1834" s="58"/>
      <c r="Q1834" s="58"/>
      <c r="R1834" s="58"/>
      <c r="S1834" s="58"/>
      <c r="T1834" s="58"/>
      <c r="U1834" s="53"/>
      <c r="V1834" s="53"/>
      <c r="W1834" s="55"/>
      <c r="X1834" s="55"/>
      <c r="Y1834" s="55"/>
      <c r="Z1834" s="90"/>
      <c r="AA1834" s="90"/>
      <c r="AB1834" s="90"/>
      <c r="AC1834" s="90"/>
      <c r="AD1834" s="58"/>
      <c r="AE1834" s="58"/>
      <c r="AF1834" s="58"/>
      <c r="AG1834" s="58"/>
      <c r="AH1834" s="58"/>
      <c r="AI1834" s="58"/>
    </row>
    <row r="1835" spans="1:35" s="54" customFormat="1" ht="15.75" customHeight="1" x14ac:dyDescent="0.15">
      <c r="A1835" s="53"/>
      <c r="B1835" s="53"/>
      <c r="F1835" s="85" t="s">
        <v>536</v>
      </c>
      <c r="G1835" s="53"/>
      <c r="H1835" s="55"/>
      <c r="I1835" s="55"/>
      <c r="J1835" s="55"/>
      <c r="K1835" s="90"/>
      <c r="L1835" s="90"/>
      <c r="M1835" s="90"/>
      <c r="N1835" s="90"/>
      <c r="O1835" s="58"/>
      <c r="P1835" s="58"/>
      <c r="Q1835" s="58"/>
      <c r="R1835" s="58"/>
      <c r="S1835" s="58"/>
      <c r="T1835" s="58"/>
      <c r="U1835" s="53"/>
      <c r="V1835" s="53"/>
      <c r="W1835" s="55"/>
      <c r="X1835" s="55"/>
      <c r="Y1835" s="55"/>
      <c r="Z1835" s="90"/>
      <c r="AA1835" s="90"/>
      <c r="AB1835" s="90"/>
      <c r="AC1835" s="90"/>
      <c r="AD1835" s="58"/>
      <c r="AE1835" s="58"/>
      <c r="AF1835" s="58"/>
      <c r="AG1835" s="58"/>
      <c r="AH1835" s="58"/>
      <c r="AI1835" s="58"/>
    </row>
    <row r="1836" spans="1:35" s="54" customFormat="1" ht="15.75" customHeight="1" x14ac:dyDescent="0.15">
      <c r="A1836" s="53"/>
      <c r="B1836" s="53"/>
      <c r="F1836" s="91" t="s">
        <v>537</v>
      </c>
      <c r="G1836" s="53"/>
      <c r="H1836" s="55"/>
      <c r="I1836" s="55"/>
      <c r="J1836" s="55"/>
      <c r="K1836" s="90"/>
      <c r="L1836" s="90"/>
      <c r="M1836" s="90"/>
      <c r="N1836" s="90"/>
      <c r="O1836" s="58"/>
      <c r="P1836" s="58"/>
      <c r="Q1836" s="58"/>
      <c r="R1836" s="58"/>
      <c r="S1836" s="58"/>
      <c r="T1836" s="58"/>
      <c r="U1836" s="53"/>
      <c r="V1836" s="53"/>
      <c r="W1836" s="55"/>
      <c r="X1836" s="55"/>
      <c r="Y1836" s="55"/>
      <c r="Z1836" s="90"/>
      <c r="AA1836" s="90"/>
      <c r="AB1836" s="90"/>
      <c r="AC1836" s="90"/>
      <c r="AD1836" s="58"/>
      <c r="AE1836" s="58"/>
      <c r="AF1836" s="58"/>
      <c r="AG1836" s="58"/>
      <c r="AH1836" s="58"/>
      <c r="AI1836" s="58"/>
    </row>
    <row r="1837" spans="1:35" s="54" customFormat="1" ht="15.75" customHeight="1" x14ac:dyDescent="0.15">
      <c r="A1837" s="53"/>
      <c r="B1837" s="53"/>
      <c r="F1837" s="85" t="s">
        <v>538</v>
      </c>
      <c r="G1837" s="53"/>
      <c r="H1837" s="55"/>
      <c r="I1837" s="55"/>
      <c r="J1837" s="55"/>
      <c r="K1837" s="90"/>
      <c r="L1837" s="90"/>
      <c r="M1837" s="90"/>
      <c r="N1837" s="90"/>
      <c r="O1837" s="58"/>
      <c r="P1837" s="58"/>
      <c r="Q1837" s="58"/>
      <c r="R1837" s="58"/>
      <c r="S1837" s="58"/>
      <c r="T1837" s="58"/>
      <c r="U1837" s="53"/>
      <c r="V1837" s="53"/>
      <c r="W1837" s="55"/>
      <c r="X1837" s="55"/>
      <c r="Y1837" s="55"/>
      <c r="Z1837" s="90"/>
      <c r="AA1837" s="90"/>
      <c r="AB1837" s="90"/>
      <c r="AC1837" s="90"/>
      <c r="AD1837" s="58"/>
      <c r="AE1837" s="58"/>
      <c r="AF1837" s="58"/>
      <c r="AG1837" s="58"/>
      <c r="AH1837" s="58"/>
      <c r="AI1837" s="58"/>
    </row>
    <row r="1838" spans="1:35" s="54" customFormat="1" ht="15.75" customHeight="1" x14ac:dyDescent="0.15">
      <c r="A1838" s="53"/>
      <c r="B1838" s="53"/>
      <c r="F1838" s="91" t="s">
        <v>539</v>
      </c>
      <c r="G1838" s="53"/>
      <c r="H1838" s="55"/>
      <c r="I1838" s="55"/>
      <c r="J1838" s="55"/>
      <c r="K1838" s="90"/>
      <c r="L1838" s="90"/>
      <c r="M1838" s="90"/>
      <c r="N1838" s="90"/>
      <c r="O1838" s="58"/>
      <c r="P1838" s="58"/>
      <c r="Q1838" s="58"/>
      <c r="R1838" s="58"/>
      <c r="S1838" s="58"/>
      <c r="T1838" s="58"/>
      <c r="U1838" s="53"/>
      <c r="V1838" s="53"/>
      <c r="W1838" s="55"/>
      <c r="X1838" s="55"/>
      <c r="Y1838" s="55"/>
      <c r="Z1838" s="90"/>
      <c r="AA1838" s="90"/>
      <c r="AB1838" s="90"/>
      <c r="AC1838" s="90"/>
      <c r="AD1838" s="58"/>
      <c r="AE1838" s="58"/>
      <c r="AF1838" s="58"/>
      <c r="AG1838" s="58"/>
      <c r="AH1838" s="58"/>
      <c r="AI1838" s="58"/>
    </row>
    <row r="1839" spans="1:35" s="54" customFormat="1" ht="15.75" customHeight="1" x14ac:dyDescent="0.15">
      <c r="A1839" s="53"/>
      <c r="B1839" s="53"/>
      <c r="F1839" s="85" t="s">
        <v>540</v>
      </c>
      <c r="G1839" s="53"/>
      <c r="H1839" s="55"/>
      <c r="I1839" s="55"/>
      <c r="J1839" s="55"/>
      <c r="K1839" s="90"/>
      <c r="L1839" s="90"/>
      <c r="M1839" s="90"/>
      <c r="N1839" s="90"/>
      <c r="O1839" s="58"/>
      <c r="P1839" s="58"/>
      <c r="Q1839" s="58"/>
      <c r="R1839" s="58"/>
      <c r="S1839" s="58"/>
      <c r="T1839" s="58"/>
      <c r="U1839" s="53"/>
      <c r="V1839" s="53"/>
      <c r="W1839" s="55"/>
      <c r="X1839" s="55"/>
      <c r="Y1839" s="55"/>
      <c r="Z1839" s="90"/>
      <c r="AA1839" s="90"/>
      <c r="AB1839" s="90"/>
      <c r="AC1839" s="90"/>
      <c r="AD1839" s="58"/>
      <c r="AE1839" s="58"/>
      <c r="AF1839" s="58"/>
      <c r="AG1839" s="58"/>
      <c r="AH1839" s="58"/>
      <c r="AI1839" s="58"/>
    </row>
    <row r="1840" spans="1:35" s="54" customFormat="1" ht="15.75" customHeight="1" x14ac:dyDescent="0.15">
      <c r="A1840" s="53"/>
      <c r="B1840" s="53"/>
      <c r="F1840" s="91" t="s">
        <v>541</v>
      </c>
      <c r="G1840" s="53"/>
      <c r="H1840" s="55"/>
      <c r="I1840" s="55"/>
      <c r="J1840" s="55"/>
      <c r="K1840" s="90"/>
      <c r="L1840" s="90"/>
      <c r="M1840" s="90"/>
      <c r="N1840" s="90"/>
      <c r="O1840" s="58"/>
      <c r="P1840" s="58"/>
      <c r="Q1840" s="58"/>
      <c r="R1840" s="58"/>
      <c r="S1840" s="58"/>
      <c r="T1840" s="58"/>
      <c r="U1840" s="53"/>
      <c r="V1840" s="53"/>
      <c r="W1840" s="55"/>
      <c r="X1840" s="55"/>
      <c r="Y1840" s="55"/>
      <c r="Z1840" s="90"/>
      <c r="AA1840" s="90"/>
      <c r="AB1840" s="90"/>
      <c r="AC1840" s="90"/>
      <c r="AD1840" s="58"/>
      <c r="AE1840" s="58"/>
      <c r="AF1840" s="58"/>
      <c r="AG1840" s="58"/>
      <c r="AH1840" s="58"/>
      <c r="AI1840" s="58"/>
    </row>
    <row r="1841" spans="1:35" s="54" customFormat="1" ht="15.75" customHeight="1" x14ac:dyDescent="0.15">
      <c r="A1841" s="53"/>
      <c r="B1841" s="53"/>
      <c r="F1841" s="53"/>
      <c r="G1841" s="53"/>
      <c r="H1841" s="55"/>
      <c r="I1841" s="55"/>
      <c r="J1841" s="55"/>
      <c r="K1841" s="23"/>
      <c r="L1841" s="23"/>
      <c r="M1841" s="23"/>
      <c r="N1841" s="23"/>
      <c r="O1841" s="23"/>
      <c r="P1841" s="23"/>
      <c r="Q1841" s="23"/>
      <c r="R1841" s="23"/>
      <c r="S1841" s="23"/>
      <c r="T1841" s="23"/>
      <c r="U1841" s="23"/>
      <c r="V1841" s="23"/>
      <c r="W1841" s="23"/>
      <c r="X1841" s="23"/>
      <c r="Y1841" s="23"/>
      <c r="Z1841" s="23"/>
      <c r="AA1841" s="90"/>
      <c r="AB1841" s="90"/>
      <c r="AC1841" s="90"/>
      <c r="AD1841" s="58"/>
      <c r="AE1841" s="58"/>
      <c r="AF1841" s="58"/>
      <c r="AG1841" s="58"/>
      <c r="AH1841" s="58"/>
      <c r="AI1841" s="58"/>
    </row>
    <row r="1842" spans="1:35" s="54" customFormat="1" ht="15.75" customHeight="1" x14ac:dyDescent="0.15">
      <c r="A1842" s="53"/>
      <c r="B1842" s="53"/>
      <c r="F1842" s="53"/>
      <c r="G1842" s="53"/>
      <c r="H1842" s="55"/>
      <c r="I1842" s="55"/>
      <c r="J1842" s="55"/>
      <c r="K1842" s="23"/>
      <c r="L1842" s="23"/>
      <c r="M1842" s="23"/>
      <c r="N1842" s="23"/>
      <c r="O1842" s="23"/>
      <c r="P1842" s="23"/>
      <c r="Q1842" s="23"/>
      <c r="R1842" s="23"/>
      <c r="S1842" s="23"/>
      <c r="T1842" s="23"/>
      <c r="U1842" s="23"/>
      <c r="V1842" s="23"/>
      <c r="W1842" s="23"/>
      <c r="X1842" s="23"/>
      <c r="Y1842" s="23"/>
      <c r="Z1842" s="23"/>
      <c r="AA1842" s="90"/>
      <c r="AB1842" s="90"/>
      <c r="AC1842" s="90"/>
      <c r="AD1842" s="58"/>
      <c r="AE1842" s="58"/>
      <c r="AF1842" s="58"/>
      <c r="AG1842" s="58"/>
      <c r="AH1842" s="58"/>
      <c r="AI1842" s="58"/>
    </row>
    <row r="1843" spans="1:35" s="54" customFormat="1" ht="15.75" customHeight="1" x14ac:dyDescent="0.15">
      <c r="A1843" s="53"/>
      <c r="B1843" s="53"/>
      <c r="F1843" s="53"/>
      <c r="G1843" s="53"/>
      <c r="H1843" s="55"/>
      <c r="I1843" s="55"/>
      <c r="J1843" s="55"/>
      <c r="K1843" s="23"/>
      <c r="L1843" s="23"/>
      <c r="M1843" s="23"/>
      <c r="N1843" s="23"/>
      <c r="O1843" s="23"/>
      <c r="P1843" s="23"/>
      <c r="Q1843" s="23"/>
      <c r="R1843" s="23"/>
      <c r="S1843" s="23"/>
      <c r="T1843" s="23"/>
      <c r="U1843" s="23"/>
      <c r="V1843" s="23"/>
      <c r="W1843" s="23"/>
      <c r="X1843" s="23"/>
      <c r="Y1843" s="23"/>
      <c r="Z1843" s="23"/>
      <c r="AA1843" s="90"/>
      <c r="AB1843" s="90"/>
      <c r="AC1843" s="90"/>
      <c r="AD1843" s="58"/>
      <c r="AE1843" s="58"/>
      <c r="AF1843" s="58"/>
      <c r="AG1843" s="58"/>
      <c r="AH1843" s="58"/>
      <c r="AI1843" s="58"/>
    </row>
    <row r="1844" spans="1:35" s="54" customFormat="1" ht="15.75" customHeight="1" x14ac:dyDescent="0.15">
      <c r="A1844" s="53"/>
      <c r="B1844" s="53"/>
      <c r="F1844" s="53"/>
      <c r="G1844" s="53"/>
      <c r="H1844" s="55"/>
      <c r="I1844" s="55"/>
      <c r="J1844" s="55"/>
      <c r="K1844" s="23"/>
      <c r="L1844" s="23"/>
      <c r="M1844" s="23"/>
      <c r="N1844" s="23"/>
      <c r="O1844" s="23"/>
      <c r="P1844" s="23"/>
      <c r="Q1844" s="23"/>
      <c r="R1844" s="23"/>
      <c r="S1844" s="23"/>
      <c r="T1844" s="23"/>
      <c r="U1844" s="23"/>
      <c r="V1844" s="23"/>
      <c r="W1844" s="23"/>
      <c r="X1844" s="23"/>
      <c r="Y1844" s="23"/>
      <c r="Z1844" s="23"/>
      <c r="AA1844" s="90"/>
      <c r="AB1844" s="90"/>
      <c r="AC1844" s="90"/>
      <c r="AD1844" s="58"/>
      <c r="AE1844" s="58"/>
      <c r="AF1844" s="58"/>
      <c r="AG1844" s="58"/>
      <c r="AH1844" s="58"/>
      <c r="AI1844" s="58"/>
    </row>
    <row r="1845" spans="1:35" s="54" customFormat="1" ht="15.75" customHeight="1" x14ac:dyDescent="0.15">
      <c r="A1845" s="53"/>
      <c r="B1845" s="53"/>
      <c r="F1845" s="53"/>
      <c r="G1845" s="53"/>
      <c r="H1845" s="55"/>
      <c r="I1845" s="55"/>
      <c r="J1845" s="55"/>
      <c r="K1845" s="23"/>
      <c r="L1845" s="23"/>
      <c r="M1845" s="23"/>
      <c r="N1845" s="23"/>
      <c r="O1845" s="23"/>
      <c r="P1845" s="23"/>
      <c r="Q1845" s="23"/>
      <c r="R1845" s="23"/>
      <c r="S1845" s="23"/>
      <c r="T1845" s="23"/>
      <c r="U1845" s="23"/>
      <c r="V1845" s="23"/>
      <c r="W1845" s="23"/>
      <c r="X1845" s="23"/>
      <c r="Y1845" s="23"/>
      <c r="Z1845" s="23"/>
      <c r="AA1845" s="90"/>
      <c r="AB1845" s="90"/>
      <c r="AC1845" s="90"/>
      <c r="AD1845" s="58"/>
      <c r="AE1845" s="58"/>
      <c r="AF1845" s="58"/>
      <c r="AG1845" s="58"/>
      <c r="AH1845" s="58"/>
      <c r="AI1845" s="58"/>
    </row>
    <row r="1846" spans="1:35" s="54" customFormat="1" ht="15.75" customHeight="1" x14ac:dyDescent="0.15">
      <c r="A1846" s="53"/>
      <c r="B1846" s="53"/>
      <c r="F1846" s="53"/>
      <c r="G1846" s="53"/>
      <c r="H1846" s="55"/>
      <c r="I1846" s="55"/>
      <c r="J1846" s="55"/>
      <c r="K1846" s="23"/>
      <c r="L1846" s="23"/>
      <c r="M1846" s="23"/>
      <c r="N1846" s="23"/>
      <c r="O1846" s="23"/>
      <c r="P1846" s="23"/>
      <c r="Q1846" s="23"/>
      <c r="R1846" s="23"/>
      <c r="S1846" s="23"/>
      <c r="T1846" s="23"/>
      <c r="U1846" s="23"/>
      <c r="V1846" s="23"/>
      <c r="W1846" s="23"/>
      <c r="X1846" s="23"/>
      <c r="Y1846" s="23"/>
      <c r="Z1846" s="23"/>
      <c r="AA1846" s="90"/>
      <c r="AB1846" s="90"/>
      <c r="AC1846" s="90"/>
      <c r="AD1846" s="58"/>
      <c r="AE1846" s="58"/>
      <c r="AF1846" s="58"/>
      <c r="AG1846" s="58"/>
      <c r="AH1846" s="58"/>
      <c r="AI1846" s="58"/>
    </row>
    <row r="1847" spans="1:35" s="54" customFormat="1" ht="15.75" customHeight="1" x14ac:dyDescent="0.15">
      <c r="A1847" s="53"/>
      <c r="B1847" s="53"/>
      <c r="F1847" s="53"/>
      <c r="G1847" s="53"/>
      <c r="H1847" s="55"/>
      <c r="I1847" s="55"/>
      <c r="J1847" s="55"/>
      <c r="K1847" s="23"/>
      <c r="L1847" s="23"/>
      <c r="M1847" s="23"/>
      <c r="N1847" s="23"/>
      <c r="O1847" s="23"/>
      <c r="P1847" s="23"/>
      <c r="Q1847" s="23"/>
      <c r="R1847" s="23"/>
      <c r="S1847" s="23"/>
      <c r="T1847" s="23"/>
      <c r="U1847" s="23"/>
      <c r="V1847" s="23"/>
      <c r="W1847" s="23"/>
      <c r="X1847" s="23"/>
      <c r="Y1847" s="23"/>
      <c r="Z1847" s="23"/>
      <c r="AA1847" s="90"/>
      <c r="AB1847" s="90"/>
      <c r="AC1847" s="90"/>
      <c r="AD1847" s="58"/>
      <c r="AE1847" s="58"/>
      <c r="AF1847" s="58"/>
      <c r="AG1847" s="58"/>
      <c r="AH1847" s="58"/>
      <c r="AI1847" s="58"/>
    </row>
    <row r="1848" spans="1:35" s="54" customFormat="1" ht="15.75" customHeight="1" x14ac:dyDescent="0.15">
      <c r="A1848" s="53"/>
      <c r="B1848" s="53"/>
      <c r="F1848" s="53"/>
      <c r="G1848" s="53"/>
      <c r="H1848" s="55"/>
      <c r="I1848" s="55"/>
      <c r="J1848" s="55"/>
      <c r="K1848" s="23"/>
      <c r="L1848" s="23"/>
      <c r="M1848" s="23"/>
      <c r="N1848" s="23"/>
      <c r="O1848" s="23"/>
      <c r="P1848" s="27" t="s">
        <v>440</v>
      </c>
      <c r="Q1848" s="23"/>
      <c r="R1848" s="23"/>
      <c r="S1848" s="23"/>
      <c r="T1848" s="23"/>
      <c r="U1848" s="23"/>
      <c r="V1848" s="23"/>
      <c r="W1848" s="23"/>
      <c r="X1848" s="23"/>
      <c r="Y1848" s="23"/>
      <c r="Z1848" s="23"/>
      <c r="AA1848" s="90"/>
      <c r="AB1848" s="90"/>
      <c r="AC1848" s="90"/>
      <c r="AD1848" s="58"/>
      <c r="AE1848" s="58"/>
      <c r="AF1848" s="58"/>
      <c r="AG1848" s="58"/>
      <c r="AH1848" s="58"/>
      <c r="AI1848" s="58"/>
    </row>
    <row r="1849" spans="1:35" s="54" customFormat="1" ht="15.75" customHeight="1" x14ac:dyDescent="0.15">
      <c r="A1849" s="53"/>
      <c r="B1849" s="53"/>
      <c r="F1849" s="53"/>
      <c r="G1849" s="53"/>
      <c r="H1849" s="55"/>
      <c r="I1849" s="55"/>
      <c r="J1849" s="55"/>
      <c r="K1849" s="23"/>
      <c r="L1849" s="23"/>
      <c r="M1849" s="23"/>
      <c r="N1849" s="23"/>
      <c r="O1849" s="23"/>
      <c r="P1849" s="23"/>
      <c r="Q1849" s="23"/>
      <c r="R1849" s="23"/>
      <c r="S1849" s="23"/>
      <c r="T1849" s="23"/>
      <c r="U1849" s="23"/>
      <c r="V1849" s="23"/>
      <c r="W1849" s="23"/>
      <c r="X1849" s="23"/>
      <c r="Y1849" s="23"/>
      <c r="Z1849" s="23"/>
      <c r="AA1849" s="90"/>
      <c r="AB1849" s="90"/>
      <c r="AC1849" s="90"/>
      <c r="AD1849" s="58"/>
      <c r="AE1849" s="58"/>
      <c r="AF1849" s="58"/>
      <c r="AG1849" s="58"/>
      <c r="AH1849" s="58"/>
      <c r="AI1849" s="58"/>
    </row>
    <row r="1850" spans="1:35" s="54" customFormat="1" ht="15.75" customHeight="1" x14ac:dyDescent="0.15">
      <c r="A1850" s="53"/>
      <c r="B1850" s="53"/>
      <c r="F1850" s="53"/>
      <c r="G1850" s="53"/>
      <c r="H1850" s="55"/>
      <c r="I1850" s="55"/>
      <c r="J1850" s="55"/>
      <c r="K1850" s="23"/>
      <c r="L1850" s="23"/>
      <c r="M1850" s="23"/>
      <c r="N1850" s="23"/>
      <c r="O1850" s="23"/>
      <c r="P1850" s="23"/>
      <c r="Q1850" s="23"/>
      <c r="R1850" s="23"/>
      <c r="S1850" s="23"/>
      <c r="T1850" s="23"/>
      <c r="U1850" s="23"/>
      <c r="V1850" s="23"/>
      <c r="W1850" s="23"/>
      <c r="X1850" s="23"/>
      <c r="Y1850" s="23"/>
      <c r="Z1850" s="23"/>
      <c r="AA1850" s="90"/>
      <c r="AB1850" s="90"/>
      <c r="AC1850" s="90"/>
      <c r="AD1850" s="58"/>
      <c r="AE1850" s="58"/>
      <c r="AF1850" s="58"/>
      <c r="AG1850" s="58"/>
      <c r="AH1850" s="58"/>
      <c r="AI1850" s="58"/>
    </row>
    <row r="1851" spans="1:35" s="54" customFormat="1" ht="15.75" customHeight="1" x14ac:dyDescent="0.15">
      <c r="A1851" s="53"/>
      <c r="B1851" s="53"/>
      <c r="F1851" s="53"/>
      <c r="G1851" s="53"/>
      <c r="H1851" s="55"/>
      <c r="I1851" s="55"/>
      <c r="J1851" s="55"/>
      <c r="K1851" s="356" t="s">
        <v>542</v>
      </c>
      <c r="L1851" s="356"/>
      <c r="M1851" s="356"/>
      <c r="N1851" s="356"/>
      <c r="O1851" s="356"/>
      <c r="P1851" s="356"/>
      <c r="Q1851" s="356"/>
      <c r="R1851" s="356"/>
      <c r="S1851" s="356"/>
      <c r="T1851" s="356"/>
      <c r="U1851" s="356"/>
      <c r="V1851" s="356"/>
      <c r="W1851" s="356"/>
      <c r="X1851" s="356"/>
      <c r="Y1851" s="356"/>
      <c r="Z1851" s="356"/>
      <c r="AA1851" s="90"/>
      <c r="AB1851" s="90"/>
      <c r="AC1851" s="90"/>
      <c r="AD1851" s="58"/>
      <c r="AE1851" s="58"/>
      <c r="AF1851" s="58"/>
      <c r="AG1851" s="58"/>
      <c r="AH1851" s="58"/>
      <c r="AI1851" s="58"/>
    </row>
    <row r="1852" spans="1:35" s="54" customFormat="1" ht="15.75" customHeight="1" x14ac:dyDescent="0.15">
      <c r="A1852" s="53"/>
      <c r="B1852" s="99" t="s">
        <v>571</v>
      </c>
      <c r="F1852" s="53"/>
      <c r="G1852" s="53"/>
      <c r="H1852" s="55"/>
      <c r="I1852" s="55"/>
      <c r="J1852" s="55"/>
      <c r="K1852" s="104"/>
      <c r="L1852" s="104"/>
      <c r="M1852" s="104"/>
      <c r="N1852" s="104"/>
      <c r="O1852" s="104"/>
      <c r="P1852" s="104"/>
      <c r="Q1852" s="104"/>
      <c r="R1852" s="104"/>
      <c r="S1852" s="104"/>
      <c r="T1852" s="104"/>
      <c r="U1852" s="104"/>
      <c r="V1852" s="104"/>
      <c r="W1852" s="104"/>
      <c r="X1852" s="104"/>
      <c r="Y1852" s="104"/>
      <c r="Z1852" s="104"/>
      <c r="AA1852" s="90"/>
      <c r="AB1852" s="90"/>
      <c r="AC1852" s="90"/>
      <c r="AD1852" s="58"/>
      <c r="AE1852" s="58"/>
      <c r="AF1852" s="58"/>
      <c r="AG1852" s="58"/>
      <c r="AH1852" s="58"/>
      <c r="AI1852" s="58"/>
    </row>
    <row r="1853" spans="1:35" s="54" customFormat="1" ht="15.75" customHeight="1" x14ac:dyDescent="0.15">
      <c r="A1853" s="53"/>
      <c r="B1853" s="53"/>
      <c r="F1853" s="53"/>
      <c r="G1853" s="53"/>
      <c r="H1853" s="55"/>
      <c r="I1853" s="55"/>
      <c r="J1853" s="55"/>
      <c r="K1853" s="90"/>
      <c r="L1853" s="90"/>
      <c r="M1853" s="90"/>
      <c r="N1853" s="90"/>
      <c r="O1853" s="58"/>
      <c r="P1853" s="58"/>
      <c r="Q1853" s="58"/>
      <c r="R1853" s="58"/>
      <c r="S1853" s="58"/>
      <c r="T1853" s="58"/>
      <c r="U1853" s="53"/>
      <c r="V1853" s="53"/>
      <c r="W1853" s="55"/>
      <c r="X1853" s="55"/>
      <c r="Y1853" s="55"/>
    </row>
    <row r="1854" spans="1:35" s="23" customFormat="1" ht="15.75" customHeight="1" x14ac:dyDescent="0.15">
      <c r="I1854" s="28" t="s">
        <v>546</v>
      </c>
      <c r="J1854" s="34"/>
      <c r="K1854" s="34"/>
      <c r="L1854" s="34"/>
      <c r="M1854" s="28"/>
      <c r="N1854" s="28"/>
      <c r="O1854" s="28"/>
      <c r="P1854" s="28"/>
      <c r="Q1854" s="28"/>
      <c r="R1854" s="28"/>
      <c r="S1854" s="28"/>
      <c r="T1854" s="28"/>
      <c r="U1854" s="28"/>
      <c r="V1854" s="28"/>
      <c r="W1854" s="28"/>
      <c r="X1854" s="28"/>
      <c r="Y1854" s="28"/>
      <c r="Z1854" s="28"/>
      <c r="AA1854" s="28"/>
      <c r="AB1854" s="28"/>
    </row>
    <row r="1855" spans="1:35" s="23" customFormat="1" ht="15.75" customHeight="1" x14ac:dyDescent="0.15">
      <c r="I1855" s="341" t="s">
        <v>417</v>
      </c>
      <c r="J1855" s="261"/>
      <c r="K1855" s="261"/>
      <c r="L1855" s="261"/>
      <c r="M1855" s="261"/>
      <c r="N1855" s="261"/>
      <c r="O1855" s="261"/>
      <c r="P1855" s="261"/>
      <c r="Q1855" s="261"/>
      <c r="R1855" s="342"/>
      <c r="S1855" s="354" t="s">
        <v>418</v>
      </c>
      <c r="T1855" s="269"/>
      <c r="U1855" s="269"/>
      <c r="V1855" s="269"/>
      <c r="W1855" s="269"/>
      <c r="X1855" s="269"/>
      <c r="Y1855" s="269"/>
      <c r="Z1855" s="269"/>
      <c r="AA1855" s="269"/>
      <c r="AB1855" s="285"/>
    </row>
    <row r="1856" spans="1:35" s="54" customFormat="1" ht="15.75" customHeight="1" x14ac:dyDescent="0.15">
      <c r="A1856" s="53"/>
      <c r="B1856" s="53"/>
      <c r="I1856" s="330" t="s">
        <v>74</v>
      </c>
      <c r="J1856" s="279"/>
      <c r="K1856" s="279"/>
      <c r="L1856" s="343" t="s">
        <v>181</v>
      </c>
      <c r="M1856" s="344"/>
      <c r="N1856" s="344"/>
      <c r="O1856" s="279" t="s">
        <v>543</v>
      </c>
      <c r="P1856" s="279"/>
      <c r="Q1856" s="279"/>
      <c r="R1856" s="280"/>
      <c r="S1856" s="324" t="s">
        <v>74</v>
      </c>
      <c r="T1856" s="279"/>
      <c r="U1856" s="279"/>
      <c r="V1856" s="343" t="s">
        <v>181</v>
      </c>
      <c r="W1856" s="344"/>
      <c r="X1856" s="344"/>
      <c r="Y1856" s="279" t="s">
        <v>543</v>
      </c>
      <c r="Z1856" s="279"/>
      <c r="AA1856" s="279"/>
      <c r="AB1856" s="280"/>
    </row>
    <row r="1857" spans="1:62" s="54" customFormat="1" ht="15.75" customHeight="1" x14ac:dyDescent="0.15">
      <c r="A1857" s="53"/>
      <c r="B1857" s="53"/>
      <c r="I1857" s="258"/>
      <c r="J1857" s="259"/>
      <c r="K1857" s="259"/>
      <c r="L1857" s="353"/>
      <c r="M1857" s="262"/>
      <c r="N1857" s="262"/>
      <c r="O1857" s="259"/>
      <c r="P1857" s="259"/>
      <c r="Q1857" s="259"/>
      <c r="R1857" s="264"/>
      <c r="S1857" s="325"/>
      <c r="T1857" s="259"/>
      <c r="U1857" s="259"/>
      <c r="V1857" s="353"/>
      <c r="W1857" s="262"/>
      <c r="X1857" s="262"/>
      <c r="Y1857" s="259"/>
      <c r="Z1857" s="259"/>
      <c r="AA1857" s="259"/>
      <c r="AB1857" s="264"/>
    </row>
    <row r="1858" spans="1:62" s="54" customFormat="1" ht="15.75" customHeight="1" x14ac:dyDescent="0.15">
      <c r="A1858" s="109" t="str">
        <f>IF(LEN(I1858)+LEN(S1858)=0,"×","")</f>
        <v/>
      </c>
      <c r="B1858" s="99"/>
      <c r="I1858" s="335">
        <f t="shared" ref="I1858:I1873" si="435">IF(G626="","",G626)</f>
        <v>2</v>
      </c>
      <c r="J1858" s="336"/>
      <c r="K1858" s="336"/>
      <c r="L1858" s="337">
        <f t="shared" ref="L1858:L1873" si="436">IF(N626="","",N626)</f>
        <v>0.33000001311302185</v>
      </c>
      <c r="M1858" s="337"/>
      <c r="N1858" s="337"/>
      <c r="O1858" s="338">
        <f t="shared" ref="O1858:O1873" si="437">Q626</f>
        <v>1743.5839227423353</v>
      </c>
      <c r="P1858" s="338"/>
      <c r="Q1858" s="338"/>
      <c r="R1858" s="352"/>
      <c r="S1858" s="355">
        <f t="shared" ref="S1858:S1873" si="438">IF(U626="","",U626)</f>
        <v>2</v>
      </c>
      <c r="T1858" s="336"/>
      <c r="U1858" s="336"/>
      <c r="V1858" s="337">
        <f t="shared" ref="V1858:V1873" si="439">IF(AB626="","",AB626)</f>
        <v>0.33000001311302185</v>
      </c>
      <c r="W1858" s="337"/>
      <c r="X1858" s="337"/>
      <c r="Y1858" s="338">
        <f t="shared" ref="Y1858:Y1873" si="440">AE626</f>
        <v>1743.5839227423353</v>
      </c>
      <c r="Z1858" s="338"/>
      <c r="AA1858" s="338"/>
      <c r="AB1858" s="352"/>
    </row>
    <row r="1859" spans="1:62" s="54" customFormat="1" ht="15.75" customHeight="1" x14ac:dyDescent="0.15">
      <c r="A1859" s="109" t="str">
        <f t="shared" ref="A1859:A1873" si="441">IF(LEN(I1859)+LEN(S1859)=0,"×","")</f>
        <v/>
      </c>
      <c r="B1859" s="99"/>
      <c r="F1859" s="53"/>
      <c r="G1859" s="53"/>
      <c r="H1859" s="55"/>
      <c r="I1859" s="311">
        <f t="shared" si="435"/>
        <v>3</v>
      </c>
      <c r="J1859" s="312"/>
      <c r="K1859" s="312"/>
      <c r="L1859" s="313">
        <f t="shared" si="436"/>
        <v>1.5</v>
      </c>
      <c r="M1859" s="313"/>
      <c r="N1859" s="313"/>
      <c r="O1859" s="314">
        <f t="shared" si="437"/>
        <v>0</v>
      </c>
      <c r="P1859" s="314"/>
      <c r="Q1859" s="314"/>
      <c r="R1859" s="348"/>
      <c r="S1859" s="349">
        <f t="shared" si="438"/>
        <v>3</v>
      </c>
      <c r="T1859" s="312"/>
      <c r="U1859" s="312"/>
      <c r="V1859" s="313">
        <f t="shared" si="439"/>
        <v>1.5</v>
      </c>
      <c r="W1859" s="313"/>
      <c r="X1859" s="313"/>
      <c r="Y1859" s="314">
        <f t="shared" si="440"/>
        <v>0</v>
      </c>
      <c r="Z1859" s="314"/>
      <c r="AA1859" s="314"/>
      <c r="AB1859" s="348"/>
    </row>
    <row r="1860" spans="1:62" ht="15.75" customHeight="1" x14ac:dyDescent="0.15">
      <c r="A1860" s="109" t="str">
        <f t="shared" si="441"/>
        <v/>
      </c>
      <c r="I1860" s="311">
        <f t="shared" si="435"/>
        <v>4</v>
      </c>
      <c r="J1860" s="312"/>
      <c r="K1860" s="312"/>
      <c r="L1860" s="313">
        <f t="shared" si="436"/>
        <v>6.5500001907348633</v>
      </c>
      <c r="M1860" s="313"/>
      <c r="N1860" s="313"/>
      <c r="O1860" s="314">
        <f t="shared" si="437"/>
        <v>4476.7695313654549</v>
      </c>
      <c r="P1860" s="314"/>
      <c r="Q1860" s="314"/>
      <c r="R1860" s="348"/>
      <c r="S1860" s="349">
        <f t="shared" si="438"/>
        <v>4</v>
      </c>
      <c r="T1860" s="312"/>
      <c r="U1860" s="312"/>
      <c r="V1860" s="313">
        <f t="shared" si="439"/>
        <v>6.5500001907348633</v>
      </c>
      <c r="W1860" s="313"/>
      <c r="X1860" s="313"/>
      <c r="Y1860" s="314">
        <f t="shared" si="440"/>
        <v>4476.7695313654549</v>
      </c>
      <c r="Z1860" s="314"/>
      <c r="AA1860" s="314"/>
      <c r="AB1860" s="348"/>
      <c r="AC1860" s="24"/>
      <c r="AJ1860" s="24"/>
      <c r="AK1860" s="24"/>
      <c r="AL1860" s="24"/>
      <c r="AM1860" s="24"/>
      <c r="AN1860" s="24"/>
      <c r="AZ1860" s="22"/>
      <c r="BA1860" s="22"/>
      <c r="BB1860" s="22"/>
      <c r="BC1860" s="22"/>
      <c r="BD1860" s="22"/>
      <c r="BE1860" s="22"/>
      <c r="BF1860" s="22"/>
      <c r="BG1860" s="22"/>
      <c r="BH1860" s="22"/>
      <c r="BI1860" s="22"/>
      <c r="BJ1860" s="22"/>
    </row>
    <row r="1861" spans="1:62" ht="15.75" customHeight="1" x14ac:dyDescent="0.15">
      <c r="A1861" s="109" t="str">
        <f t="shared" si="441"/>
        <v/>
      </c>
      <c r="I1861" s="311">
        <f t="shared" si="435"/>
        <v>5</v>
      </c>
      <c r="J1861" s="312"/>
      <c r="K1861" s="312"/>
      <c r="L1861" s="313">
        <f t="shared" si="436"/>
        <v>3.4500000476837158</v>
      </c>
      <c r="M1861" s="313"/>
      <c r="N1861" s="313"/>
      <c r="O1861" s="314">
        <f t="shared" si="437"/>
        <v>4476.7695313654549</v>
      </c>
      <c r="P1861" s="314"/>
      <c r="Q1861" s="314"/>
      <c r="R1861" s="348"/>
      <c r="S1861" s="349">
        <f t="shared" si="438"/>
        <v>5</v>
      </c>
      <c r="T1861" s="312"/>
      <c r="U1861" s="312"/>
      <c r="V1861" s="313">
        <f t="shared" si="439"/>
        <v>3.4500000476837158</v>
      </c>
      <c r="W1861" s="313"/>
      <c r="X1861" s="313"/>
      <c r="Y1861" s="314">
        <f t="shared" si="440"/>
        <v>4476.7695313654549</v>
      </c>
      <c r="Z1861" s="314"/>
      <c r="AA1861" s="314"/>
      <c r="AB1861" s="348"/>
    </row>
    <row r="1862" spans="1:62" ht="15.75" customHeight="1" x14ac:dyDescent="0.15">
      <c r="A1862" s="109" t="str">
        <f t="shared" si="441"/>
        <v/>
      </c>
      <c r="I1862" s="311">
        <f t="shared" si="435"/>
        <v>6</v>
      </c>
      <c r="J1862" s="312"/>
      <c r="K1862" s="312"/>
      <c r="L1862" s="313">
        <f t="shared" si="436"/>
        <v>2.3499999046325684</v>
      </c>
      <c r="M1862" s="313"/>
      <c r="N1862" s="313"/>
      <c r="O1862" s="314">
        <f t="shared" si="437"/>
        <v>4476.7695313654549</v>
      </c>
      <c r="P1862" s="314"/>
      <c r="Q1862" s="314"/>
      <c r="R1862" s="348"/>
      <c r="S1862" s="349">
        <f t="shared" si="438"/>
        <v>6</v>
      </c>
      <c r="T1862" s="312"/>
      <c r="U1862" s="312"/>
      <c r="V1862" s="313">
        <f t="shared" si="439"/>
        <v>2.3499999046325684</v>
      </c>
      <c r="W1862" s="313"/>
      <c r="X1862" s="313"/>
      <c r="Y1862" s="314">
        <f t="shared" si="440"/>
        <v>4476.7695313654549</v>
      </c>
      <c r="Z1862" s="314"/>
      <c r="AA1862" s="314"/>
      <c r="AB1862" s="348"/>
    </row>
    <row r="1863" spans="1:62" ht="15.75" customHeight="1" x14ac:dyDescent="0.15">
      <c r="A1863" s="109" t="str">
        <f t="shared" si="441"/>
        <v/>
      </c>
      <c r="I1863" s="311">
        <f t="shared" si="435"/>
        <v>7</v>
      </c>
      <c r="J1863" s="312"/>
      <c r="K1863" s="312"/>
      <c r="L1863" s="313">
        <f t="shared" si="436"/>
        <v>8.6000003814697266</v>
      </c>
      <c r="M1863" s="313"/>
      <c r="N1863" s="313"/>
      <c r="O1863" s="314">
        <f t="shared" si="437"/>
        <v>29452.43112740431</v>
      </c>
      <c r="P1863" s="314"/>
      <c r="Q1863" s="314"/>
      <c r="R1863" s="348"/>
      <c r="S1863" s="349">
        <f t="shared" si="438"/>
        <v>7</v>
      </c>
      <c r="T1863" s="312"/>
      <c r="U1863" s="312"/>
      <c r="V1863" s="313">
        <f t="shared" si="439"/>
        <v>8.6000003814697266</v>
      </c>
      <c r="W1863" s="313"/>
      <c r="X1863" s="313"/>
      <c r="Y1863" s="314">
        <f t="shared" si="440"/>
        <v>29452.43112740431</v>
      </c>
      <c r="Z1863" s="314"/>
      <c r="AA1863" s="314"/>
      <c r="AB1863" s="348"/>
    </row>
    <row r="1864" spans="1:62" ht="15.75" customHeight="1" x14ac:dyDescent="0.15">
      <c r="A1864" s="109" t="str">
        <f t="shared" si="441"/>
        <v/>
      </c>
      <c r="I1864" s="311">
        <f t="shared" si="435"/>
        <v>8</v>
      </c>
      <c r="J1864" s="312"/>
      <c r="K1864" s="312"/>
      <c r="L1864" s="313">
        <f t="shared" si="436"/>
        <v>2.2000000476837158</v>
      </c>
      <c r="M1864" s="313"/>
      <c r="N1864" s="313"/>
      <c r="O1864" s="314">
        <f t="shared" si="437"/>
        <v>13995.795271742529</v>
      </c>
      <c r="P1864" s="314"/>
      <c r="Q1864" s="314"/>
      <c r="R1864" s="348"/>
      <c r="S1864" s="349">
        <f t="shared" si="438"/>
        <v>8</v>
      </c>
      <c r="T1864" s="312"/>
      <c r="U1864" s="312"/>
      <c r="V1864" s="313">
        <f t="shared" si="439"/>
        <v>2.2000000476837158</v>
      </c>
      <c r="W1864" s="313"/>
      <c r="X1864" s="313"/>
      <c r="Y1864" s="314">
        <f t="shared" si="440"/>
        <v>13995.795271742529</v>
      </c>
      <c r="Z1864" s="314"/>
      <c r="AA1864" s="314"/>
      <c r="AB1864" s="348"/>
    </row>
    <row r="1865" spans="1:62" ht="15.75" customHeight="1" x14ac:dyDescent="0.15">
      <c r="A1865" s="109" t="str">
        <f t="shared" si="441"/>
        <v/>
      </c>
      <c r="I1865" s="311">
        <f t="shared" si="435"/>
        <v>9</v>
      </c>
      <c r="J1865" s="312"/>
      <c r="K1865" s="312"/>
      <c r="L1865" s="313">
        <f t="shared" si="436"/>
        <v>1.5</v>
      </c>
      <c r="M1865" s="313"/>
      <c r="N1865" s="313"/>
      <c r="O1865" s="314">
        <f t="shared" si="437"/>
        <v>22807.962665061899</v>
      </c>
      <c r="P1865" s="314"/>
      <c r="Q1865" s="314"/>
      <c r="R1865" s="348"/>
      <c r="S1865" s="349">
        <f t="shared" si="438"/>
        <v>9</v>
      </c>
      <c r="T1865" s="312"/>
      <c r="U1865" s="312"/>
      <c r="V1865" s="313">
        <f t="shared" si="439"/>
        <v>1.5</v>
      </c>
      <c r="W1865" s="313"/>
      <c r="X1865" s="313"/>
      <c r="Y1865" s="314">
        <f t="shared" si="440"/>
        <v>22807.962665061899</v>
      </c>
      <c r="Z1865" s="314"/>
      <c r="AA1865" s="314"/>
      <c r="AB1865" s="348"/>
    </row>
    <row r="1866" spans="1:62" ht="15.75" customHeight="1" x14ac:dyDescent="0.15">
      <c r="A1866" s="109" t="str">
        <f t="shared" si="441"/>
        <v/>
      </c>
      <c r="I1866" s="311">
        <f t="shared" si="435"/>
        <v>10</v>
      </c>
      <c r="J1866" s="312"/>
      <c r="K1866" s="312"/>
      <c r="L1866" s="313">
        <f t="shared" si="436"/>
        <v>3.8499999046325684</v>
      </c>
      <c r="M1866" s="313"/>
      <c r="N1866" s="313"/>
      <c r="O1866" s="314">
        <f t="shared" si="437"/>
        <v>16399.11365173872</v>
      </c>
      <c r="P1866" s="314"/>
      <c r="Q1866" s="314"/>
      <c r="R1866" s="348"/>
      <c r="S1866" s="349">
        <f t="shared" si="438"/>
        <v>10</v>
      </c>
      <c r="T1866" s="312"/>
      <c r="U1866" s="312"/>
      <c r="V1866" s="313">
        <f t="shared" si="439"/>
        <v>3.8499999046325684</v>
      </c>
      <c r="W1866" s="313"/>
      <c r="X1866" s="313"/>
      <c r="Y1866" s="314">
        <f t="shared" si="440"/>
        <v>16399.11365173872</v>
      </c>
      <c r="Z1866" s="314"/>
      <c r="AA1866" s="314"/>
      <c r="AB1866" s="348"/>
      <c r="AO1866" s="22"/>
      <c r="AP1866" s="22"/>
      <c r="AQ1866" s="22"/>
      <c r="AR1866" s="22"/>
      <c r="AS1866" s="22"/>
      <c r="AT1866" s="22"/>
      <c r="AU1866" s="22"/>
      <c r="AV1866" s="22"/>
      <c r="AW1866" s="22"/>
      <c r="AX1866" s="22"/>
      <c r="AY1866" s="22"/>
    </row>
    <row r="1867" spans="1:62" ht="15.75" customHeight="1" x14ac:dyDescent="0.15">
      <c r="A1867" s="109" t="str">
        <f t="shared" si="441"/>
        <v/>
      </c>
      <c r="I1867" s="311">
        <f t="shared" si="435"/>
        <v>11</v>
      </c>
      <c r="J1867" s="312"/>
      <c r="K1867" s="312"/>
      <c r="L1867" s="313">
        <f t="shared" si="436"/>
        <v>2.4000000953674316</v>
      </c>
      <c r="M1867" s="313"/>
      <c r="N1867" s="313"/>
      <c r="O1867" s="314">
        <f t="shared" si="437"/>
        <v>22807.962665061899</v>
      </c>
      <c r="P1867" s="314"/>
      <c r="Q1867" s="314"/>
      <c r="R1867" s="348"/>
      <c r="S1867" s="349">
        <f t="shared" si="438"/>
        <v>11</v>
      </c>
      <c r="T1867" s="312"/>
      <c r="U1867" s="312"/>
      <c r="V1867" s="313">
        <f t="shared" si="439"/>
        <v>2.4000000953674316</v>
      </c>
      <c r="W1867" s="313"/>
      <c r="X1867" s="313"/>
      <c r="Y1867" s="314">
        <f t="shared" si="440"/>
        <v>22807.962665061899</v>
      </c>
      <c r="Z1867" s="314"/>
      <c r="AA1867" s="314"/>
      <c r="AB1867" s="348"/>
    </row>
    <row r="1868" spans="1:62" ht="15.75" customHeight="1" x14ac:dyDescent="0.15">
      <c r="A1868" s="109" t="str">
        <f t="shared" si="441"/>
        <v/>
      </c>
      <c r="I1868" s="311">
        <f t="shared" si="435"/>
        <v>12</v>
      </c>
      <c r="J1868" s="312"/>
      <c r="K1868" s="312"/>
      <c r="L1868" s="313">
        <f t="shared" si="436"/>
        <v>1.5199999809265137</v>
      </c>
      <c r="M1868" s="313"/>
      <c r="N1868" s="313"/>
      <c r="O1868" s="314">
        <f t="shared" si="437"/>
        <v>15456.635855661782</v>
      </c>
      <c r="P1868" s="314"/>
      <c r="Q1868" s="314"/>
      <c r="R1868" s="348"/>
      <c r="S1868" s="349">
        <f t="shared" si="438"/>
        <v>12</v>
      </c>
      <c r="T1868" s="312"/>
      <c r="U1868" s="312"/>
      <c r="V1868" s="313">
        <f t="shared" si="439"/>
        <v>2.2699999809265137</v>
      </c>
      <c r="W1868" s="313"/>
      <c r="X1868" s="313"/>
      <c r="Y1868" s="314">
        <f t="shared" si="440"/>
        <v>15456.635855661782</v>
      </c>
      <c r="Z1868" s="314"/>
      <c r="AA1868" s="314"/>
      <c r="AB1868" s="348"/>
    </row>
    <row r="1869" spans="1:62" ht="15.75" customHeight="1" x14ac:dyDescent="0.15">
      <c r="A1869" s="109" t="str">
        <f t="shared" si="441"/>
        <v/>
      </c>
      <c r="I1869" s="311">
        <f t="shared" si="435"/>
        <v>12</v>
      </c>
      <c r="J1869" s="312"/>
      <c r="K1869" s="312"/>
      <c r="L1869" s="313">
        <f t="shared" si="436"/>
        <v>0.75</v>
      </c>
      <c r="M1869" s="313"/>
      <c r="N1869" s="313"/>
      <c r="O1869" s="314">
        <f t="shared" si="437"/>
        <v>0</v>
      </c>
      <c r="P1869" s="314"/>
      <c r="Q1869" s="314"/>
      <c r="R1869" s="348"/>
      <c r="S1869" s="349" t="str">
        <f t="shared" si="438"/>
        <v/>
      </c>
      <c r="T1869" s="312"/>
      <c r="U1869" s="312"/>
      <c r="V1869" s="313" t="str">
        <f t="shared" si="439"/>
        <v/>
      </c>
      <c r="W1869" s="313"/>
      <c r="X1869" s="313"/>
      <c r="Y1869" s="314" t="str">
        <f t="shared" si="440"/>
        <v/>
      </c>
      <c r="Z1869" s="314"/>
      <c r="AA1869" s="314"/>
      <c r="AB1869" s="348"/>
    </row>
    <row r="1870" spans="1:62" ht="15.75" customHeight="1" x14ac:dyDescent="0.15">
      <c r="A1870" s="109" t="str">
        <f t="shared" si="441"/>
        <v>×</v>
      </c>
      <c r="I1870" s="311" t="str">
        <f t="shared" si="435"/>
        <v/>
      </c>
      <c r="J1870" s="312"/>
      <c r="K1870" s="312"/>
      <c r="L1870" s="313" t="str">
        <f t="shared" si="436"/>
        <v/>
      </c>
      <c r="M1870" s="313"/>
      <c r="N1870" s="313"/>
      <c r="O1870" s="314" t="str">
        <f t="shared" si="437"/>
        <v/>
      </c>
      <c r="P1870" s="314"/>
      <c r="Q1870" s="314"/>
      <c r="R1870" s="348"/>
      <c r="S1870" s="349" t="str">
        <f t="shared" si="438"/>
        <v/>
      </c>
      <c r="T1870" s="312"/>
      <c r="U1870" s="312"/>
      <c r="V1870" s="313" t="str">
        <f t="shared" si="439"/>
        <v/>
      </c>
      <c r="W1870" s="313"/>
      <c r="X1870" s="313"/>
      <c r="Y1870" s="314" t="str">
        <f t="shared" si="440"/>
        <v/>
      </c>
      <c r="Z1870" s="314"/>
      <c r="AA1870" s="314"/>
      <c r="AB1870" s="348"/>
    </row>
    <row r="1871" spans="1:62" ht="15.75" customHeight="1" x14ac:dyDescent="0.15">
      <c r="A1871" s="109" t="str">
        <f t="shared" si="441"/>
        <v>×</v>
      </c>
      <c r="I1871" s="311" t="str">
        <f t="shared" si="435"/>
        <v/>
      </c>
      <c r="J1871" s="312"/>
      <c r="K1871" s="312"/>
      <c r="L1871" s="313" t="str">
        <f t="shared" si="436"/>
        <v/>
      </c>
      <c r="M1871" s="313"/>
      <c r="N1871" s="313"/>
      <c r="O1871" s="314" t="str">
        <f t="shared" si="437"/>
        <v/>
      </c>
      <c r="P1871" s="314"/>
      <c r="Q1871" s="314"/>
      <c r="R1871" s="348"/>
      <c r="S1871" s="349" t="str">
        <f t="shared" si="438"/>
        <v/>
      </c>
      <c r="T1871" s="312"/>
      <c r="U1871" s="312"/>
      <c r="V1871" s="313" t="str">
        <f t="shared" si="439"/>
        <v/>
      </c>
      <c r="W1871" s="313"/>
      <c r="X1871" s="313"/>
      <c r="Y1871" s="314" t="str">
        <f t="shared" si="440"/>
        <v/>
      </c>
      <c r="Z1871" s="314"/>
      <c r="AA1871" s="314"/>
      <c r="AB1871" s="348"/>
    </row>
    <row r="1872" spans="1:62" ht="15.75" customHeight="1" x14ac:dyDescent="0.15">
      <c r="A1872" s="109" t="str">
        <f t="shared" si="441"/>
        <v>×</v>
      </c>
      <c r="I1872" s="311" t="str">
        <f t="shared" si="435"/>
        <v/>
      </c>
      <c r="J1872" s="312"/>
      <c r="K1872" s="312"/>
      <c r="L1872" s="313" t="str">
        <f t="shared" si="436"/>
        <v/>
      </c>
      <c r="M1872" s="313"/>
      <c r="N1872" s="313"/>
      <c r="O1872" s="314" t="str">
        <f t="shared" si="437"/>
        <v/>
      </c>
      <c r="P1872" s="314"/>
      <c r="Q1872" s="314"/>
      <c r="R1872" s="348"/>
      <c r="S1872" s="349" t="str">
        <f t="shared" si="438"/>
        <v/>
      </c>
      <c r="T1872" s="312"/>
      <c r="U1872" s="312"/>
      <c r="V1872" s="313" t="str">
        <f t="shared" si="439"/>
        <v/>
      </c>
      <c r="W1872" s="313"/>
      <c r="X1872" s="313"/>
      <c r="Y1872" s="314" t="str">
        <f t="shared" si="440"/>
        <v/>
      </c>
      <c r="Z1872" s="314"/>
      <c r="AA1872" s="314"/>
      <c r="AB1872" s="348"/>
    </row>
    <row r="1873" spans="1:62" ht="15.75" customHeight="1" x14ac:dyDescent="0.15">
      <c r="A1873" s="109" t="str">
        <f t="shared" si="441"/>
        <v>×</v>
      </c>
      <c r="I1873" s="318" t="str">
        <f t="shared" si="435"/>
        <v/>
      </c>
      <c r="J1873" s="319"/>
      <c r="K1873" s="319"/>
      <c r="L1873" s="320" t="str">
        <f t="shared" si="436"/>
        <v/>
      </c>
      <c r="M1873" s="320"/>
      <c r="N1873" s="320"/>
      <c r="O1873" s="302" t="str">
        <f t="shared" si="437"/>
        <v/>
      </c>
      <c r="P1873" s="302"/>
      <c r="Q1873" s="302"/>
      <c r="R1873" s="350"/>
      <c r="S1873" s="351" t="str">
        <f t="shared" si="438"/>
        <v/>
      </c>
      <c r="T1873" s="319"/>
      <c r="U1873" s="319"/>
      <c r="V1873" s="320" t="str">
        <f t="shared" si="439"/>
        <v/>
      </c>
      <c r="W1873" s="320"/>
      <c r="X1873" s="320"/>
      <c r="Y1873" s="302" t="str">
        <f t="shared" si="440"/>
        <v/>
      </c>
      <c r="Z1873" s="302"/>
      <c r="AA1873" s="302"/>
      <c r="AB1873" s="350"/>
    </row>
    <row r="1874" spans="1:62" ht="15.75" customHeight="1" x14ac:dyDescent="0.15">
      <c r="B1874" s="99" t="s">
        <v>571</v>
      </c>
      <c r="I1874" s="35"/>
      <c r="J1874" s="35"/>
      <c r="K1874" s="35"/>
      <c r="L1874" s="35"/>
      <c r="M1874" s="35"/>
      <c r="N1874" s="35"/>
      <c r="O1874" s="35"/>
      <c r="P1874" s="35"/>
      <c r="Q1874" s="35"/>
      <c r="R1874" s="35"/>
      <c r="S1874" s="35"/>
      <c r="T1874" s="35"/>
      <c r="U1874" s="35"/>
      <c r="V1874" s="35"/>
      <c r="W1874" s="35"/>
      <c r="X1874" s="35"/>
      <c r="Y1874" s="35"/>
      <c r="Z1874" s="35"/>
      <c r="AA1874" s="35"/>
      <c r="AB1874" s="35"/>
    </row>
    <row r="1875" spans="1:62" s="54" customFormat="1" ht="15.75" customHeight="1" x14ac:dyDescent="0.15">
      <c r="A1875" s="53"/>
      <c r="B1875" s="53"/>
      <c r="F1875" s="53"/>
      <c r="G1875" s="53"/>
      <c r="H1875" s="55"/>
      <c r="I1875" s="55"/>
      <c r="J1875" s="55"/>
      <c r="K1875" s="90"/>
      <c r="L1875" s="90"/>
      <c r="M1875" s="90"/>
      <c r="N1875" s="90"/>
      <c r="O1875" s="58"/>
      <c r="P1875" s="58"/>
      <c r="Q1875" s="58"/>
      <c r="R1875" s="58"/>
      <c r="S1875" s="58"/>
      <c r="T1875" s="58"/>
      <c r="U1875" s="53"/>
      <c r="V1875" s="53"/>
      <c r="W1875" s="55"/>
      <c r="X1875" s="55"/>
      <c r="Y1875" s="55"/>
    </row>
    <row r="1876" spans="1:62" s="23" customFormat="1" ht="15.75" customHeight="1" x14ac:dyDescent="0.15">
      <c r="I1876" s="28" t="s">
        <v>547</v>
      </c>
      <c r="J1876" s="34"/>
      <c r="K1876" s="34"/>
      <c r="L1876" s="34"/>
      <c r="M1876" s="28"/>
      <c r="N1876" s="28"/>
      <c r="O1876" s="28"/>
      <c r="P1876" s="28"/>
      <c r="Q1876" s="28"/>
      <c r="R1876" s="28"/>
      <c r="S1876" s="28"/>
      <c r="T1876" s="28"/>
      <c r="U1876" s="28"/>
      <c r="V1876" s="28"/>
      <c r="W1876" s="28"/>
      <c r="X1876" s="28"/>
      <c r="Y1876" s="28"/>
      <c r="Z1876" s="28"/>
      <c r="AA1876" s="28"/>
      <c r="AB1876" s="28"/>
    </row>
    <row r="1877" spans="1:62" s="23" customFormat="1" ht="15.75" customHeight="1" x14ac:dyDescent="0.15">
      <c r="I1877" s="341" t="s">
        <v>417</v>
      </c>
      <c r="J1877" s="261"/>
      <c r="K1877" s="261"/>
      <c r="L1877" s="261"/>
      <c r="M1877" s="261"/>
      <c r="N1877" s="261"/>
      <c r="O1877" s="261"/>
      <c r="P1877" s="261"/>
      <c r="Q1877" s="261"/>
      <c r="R1877" s="342"/>
      <c r="S1877" s="354" t="s">
        <v>418</v>
      </c>
      <c r="T1877" s="269"/>
      <c r="U1877" s="269"/>
      <c r="V1877" s="269"/>
      <c r="W1877" s="269"/>
      <c r="X1877" s="269"/>
      <c r="Y1877" s="269"/>
      <c r="Z1877" s="269"/>
      <c r="AA1877" s="269"/>
      <c r="AB1877" s="285"/>
    </row>
    <row r="1878" spans="1:62" s="54" customFormat="1" ht="15.75" customHeight="1" x14ac:dyDescent="0.15">
      <c r="A1878" s="53"/>
      <c r="B1878" s="53"/>
      <c r="I1878" s="330" t="s">
        <v>74</v>
      </c>
      <c r="J1878" s="279"/>
      <c r="K1878" s="279"/>
      <c r="L1878" s="343" t="s">
        <v>181</v>
      </c>
      <c r="M1878" s="344"/>
      <c r="N1878" s="344"/>
      <c r="O1878" s="279" t="s">
        <v>543</v>
      </c>
      <c r="P1878" s="279"/>
      <c r="Q1878" s="279"/>
      <c r="R1878" s="280"/>
      <c r="S1878" s="324" t="s">
        <v>74</v>
      </c>
      <c r="T1878" s="279"/>
      <c r="U1878" s="279"/>
      <c r="V1878" s="343" t="s">
        <v>181</v>
      </c>
      <c r="W1878" s="344"/>
      <c r="X1878" s="344"/>
      <c r="Y1878" s="279" t="s">
        <v>543</v>
      </c>
      <c r="Z1878" s="279"/>
      <c r="AA1878" s="279"/>
      <c r="AB1878" s="280"/>
    </row>
    <row r="1879" spans="1:62" s="54" customFormat="1" ht="15.75" customHeight="1" x14ac:dyDescent="0.15">
      <c r="A1879" s="53"/>
      <c r="B1879" s="53"/>
      <c r="I1879" s="258"/>
      <c r="J1879" s="259"/>
      <c r="K1879" s="259"/>
      <c r="L1879" s="353"/>
      <c r="M1879" s="262"/>
      <c r="N1879" s="262"/>
      <c r="O1879" s="259"/>
      <c r="P1879" s="259"/>
      <c r="Q1879" s="259"/>
      <c r="R1879" s="264"/>
      <c r="S1879" s="325"/>
      <c r="T1879" s="259"/>
      <c r="U1879" s="259"/>
      <c r="V1879" s="353"/>
      <c r="W1879" s="262"/>
      <c r="X1879" s="262"/>
      <c r="Y1879" s="259"/>
      <c r="Z1879" s="259"/>
      <c r="AA1879" s="259"/>
      <c r="AB1879" s="264"/>
    </row>
    <row r="1880" spans="1:62" s="54" customFormat="1" ht="15.75" customHeight="1" x14ac:dyDescent="0.15">
      <c r="A1880" s="109" t="str">
        <f>IF(LEN(I1880)+LEN(S1880)=0,"×","")</f>
        <v/>
      </c>
      <c r="B1880" s="99"/>
      <c r="I1880" s="335">
        <f t="shared" ref="I1880:I1895" si="442">IF(G649="","",G649)</f>
        <v>2</v>
      </c>
      <c r="J1880" s="336"/>
      <c r="K1880" s="336"/>
      <c r="L1880" s="337">
        <f t="shared" ref="L1880:L1895" si="443">IF(N649="","",N649)</f>
        <v>0.33000001311302185</v>
      </c>
      <c r="M1880" s="337"/>
      <c r="N1880" s="337"/>
      <c r="O1880" s="338">
        <f t="shared" ref="O1880:O1895" si="444">Q649</f>
        <v>3487.1678454846706</v>
      </c>
      <c r="P1880" s="338"/>
      <c r="Q1880" s="338"/>
      <c r="R1880" s="352"/>
      <c r="S1880" s="355">
        <f t="shared" ref="S1880:S1895" si="445">IF(U649="","",U649)</f>
        <v>2</v>
      </c>
      <c r="T1880" s="336"/>
      <c r="U1880" s="336"/>
      <c r="V1880" s="337">
        <f t="shared" ref="V1880:V1895" si="446">IF(AB649="","",AB649)</f>
        <v>0.33000001311302185</v>
      </c>
      <c r="W1880" s="337"/>
      <c r="X1880" s="337"/>
      <c r="Y1880" s="338">
        <f t="shared" ref="Y1880:Y1895" si="447">AE649</f>
        <v>3487.1678454846706</v>
      </c>
      <c r="Z1880" s="338"/>
      <c r="AA1880" s="338"/>
      <c r="AB1880" s="352"/>
    </row>
    <row r="1881" spans="1:62" s="54" customFormat="1" ht="15.75" customHeight="1" x14ac:dyDescent="0.15">
      <c r="A1881" s="109" t="str">
        <f t="shared" ref="A1881:A1895" si="448">IF(LEN(I1881)+LEN(S1881)=0,"×","")</f>
        <v/>
      </c>
      <c r="B1881" s="99"/>
      <c r="F1881" s="53"/>
      <c r="G1881" s="53"/>
      <c r="H1881" s="55"/>
      <c r="I1881" s="311">
        <f t="shared" si="442"/>
        <v>3</v>
      </c>
      <c r="J1881" s="312"/>
      <c r="K1881" s="312"/>
      <c r="L1881" s="313">
        <f t="shared" si="443"/>
        <v>1.5</v>
      </c>
      <c r="M1881" s="313"/>
      <c r="N1881" s="313"/>
      <c r="O1881" s="314">
        <f t="shared" si="444"/>
        <v>2921.6811678385075</v>
      </c>
      <c r="P1881" s="314"/>
      <c r="Q1881" s="314"/>
      <c r="R1881" s="348"/>
      <c r="S1881" s="349">
        <f t="shared" si="445"/>
        <v>3</v>
      </c>
      <c r="T1881" s="312"/>
      <c r="U1881" s="312"/>
      <c r="V1881" s="313">
        <f t="shared" si="446"/>
        <v>1.5</v>
      </c>
      <c r="W1881" s="313"/>
      <c r="X1881" s="313"/>
      <c r="Y1881" s="314">
        <f t="shared" si="447"/>
        <v>2921.6811678385075</v>
      </c>
      <c r="Z1881" s="314"/>
      <c r="AA1881" s="314"/>
      <c r="AB1881" s="348"/>
    </row>
    <row r="1882" spans="1:62" ht="15.75" customHeight="1" x14ac:dyDescent="0.15">
      <c r="A1882" s="109" t="str">
        <f t="shared" si="448"/>
        <v/>
      </c>
      <c r="I1882" s="311">
        <f t="shared" si="442"/>
        <v>4</v>
      </c>
      <c r="J1882" s="312"/>
      <c r="K1882" s="312"/>
      <c r="L1882" s="313">
        <f t="shared" si="443"/>
        <v>6.5500001907348633</v>
      </c>
      <c r="M1882" s="313"/>
      <c r="N1882" s="313"/>
      <c r="O1882" s="314">
        <f t="shared" si="444"/>
        <v>8953.5390627309098</v>
      </c>
      <c r="P1882" s="314"/>
      <c r="Q1882" s="314"/>
      <c r="R1882" s="348"/>
      <c r="S1882" s="349">
        <f t="shared" si="445"/>
        <v>4</v>
      </c>
      <c r="T1882" s="312"/>
      <c r="U1882" s="312"/>
      <c r="V1882" s="313">
        <f t="shared" si="446"/>
        <v>6.5500001907348633</v>
      </c>
      <c r="W1882" s="313"/>
      <c r="X1882" s="313"/>
      <c r="Y1882" s="314">
        <f t="shared" si="447"/>
        <v>8953.5390627309098</v>
      </c>
      <c r="Z1882" s="314"/>
      <c r="AA1882" s="314"/>
      <c r="AB1882" s="348"/>
      <c r="AC1882" s="24"/>
      <c r="AJ1882" s="24"/>
      <c r="AK1882" s="24"/>
      <c r="AL1882" s="24"/>
      <c r="AM1882" s="24"/>
      <c r="AN1882" s="24"/>
      <c r="AZ1882" s="22"/>
      <c r="BA1882" s="22"/>
      <c r="BB1882" s="22"/>
      <c r="BC1882" s="22"/>
      <c r="BD1882" s="22"/>
      <c r="BE1882" s="22"/>
      <c r="BF1882" s="22"/>
      <c r="BG1882" s="22"/>
      <c r="BH1882" s="22"/>
      <c r="BI1882" s="22"/>
      <c r="BJ1882" s="22"/>
    </row>
    <row r="1883" spans="1:62" ht="15.75" customHeight="1" x14ac:dyDescent="0.15">
      <c r="A1883" s="109" t="str">
        <f t="shared" si="448"/>
        <v/>
      </c>
      <c r="I1883" s="311">
        <f t="shared" si="442"/>
        <v>5</v>
      </c>
      <c r="J1883" s="312"/>
      <c r="K1883" s="312"/>
      <c r="L1883" s="313">
        <f t="shared" si="443"/>
        <v>3.4500000476837158</v>
      </c>
      <c r="M1883" s="313"/>
      <c r="N1883" s="313"/>
      <c r="O1883" s="314">
        <f t="shared" si="444"/>
        <v>8953.5390627309098</v>
      </c>
      <c r="P1883" s="314"/>
      <c r="Q1883" s="314"/>
      <c r="R1883" s="348"/>
      <c r="S1883" s="349">
        <f t="shared" si="445"/>
        <v>5</v>
      </c>
      <c r="T1883" s="312"/>
      <c r="U1883" s="312"/>
      <c r="V1883" s="313">
        <f t="shared" si="446"/>
        <v>3.4500000476837158</v>
      </c>
      <c r="W1883" s="313"/>
      <c r="X1883" s="313"/>
      <c r="Y1883" s="314">
        <f t="shared" si="447"/>
        <v>8953.5390627309098</v>
      </c>
      <c r="Z1883" s="314"/>
      <c r="AA1883" s="314"/>
      <c r="AB1883" s="348"/>
    </row>
    <row r="1884" spans="1:62" ht="15.75" customHeight="1" x14ac:dyDescent="0.15">
      <c r="A1884" s="109" t="str">
        <f t="shared" si="448"/>
        <v/>
      </c>
      <c r="I1884" s="311">
        <f t="shared" si="442"/>
        <v>6</v>
      </c>
      <c r="J1884" s="312"/>
      <c r="K1884" s="312"/>
      <c r="L1884" s="313">
        <f t="shared" si="443"/>
        <v>2.3499999046325684</v>
      </c>
      <c r="M1884" s="313"/>
      <c r="N1884" s="313"/>
      <c r="O1884" s="314">
        <f t="shared" si="444"/>
        <v>8953.5390627309098</v>
      </c>
      <c r="P1884" s="314"/>
      <c r="Q1884" s="314"/>
      <c r="R1884" s="348"/>
      <c r="S1884" s="349">
        <f t="shared" si="445"/>
        <v>6</v>
      </c>
      <c r="T1884" s="312"/>
      <c r="U1884" s="312"/>
      <c r="V1884" s="313">
        <f t="shared" si="446"/>
        <v>2.3499999046325684</v>
      </c>
      <c r="W1884" s="313"/>
      <c r="X1884" s="313"/>
      <c r="Y1884" s="314">
        <f t="shared" si="447"/>
        <v>8953.5390627309098</v>
      </c>
      <c r="Z1884" s="314"/>
      <c r="AA1884" s="314"/>
      <c r="AB1884" s="348"/>
    </row>
    <row r="1885" spans="1:62" ht="15.75" customHeight="1" x14ac:dyDescent="0.15">
      <c r="A1885" s="109" t="str">
        <f t="shared" si="448"/>
        <v/>
      </c>
      <c r="I1885" s="311">
        <f t="shared" si="442"/>
        <v>7</v>
      </c>
      <c r="J1885" s="312"/>
      <c r="K1885" s="312"/>
      <c r="L1885" s="313">
        <f t="shared" si="443"/>
        <v>8.6000003814697266</v>
      </c>
      <c r="M1885" s="313"/>
      <c r="N1885" s="313"/>
      <c r="O1885" s="314">
        <f t="shared" si="444"/>
        <v>58904.86225480862</v>
      </c>
      <c r="P1885" s="314"/>
      <c r="Q1885" s="314"/>
      <c r="R1885" s="348"/>
      <c r="S1885" s="349">
        <f t="shared" si="445"/>
        <v>7</v>
      </c>
      <c r="T1885" s="312"/>
      <c r="U1885" s="312"/>
      <c r="V1885" s="313">
        <f t="shared" si="446"/>
        <v>8.6000003814697266</v>
      </c>
      <c r="W1885" s="313"/>
      <c r="X1885" s="313"/>
      <c r="Y1885" s="314">
        <f t="shared" si="447"/>
        <v>58904.86225480862</v>
      </c>
      <c r="Z1885" s="314"/>
      <c r="AA1885" s="314"/>
      <c r="AB1885" s="348"/>
    </row>
    <row r="1886" spans="1:62" ht="15.75" customHeight="1" x14ac:dyDescent="0.15">
      <c r="A1886" s="109" t="str">
        <f t="shared" si="448"/>
        <v/>
      </c>
      <c r="I1886" s="311">
        <f t="shared" si="442"/>
        <v>8</v>
      </c>
      <c r="J1886" s="312"/>
      <c r="K1886" s="312"/>
      <c r="L1886" s="313">
        <f t="shared" si="443"/>
        <v>2.2000000476837158</v>
      </c>
      <c r="M1886" s="313"/>
      <c r="N1886" s="313"/>
      <c r="O1886" s="314">
        <f t="shared" si="444"/>
        <v>27991.590543485057</v>
      </c>
      <c r="P1886" s="314"/>
      <c r="Q1886" s="314"/>
      <c r="R1886" s="348"/>
      <c r="S1886" s="349">
        <f t="shared" si="445"/>
        <v>8</v>
      </c>
      <c r="T1886" s="312"/>
      <c r="U1886" s="312"/>
      <c r="V1886" s="313">
        <f t="shared" si="446"/>
        <v>2.2000000476837158</v>
      </c>
      <c r="W1886" s="313"/>
      <c r="X1886" s="313"/>
      <c r="Y1886" s="314">
        <f t="shared" si="447"/>
        <v>27991.590543485057</v>
      </c>
      <c r="Z1886" s="314"/>
      <c r="AA1886" s="314"/>
      <c r="AB1886" s="348"/>
    </row>
    <row r="1887" spans="1:62" ht="15.75" customHeight="1" x14ac:dyDescent="0.15">
      <c r="A1887" s="109" t="str">
        <f t="shared" si="448"/>
        <v/>
      </c>
      <c r="I1887" s="311">
        <f t="shared" si="442"/>
        <v>9</v>
      </c>
      <c r="J1887" s="312"/>
      <c r="K1887" s="312"/>
      <c r="L1887" s="313">
        <f t="shared" si="443"/>
        <v>1.5</v>
      </c>
      <c r="M1887" s="313"/>
      <c r="N1887" s="313"/>
      <c r="O1887" s="314">
        <f t="shared" si="444"/>
        <v>45615.925330123799</v>
      </c>
      <c r="P1887" s="314"/>
      <c r="Q1887" s="314"/>
      <c r="R1887" s="348"/>
      <c r="S1887" s="349">
        <f t="shared" si="445"/>
        <v>9</v>
      </c>
      <c r="T1887" s="312"/>
      <c r="U1887" s="312"/>
      <c r="V1887" s="313">
        <f t="shared" si="446"/>
        <v>1.5</v>
      </c>
      <c r="W1887" s="313"/>
      <c r="X1887" s="313"/>
      <c r="Y1887" s="314">
        <f t="shared" si="447"/>
        <v>45615.925330123799</v>
      </c>
      <c r="Z1887" s="314"/>
      <c r="AA1887" s="314"/>
      <c r="AB1887" s="348"/>
    </row>
    <row r="1888" spans="1:62" ht="15.75" customHeight="1" x14ac:dyDescent="0.15">
      <c r="A1888" s="109" t="str">
        <f t="shared" si="448"/>
        <v/>
      </c>
      <c r="I1888" s="311">
        <f t="shared" si="442"/>
        <v>10</v>
      </c>
      <c r="J1888" s="312"/>
      <c r="K1888" s="312"/>
      <c r="L1888" s="313">
        <f t="shared" si="443"/>
        <v>3.8499999046325684</v>
      </c>
      <c r="M1888" s="313"/>
      <c r="N1888" s="313"/>
      <c r="O1888" s="314">
        <f t="shared" si="444"/>
        <v>32798.227303477441</v>
      </c>
      <c r="P1888" s="314"/>
      <c r="Q1888" s="314"/>
      <c r="R1888" s="348"/>
      <c r="S1888" s="349">
        <f t="shared" si="445"/>
        <v>10</v>
      </c>
      <c r="T1888" s="312"/>
      <c r="U1888" s="312"/>
      <c r="V1888" s="313">
        <f t="shared" si="446"/>
        <v>3.8499999046325684</v>
      </c>
      <c r="W1888" s="313"/>
      <c r="X1888" s="313"/>
      <c r="Y1888" s="314">
        <f t="shared" si="447"/>
        <v>32798.227303477441</v>
      </c>
      <c r="Z1888" s="314"/>
      <c r="AA1888" s="314"/>
      <c r="AB1888" s="348"/>
      <c r="AO1888" s="22"/>
      <c r="AP1888" s="22"/>
      <c r="AQ1888" s="22"/>
      <c r="AR1888" s="22"/>
      <c r="AS1888" s="22"/>
      <c r="AT1888" s="22"/>
      <c r="AU1888" s="22"/>
      <c r="AV1888" s="22"/>
      <c r="AW1888" s="22"/>
      <c r="AX1888" s="22"/>
      <c r="AY1888" s="22"/>
    </row>
    <row r="1889" spans="1:35" ht="15.75" customHeight="1" x14ac:dyDescent="0.15">
      <c r="A1889" s="109" t="str">
        <f t="shared" si="448"/>
        <v/>
      </c>
      <c r="I1889" s="311">
        <f t="shared" si="442"/>
        <v>11</v>
      </c>
      <c r="J1889" s="312"/>
      <c r="K1889" s="312"/>
      <c r="L1889" s="313">
        <f t="shared" si="443"/>
        <v>2.4000000953674316</v>
      </c>
      <c r="M1889" s="313"/>
      <c r="N1889" s="313"/>
      <c r="O1889" s="314">
        <f t="shared" si="444"/>
        <v>45615.925330123799</v>
      </c>
      <c r="P1889" s="314"/>
      <c r="Q1889" s="314"/>
      <c r="R1889" s="348"/>
      <c r="S1889" s="349">
        <f t="shared" si="445"/>
        <v>11</v>
      </c>
      <c r="T1889" s="312"/>
      <c r="U1889" s="312"/>
      <c r="V1889" s="313">
        <f t="shared" si="446"/>
        <v>2.4000000953674316</v>
      </c>
      <c r="W1889" s="313"/>
      <c r="X1889" s="313"/>
      <c r="Y1889" s="314">
        <f t="shared" si="447"/>
        <v>45615.925330123799</v>
      </c>
      <c r="Z1889" s="314"/>
      <c r="AA1889" s="314"/>
      <c r="AB1889" s="348"/>
    </row>
    <row r="1890" spans="1:35" ht="15.75" customHeight="1" x14ac:dyDescent="0.15">
      <c r="A1890" s="109" t="str">
        <f t="shared" si="448"/>
        <v/>
      </c>
      <c r="I1890" s="311">
        <f t="shared" si="442"/>
        <v>12</v>
      </c>
      <c r="J1890" s="312"/>
      <c r="K1890" s="312"/>
      <c r="L1890" s="313">
        <f t="shared" si="443"/>
        <v>1.5199999809265137</v>
      </c>
      <c r="M1890" s="313"/>
      <c r="N1890" s="313"/>
      <c r="O1890" s="314">
        <f t="shared" si="444"/>
        <v>30913.271711323563</v>
      </c>
      <c r="P1890" s="314"/>
      <c r="Q1890" s="314"/>
      <c r="R1890" s="348"/>
      <c r="S1890" s="349">
        <f t="shared" si="445"/>
        <v>12</v>
      </c>
      <c r="T1890" s="312"/>
      <c r="U1890" s="312"/>
      <c r="V1890" s="313">
        <f t="shared" si="446"/>
        <v>2.2699999809265137</v>
      </c>
      <c r="W1890" s="313"/>
      <c r="X1890" s="313"/>
      <c r="Y1890" s="314">
        <f t="shared" si="447"/>
        <v>30913.271711323563</v>
      </c>
      <c r="Z1890" s="314"/>
      <c r="AA1890" s="314"/>
      <c r="AB1890" s="348"/>
    </row>
    <row r="1891" spans="1:35" ht="15.75" customHeight="1" x14ac:dyDescent="0.15">
      <c r="A1891" s="109" t="str">
        <f t="shared" si="448"/>
        <v/>
      </c>
      <c r="I1891" s="311">
        <f t="shared" si="442"/>
        <v>12</v>
      </c>
      <c r="J1891" s="312"/>
      <c r="K1891" s="312"/>
      <c r="L1891" s="313">
        <f t="shared" si="443"/>
        <v>0.75</v>
      </c>
      <c r="M1891" s="313"/>
      <c r="N1891" s="313"/>
      <c r="O1891" s="314">
        <f t="shared" si="444"/>
        <v>0</v>
      </c>
      <c r="P1891" s="314"/>
      <c r="Q1891" s="314"/>
      <c r="R1891" s="348"/>
      <c r="S1891" s="349" t="str">
        <f t="shared" si="445"/>
        <v/>
      </c>
      <c r="T1891" s="312"/>
      <c r="U1891" s="312"/>
      <c r="V1891" s="313" t="str">
        <f t="shared" si="446"/>
        <v/>
      </c>
      <c r="W1891" s="313"/>
      <c r="X1891" s="313"/>
      <c r="Y1891" s="314" t="str">
        <f t="shared" si="447"/>
        <v/>
      </c>
      <c r="Z1891" s="314"/>
      <c r="AA1891" s="314"/>
      <c r="AB1891" s="348"/>
    </row>
    <row r="1892" spans="1:35" ht="15.75" customHeight="1" x14ac:dyDescent="0.15">
      <c r="A1892" s="109" t="str">
        <f t="shared" si="448"/>
        <v>×</v>
      </c>
      <c r="I1892" s="311" t="str">
        <f t="shared" si="442"/>
        <v/>
      </c>
      <c r="J1892" s="312"/>
      <c r="K1892" s="312"/>
      <c r="L1892" s="313" t="str">
        <f t="shared" si="443"/>
        <v/>
      </c>
      <c r="M1892" s="313"/>
      <c r="N1892" s="313"/>
      <c r="O1892" s="314" t="str">
        <f t="shared" si="444"/>
        <v/>
      </c>
      <c r="P1892" s="314"/>
      <c r="Q1892" s="314"/>
      <c r="R1892" s="348"/>
      <c r="S1892" s="349" t="str">
        <f t="shared" si="445"/>
        <v/>
      </c>
      <c r="T1892" s="312"/>
      <c r="U1892" s="312"/>
      <c r="V1892" s="313" t="str">
        <f t="shared" si="446"/>
        <v/>
      </c>
      <c r="W1892" s="313"/>
      <c r="X1892" s="313"/>
      <c r="Y1892" s="314" t="str">
        <f t="shared" si="447"/>
        <v/>
      </c>
      <c r="Z1892" s="314"/>
      <c r="AA1892" s="314"/>
      <c r="AB1892" s="348"/>
    </row>
    <row r="1893" spans="1:35" ht="15.75" customHeight="1" x14ac:dyDescent="0.15">
      <c r="A1893" s="109" t="str">
        <f t="shared" si="448"/>
        <v>×</v>
      </c>
      <c r="I1893" s="311" t="str">
        <f t="shared" si="442"/>
        <v/>
      </c>
      <c r="J1893" s="312"/>
      <c r="K1893" s="312"/>
      <c r="L1893" s="313" t="str">
        <f t="shared" si="443"/>
        <v/>
      </c>
      <c r="M1893" s="313"/>
      <c r="N1893" s="313"/>
      <c r="O1893" s="314" t="str">
        <f t="shared" si="444"/>
        <v/>
      </c>
      <c r="P1893" s="314"/>
      <c r="Q1893" s="314"/>
      <c r="R1893" s="348"/>
      <c r="S1893" s="349" t="str">
        <f t="shared" si="445"/>
        <v/>
      </c>
      <c r="T1893" s="312"/>
      <c r="U1893" s="312"/>
      <c r="V1893" s="313" t="str">
        <f t="shared" si="446"/>
        <v/>
      </c>
      <c r="W1893" s="313"/>
      <c r="X1893" s="313"/>
      <c r="Y1893" s="314" t="str">
        <f t="shared" si="447"/>
        <v/>
      </c>
      <c r="Z1893" s="314"/>
      <c r="AA1893" s="314"/>
      <c r="AB1893" s="348"/>
    </row>
    <row r="1894" spans="1:35" ht="15.75" customHeight="1" x14ac:dyDescent="0.15">
      <c r="A1894" s="109" t="str">
        <f t="shared" si="448"/>
        <v>×</v>
      </c>
      <c r="I1894" s="311" t="str">
        <f t="shared" si="442"/>
        <v/>
      </c>
      <c r="J1894" s="312"/>
      <c r="K1894" s="312"/>
      <c r="L1894" s="313" t="str">
        <f t="shared" si="443"/>
        <v/>
      </c>
      <c r="M1894" s="313"/>
      <c r="N1894" s="313"/>
      <c r="O1894" s="314" t="str">
        <f t="shared" si="444"/>
        <v/>
      </c>
      <c r="P1894" s="314"/>
      <c r="Q1894" s="314"/>
      <c r="R1894" s="348"/>
      <c r="S1894" s="349" t="str">
        <f t="shared" si="445"/>
        <v/>
      </c>
      <c r="T1894" s="312"/>
      <c r="U1894" s="312"/>
      <c r="V1894" s="313" t="str">
        <f t="shared" si="446"/>
        <v/>
      </c>
      <c r="W1894" s="313"/>
      <c r="X1894" s="313"/>
      <c r="Y1894" s="314" t="str">
        <f t="shared" si="447"/>
        <v/>
      </c>
      <c r="Z1894" s="314"/>
      <c r="AA1894" s="314"/>
      <c r="AB1894" s="348"/>
    </row>
    <row r="1895" spans="1:35" ht="15.75" customHeight="1" x14ac:dyDescent="0.15">
      <c r="A1895" s="109" t="str">
        <f t="shared" si="448"/>
        <v>×</v>
      </c>
      <c r="I1895" s="318" t="str">
        <f t="shared" si="442"/>
        <v/>
      </c>
      <c r="J1895" s="319"/>
      <c r="K1895" s="319"/>
      <c r="L1895" s="320" t="str">
        <f t="shared" si="443"/>
        <v/>
      </c>
      <c r="M1895" s="320"/>
      <c r="N1895" s="320"/>
      <c r="O1895" s="302" t="str">
        <f t="shared" si="444"/>
        <v/>
      </c>
      <c r="P1895" s="302"/>
      <c r="Q1895" s="302"/>
      <c r="R1895" s="350"/>
      <c r="S1895" s="351" t="str">
        <f t="shared" si="445"/>
        <v/>
      </c>
      <c r="T1895" s="319"/>
      <c r="U1895" s="319"/>
      <c r="V1895" s="320" t="str">
        <f t="shared" si="446"/>
        <v/>
      </c>
      <c r="W1895" s="320"/>
      <c r="X1895" s="320"/>
      <c r="Y1895" s="302" t="str">
        <f t="shared" si="447"/>
        <v/>
      </c>
      <c r="Z1895" s="302"/>
      <c r="AA1895" s="302"/>
      <c r="AB1895" s="350"/>
    </row>
    <row r="1896" spans="1:35" ht="15.75" customHeight="1" x14ac:dyDescent="0.15">
      <c r="B1896" s="99" t="s">
        <v>571</v>
      </c>
      <c r="I1896" s="35"/>
      <c r="J1896" s="35"/>
      <c r="K1896" s="35"/>
      <c r="L1896" s="35"/>
      <c r="M1896" s="35"/>
      <c r="N1896" s="35"/>
      <c r="O1896" s="35"/>
      <c r="P1896" s="35"/>
      <c r="Q1896" s="35"/>
      <c r="R1896" s="35"/>
      <c r="S1896" s="35"/>
      <c r="T1896" s="35"/>
      <c r="U1896" s="35"/>
      <c r="V1896" s="35"/>
      <c r="W1896" s="35"/>
      <c r="X1896" s="35"/>
      <c r="Y1896" s="35"/>
      <c r="Z1896" s="35"/>
      <c r="AA1896" s="35"/>
      <c r="AB1896" s="35"/>
    </row>
    <row r="1897" spans="1:35" s="54" customFormat="1" ht="15.75" customHeight="1" x14ac:dyDescent="0.15">
      <c r="A1897" s="53"/>
      <c r="B1897" s="53"/>
      <c r="F1897" s="53"/>
      <c r="G1897" s="53"/>
      <c r="H1897" s="55"/>
      <c r="I1897" s="53"/>
      <c r="J1897" s="53"/>
      <c r="K1897" s="53"/>
      <c r="L1897" s="53"/>
      <c r="M1897" s="53"/>
      <c r="N1897" s="53"/>
      <c r="O1897" s="53"/>
      <c r="P1897" s="53"/>
      <c r="Q1897" s="53"/>
      <c r="R1897" s="53"/>
      <c r="S1897" s="53"/>
      <c r="T1897" s="53"/>
      <c r="U1897" s="53"/>
      <c r="V1897" s="53"/>
      <c r="W1897" s="53"/>
      <c r="X1897" s="53"/>
      <c r="Y1897" s="53"/>
      <c r="Z1897" s="53"/>
    </row>
    <row r="1898" spans="1:35" s="54" customFormat="1" ht="15.75" customHeight="1" x14ac:dyDescent="0.15">
      <c r="I1898" s="87" t="s">
        <v>550</v>
      </c>
      <c r="J1898" s="88"/>
      <c r="K1898" s="88"/>
      <c r="L1898" s="88"/>
      <c r="M1898" s="87"/>
      <c r="N1898" s="87"/>
      <c r="O1898" s="87"/>
      <c r="P1898" s="87"/>
      <c r="Q1898" s="87"/>
      <c r="R1898" s="87"/>
      <c r="S1898" s="87"/>
      <c r="T1898" s="87"/>
      <c r="U1898" s="87"/>
      <c r="V1898" s="87"/>
      <c r="W1898" s="87"/>
      <c r="X1898" s="87"/>
      <c r="Y1898" s="87"/>
      <c r="Z1898" s="87"/>
      <c r="AA1898" s="87"/>
      <c r="AB1898" s="87"/>
    </row>
    <row r="1899" spans="1:35" s="23" customFormat="1" ht="15.75" customHeight="1" x14ac:dyDescent="0.15">
      <c r="I1899" s="341" t="s">
        <v>417</v>
      </c>
      <c r="J1899" s="261"/>
      <c r="K1899" s="261"/>
      <c r="L1899" s="261"/>
      <c r="M1899" s="261"/>
      <c r="N1899" s="261"/>
      <c r="O1899" s="261"/>
      <c r="P1899" s="261"/>
      <c r="Q1899" s="261"/>
      <c r="R1899" s="261"/>
      <c r="S1899" s="261"/>
      <c r="T1899" s="261"/>
      <c r="U1899" s="261"/>
      <c r="V1899" s="261"/>
      <c r="W1899" s="261"/>
      <c r="X1899" s="261"/>
      <c r="Y1899" s="261"/>
      <c r="Z1899" s="261"/>
      <c r="AA1899" s="261"/>
      <c r="AB1899" s="342"/>
    </row>
    <row r="1900" spans="1:35" s="54" customFormat="1" ht="15.75" customHeight="1" x14ac:dyDescent="0.15">
      <c r="A1900" s="53"/>
      <c r="B1900" s="53"/>
      <c r="I1900" s="330" t="s">
        <v>74</v>
      </c>
      <c r="J1900" s="279"/>
      <c r="K1900" s="279"/>
      <c r="L1900" s="343" t="s">
        <v>181</v>
      </c>
      <c r="M1900" s="344"/>
      <c r="N1900" s="344"/>
      <c r="O1900" s="244" t="s">
        <v>544</v>
      </c>
      <c r="P1900" s="244"/>
      <c r="Q1900" s="244"/>
      <c r="R1900" s="244"/>
      <c r="S1900" s="244"/>
      <c r="T1900" s="244"/>
      <c r="U1900" s="244"/>
      <c r="V1900" s="244" t="s">
        <v>545</v>
      </c>
      <c r="W1900" s="244"/>
      <c r="X1900" s="244"/>
      <c r="Y1900" s="244"/>
      <c r="Z1900" s="244"/>
      <c r="AA1900" s="244"/>
      <c r="AB1900" s="276"/>
    </row>
    <row r="1901" spans="1:35" s="54" customFormat="1" ht="15.75" customHeight="1" x14ac:dyDescent="0.15">
      <c r="A1901" s="53"/>
      <c r="B1901" s="53"/>
      <c r="I1901" s="330"/>
      <c r="J1901" s="279"/>
      <c r="K1901" s="279"/>
      <c r="L1901" s="343"/>
      <c r="M1901" s="344"/>
      <c r="N1901" s="344"/>
      <c r="O1901" s="279" t="s">
        <v>543</v>
      </c>
      <c r="P1901" s="279"/>
      <c r="Q1901" s="279"/>
      <c r="R1901" s="279"/>
      <c r="S1901" s="326" t="s">
        <v>514</v>
      </c>
      <c r="T1901" s="326"/>
      <c r="U1901" s="326"/>
      <c r="V1901" s="279" t="s">
        <v>543</v>
      </c>
      <c r="W1901" s="279"/>
      <c r="X1901" s="279"/>
      <c r="Y1901" s="279"/>
      <c r="Z1901" s="326" t="s">
        <v>515</v>
      </c>
      <c r="AA1901" s="326"/>
      <c r="AB1901" s="331"/>
    </row>
    <row r="1902" spans="1:35" s="54" customFormat="1" ht="15.75" customHeight="1" x14ac:dyDescent="0.15">
      <c r="A1902" s="53"/>
      <c r="B1902" s="53"/>
      <c r="I1902" s="258"/>
      <c r="J1902" s="259"/>
      <c r="K1902" s="259"/>
      <c r="L1902" s="262"/>
      <c r="M1902" s="262"/>
      <c r="N1902" s="262"/>
      <c r="O1902" s="259"/>
      <c r="P1902" s="259"/>
      <c r="Q1902" s="259"/>
      <c r="R1902" s="259"/>
      <c r="S1902" s="327"/>
      <c r="T1902" s="327"/>
      <c r="U1902" s="327"/>
      <c r="V1902" s="259"/>
      <c r="W1902" s="259"/>
      <c r="X1902" s="259"/>
      <c r="Y1902" s="259"/>
      <c r="Z1902" s="327"/>
      <c r="AA1902" s="327"/>
      <c r="AB1902" s="332"/>
    </row>
    <row r="1903" spans="1:35" s="54" customFormat="1" ht="15.75" customHeight="1" x14ac:dyDescent="0.15">
      <c r="A1903" s="112" t="str">
        <f>IF(I1903="","×","")</f>
        <v/>
      </c>
      <c r="B1903" s="53"/>
      <c r="I1903" s="345">
        <f t="shared" ref="I1903:I1918" si="449">IF(G672="","",G672)</f>
        <v>2</v>
      </c>
      <c r="J1903" s="346"/>
      <c r="K1903" s="346"/>
      <c r="L1903" s="347">
        <f t="shared" ref="L1903:L1918" si="450">IF(N672="","",N672)</f>
        <v>0.33000001311302185</v>
      </c>
      <c r="M1903" s="347"/>
      <c r="N1903" s="347"/>
      <c r="O1903" s="289">
        <f t="shared" ref="O1903:O1918" si="451">Q672</f>
        <v>0</v>
      </c>
      <c r="P1903" s="289"/>
      <c r="Q1903" s="289"/>
      <c r="R1903" s="289"/>
      <c r="S1903" s="290">
        <f t="shared" ref="S1903:S1918" si="452">O1698</f>
        <v>0</v>
      </c>
      <c r="T1903" s="290"/>
      <c r="U1903" s="290"/>
      <c r="V1903" s="289">
        <f>IF(O1903="","",IF(O1903=0,0,ROUND((Z1903-S1903)/(Y$1919-(S1903/O1903)),0)))</f>
        <v>0</v>
      </c>
      <c r="W1903" s="289"/>
      <c r="X1903" s="289"/>
      <c r="Y1903" s="289"/>
      <c r="Z1903" s="290">
        <f t="shared" ref="Z1903:Z1918" si="453">R1698</f>
        <v>0</v>
      </c>
      <c r="AA1903" s="290"/>
      <c r="AB1903" s="300"/>
      <c r="AD1903" s="22"/>
      <c r="AE1903" s="22"/>
      <c r="AF1903" s="22"/>
      <c r="AG1903" s="22"/>
      <c r="AH1903" s="22"/>
      <c r="AI1903" s="22"/>
    </row>
    <row r="1904" spans="1:35" s="54" customFormat="1" ht="15.75" customHeight="1" x14ac:dyDescent="0.15">
      <c r="A1904" s="112" t="str">
        <f t="shared" ref="A1904:A1918" si="454">IF(I1904="","×","")</f>
        <v/>
      </c>
      <c r="B1904" s="53"/>
      <c r="F1904" s="53"/>
      <c r="G1904" s="53"/>
      <c r="H1904" s="55"/>
      <c r="I1904" s="311">
        <f t="shared" si="449"/>
        <v>3</v>
      </c>
      <c r="J1904" s="312"/>
      <c r="K1904" s="312"/>
      <c r="L1904" s="313">
        <f t="shared" si="450"/>
        <v>1.5</v>
      </c>
      <c r="M1904" s="313"/>
      <c r="N1904" s="313"/>
      <c r="O1904" s="314">
        <f t="shared" si="451"/>
        <v>0</v>
      </c>
      <c r="P1904" s="314"/>
      <c r="Q1904" s="314"/>
      <c r="R1904" s="314"/>
      <c r="S1904" s="315">
        <f t="shared" si="452"/>
        <v>0</v>
      </c>
      <c r="T1904" s="315"/>
      <c r="U1904" s="315"/>
      <c r="V1904" s="314">
        <f t="shared" ref="V1904:V1911" si="455">IF(O1904="","",IF(O1904=0,0,ROUND((Z1904-S1904)/(Y$1919-(S1904/O1904)),0)))</f>
        <v>0</v>
      </c>
      <c r="W1904" s="314"/>
      <c r="X1904" s="314"/>
      <c r="Y1904" s="314"/>
      <c r="Z1904" s="315">
        <f t="shared" si="453"/>
        <v>0</v>
      </c>
      <c r="AA1904" s="315"/>
      <c r="AB1904" s="316"/>
      <c r="AD1904" s="22"/>
      <c r="AE1904" s="22"/>
      <c r="AF1904" s="22"/>
      <c r="AG1904" s="22"/>
      <c r="AH1904" s="22"/>
      <c r="AI1904" s="22"/>
    </row>
    <row r="1905" spans="1:62" ht="15.75" customHeight="1" x14ac:dyDescent="0.15">
      <c r="A1905" s="112" t="str">
        <f t="shared" si="454"/>
        <v/>
      </c>
      <c r="B1905" s="53"/>
      <c r="I1905" s="311">
        <f t="shared" si="449"/>
        <v>4</v>
      </c>
      <c r="J1905" s="312"/>
      <c r="K1905" s="312"/>
      <c r="L1905" s="313">
        <f t="shared" si="450"/>
        <v>5.940000057220459</v>
      </c>
      <c r="M1905" s="313"/>
      <c r="N1905" s="313"/>
      <c r="O1905" s="314">
        <f t="shared" si="451"/>
        <v>0</v>
      </c>
      <c r="P1905" s="314"/>
      <c r="Q1905" s="314"/>
      <c r="R1905" s="314"/>
      <c r="S1905" s="315">
        <f t="shared" si="452"/>
        <v>0</v>
      </c>
      <c r="T1905" s="315"/>
      <c r="U1905" s="315"/>
      <c r="V1905" s="314">
        <f t="shared" si="455"/>
        <v>0</v>
      </c>
      <c r="W1905" s="314"/>
      <c r="X1905" s="314"/>
      <c r="Y1905" s="314"/>
      <c r="Z1905" s="315">
        <f t="shared" si="453"/>
        <v>0</v>
      </c>
      <c r="AA1905" s="315"/>
      <c r="AB1905" s="316"/>
      <c r="AC1905" s="24"/>
      <c r="AJ1905" s="24"/>
      <c r="AK1905" s="24"/>
      <c r="AL1905" s="24"/>
      <c r="AM1905" s="24"/>
      <c r="AN1905" s="24"/>
      <c r="AZ1905" s="22"/>
      <c r="BA1905" s="22"/>
      <c r="BB1905" s="22"/>
      <c r="BC1905" s="22"/>
      <c r="BD1905" s="22"/>
      <c r="BE1905" s="22"/>
      <c r="BF1905" s="22"/>
      <c r="BG1905" s="22"/>
      <c r="BH1905" s="22"/>
      <c r="BI1905" s="22"/>
      <c r="BJ1905" s="22"/>
    </row>
    <row r="1906" spans="1:62" ht="15.75" customHeight="1" x14ac:dyDescent="0.15">
      <c r="A1906" s="112" t="str">
        <f t="shared" si="454"/>
        <v/>
      </c>
      <c r="B1906" s="53"/>
      <c r="I1906" s="311">
        <f t="shared" si="449"/>
        <v>4</v>
      </c>
      <c r="J1906" s="312"/>
      <c r="K1906" s="312"/>
      <c r="L1906" s="313">
        <f t="shared" si="450"/>
        <v>0.6100001335144043</v>
      </c>
      <c r="M1906" s="313"/>
      <c r="N1906" s="313"/>
      <c r="O1906" s="314">
        <f t="shared" si="451"/>
        <v>8953.5390627309098</v>
      </c>
      <c r="P1906" s="314"/>
      <c r="Q1906" s="314"/>
      <c r="R1906" s="314"/>
      <c r="S1906" s="315">
        <f t="shared" si="452"/>
        <v>67.900000000000006</v>
      </c>
      <c r="T1906" s="315"/>
      <c r="U1906" s="315"/>
      <c r="V1906" s="314">
        <f t="shared" si="455"/>
        <v>79</v>
      </c>
      <c r="W1906" s="314"/>
      <c r="X1906" s="314"/>
      <c r="Y1906" s="314"/>
      <c r="Z1906" s="315">
        <f t="shared" si="453"/>
        <v>79.2</v>
      </c>
      <c r="AA1906" s="315"/>
      <c r="AB1906" s="316"/>
    </row>
    <row r="1907" spans="1:62" ht="15.75" customHeight="1" x14ac:dyDescent="0.15">
      <c r="A1907" s="112" t="str">
        <f t="shared" si="454"/>
        <v/>
      </c>
      <c r="B1907" s="53"/>
      <c r="I1907" s="311">
        <f t="shared" si="449"/>
        <v>5</v>
      </c>
      <c r="J1907" s="312"/>
      <c r="K1907" s="312"/>
      <c r="L1907" s="313">
        <f t="shared" si="450"/>
        <v>3.4500000476837158</v>
      </c>
      <c r="M1907" s="313"/>
      <c r="N1907" s="313"/>
      <c r="O1907" s="314">
        <f t="shared" si="451"/>
        <v>8953.5390627309098</v>
      </c>
      <c r="P1907" s="314"/>
      <c r="Q1907" s="314"/>
      <c r="R1907" s="314"/>
      <c r="S1907" s="315">
        <f t="shared" si="452"/>
        <v>119.9</v>
      </c>
      <c r="T1907" s="315"/>
      <c r="U1907" s="315"/>
      <c r="V1907" s="314">
        <f t="shared" si="455"/>
        <v>146</v>
      </c>
      <c r="W1907" s="314"/>
      <c r="X1907" s="314"/>
      <c r="Y1907" s="314"/>
      <c r="Z1907" s="315">
        <f t="shared" si="453"/>
        <v>139.9</v>
      </c>
      <c r="AA1907" s="315"/>
      <c r="AB1907" s="316"/>
    </row>
    <row r="1908" spans="1:62" ht="15.75" customHeight="1" x14ac:dyDescent="0.15">
      <c r="A1908" s="112" t="str">
        <f t="shared" si="454"/>
        <v/>
      </c>
      <c r="B1908" s="53"/>
      <c r="I1908" s="311">
        <f t="shared" si="449"/>
        <v>6</v>
      </c>
      <c r="J1908" s="312"/>
      <c r="K1908" s="312"/>
      <c r="L1908" s="313">
        <f t="shared" si="450"/>
        <v>2.3499999046325684</v>
      </c>
      <c r="M1908" s="313"/>
      <c r="N1908" s="313"/>
      <c r="O1908" s="314">
        <f t="shared" si="451"/>
        <v>8953.5390627309098</v>
      </c>
      <c r="P1908" s="314"/>
      <c r="Q1908" s="314"/>
      <c r="R1908" s="314"/>
      <c r="S1908" s="315">
        <f t="shared" si="452"/>
        <v>195.1</v>
      </c>
      <c r="T1908" s="315"/>
      <c r="U1908" s="315"/>
      <c r="V1908" s="314">
        <f t="shared" si="455"/>
        <v>253</v>
      </c>
      <c r="W1908" s="314"/>
      <c r="X1908" s="314"/>
      <c r="Y1908" s="314"/>
      <c r="Z1908" s="315">
        <f t="shared" si="453"/>
        <v>227.6</v>
      </c>
      <c r="AA1908" s="315"/>
      <c r="AB1908" s="316"/>
    </row>
    <row r="1909" spans="1:62" ht="15.75" customHeight="1" x14ac:dyDescent="0.15">
      <c r="A1909" s="112" t="str">
        <f t="shared" si="454"/>
        <v/>
      </c>
      <c r="B1909" s="53"/>
      <c r="I1909" s="311">
        <f t="shared" si="449"/>
        <v>7</v>
      </c>
      <c r="J1909" s="312"/>
      <c r="K1909" s="312"/>
      <c r="L1909" s="313">
        <f t="shared" si="450"/>
        <v>8.6000003814697266</v>
      </c>
      <c r="M1909" s="313"/>
      <c r="N1909" s="313"/>
      <c r="O1909" s="314">
        <f t="shared" si="451"/>
        <v>58904.86225480862</v>
      </c>
      <c r="P1909" s="314"/>
      <c r="Q1909" s="314"/>
      <c r="R1909" s="314"/>
      <c r="S1909" s="315">
        <f t="shared" si="452"/>
        <v>492</v>
      </c>
      <c r="T1909" s="315"/>
      <c r="U1909" s="315"/>
      <c r="V1909" s="314">
        <f t="shared" si="455"/>
        <v>579</v>
      </c>
      <c r="W1909" s="314"/>
      <c r="X1909" s="314"/>
      <c r="Y1909" s="314"/>
      <c r="Z1909" s="315">
        <f t="shared" si="453"/>
        <v>574</v>
      </c>
      <c r="AA1909" s="315"/>
      <c r="AB1909" s="316"/>
    </row>
    <row r="1910" spans="1:62" ht="15.75" customHeight="1" x14ac:dyDescent="0.15">
      <c r="A1910" s="112" t="str">
        <f t="shared" si="454"/>
        <v/>
      </c>
      <c r="B1910" s="53"/>
      <c r="I1910" s="311">
        <f t="shared" si="449"/>
        <v>8</v>
      </c>
      <c r="J1910" s="312"/>
      <c r="K1910" s="312"/>
      <c r="L1910" s="313">
        <f t="shared" si="450"/>
        <v>2.2000000476837158</v>
      </c>
      <c r="M1910" s="313"/>
      <c r="N1910" s="313"/>
      <c r="O1910" s="314">
        <f t="shared" si="451"/>
        <v>27991.590543485057</v>
      </c>
      <c r="P1910" s="314"/>
      <c r="Q1910" s="314"/>
      <c r="R1910" s="314"/>
      <c r="S1910" s="315">
        <f t="shared" si="452"/>
        <v>191.7</v>
      </c>
      <c r="T1910" s="315"/>
      <c r="U1910" s="315"/>
      <c r="V1910" s="314">
        <f t="shared" si="455"/>
        <v>223</v>
      </c>
      <c r="W1910" s="314"/>
      <c r="X1910" s="314"/>
      <c r="Y1910" s="314"/>
      <c r="Z1910" s="315">
        <f t="shared" si="453"/>
        <v>223.6</v>
      </c>
      <c r="AA1910" s="315"/>
      <c r="AB1910" s="316"/>
    </row>
    <row r="1911" spans="1:62" ht="15.75" customHeight="1" x14ac:dyDescent="0.15">
      <c r="A1911" s="112" t="str">
        <f t="shared" si="454"/>
        <v/>
      </c>
      <c r="B1911" s="53"/>
      <c r="I1911" s="311">
        <f t="shared" si="449"/>
        <v>9</v>
      </c>
      <c r="J1911" s="312"/>
      <c r="K1911" s="312"/>
      <c r="L1911" s="313">
        <f t="shared" si="450"/>
        <v>1.5</v>
      </c>
      <c r="M1911" s="313"/>
      <c r="N1911" s="313"/>
      <c r="O1911" s="314">
        <f t="shared" si="451"/>
        <v>45615.925330123799</v>
      </c>
      <c r="P1911" s="314"/>
      <c r="Q1911" s="314"/>
      <c r="R1911" s="314"/>
      <c r="S1911" s="315">
        <f t="shared" si="452"/>
        <v>356.3</v>
      </c>
      <c r="T1911" s="315"/>
      <c r="U1911" s="315"/>
      <c r="V1911" s="314">
        <f t="shared" si="455"/>
        <v>417</v>
      </c>
      <c r="W1911" s="314"/>
      <c r="X1911" s="314"/>
      <c r="Y1911" s="314"/>
      <c r="Z1911" s="315">
        <f t="shared" si="453"/>
        <v>415.6</v>
      </c>
      <c r="AA1911" s="315"/>
      <c r="AB1911" s="316"/>
    </row>
    <row r="1912" spans="1:62" ht="15.75" customHeight="1" x14ac:dyDescent="0.15">
      <c r="A1912" s="112" t="str">
        <f t="shared" si="454"/>
        <v/>
      </c>
      <c r="B1912" s="53"/>
      <c r="I1912" s="311">
        <f t="shared" si="449"/>
        <v>10</v>
      </c>
      <c r="J1912" s="312"/>
      <c r="K1912" s="312"/>
      <c r="L1912" s="313">
        <f t="shared" si="450"/>
        <v>3.8499999046325684</v>
      </c>
      <c r="M1912" s="313"/>
      <c r="N1912" s="313"/>
      <c r="O1912" s="314">
        <f t="shared" si="451"/>
        <v>32798.227303477441</v>
      </c>
      <c r="P1912" s="314"/>
      <c r="Q1912" s="314"/>
      <c r="R1912" s="314"/>
      <c r="S1912" s="315">
        <f t="shared" si="452"/>
        <v>194.5</v>
      </c>
      <c r="T1912" s="315"/>
      <c r="U1912" s="315"/>
      <c r="V1912" s="314">
        <f t="shared" ref="V1912:V1918" si="456">IF(O1912="","",IF(O1912=0,0,ROUND((Z1912-S1912)/(Y$1919-(S1912/O1912)),0)))</f>
        <v>225</v>
      </c>
      <c r="W1912" s="314"/>
      <c r="X1912" s="314"/>
      <c r="Y1912" s="314"/>
      <c r="Z1912" s="315">
        <f t="shared" si="453"/>
        <v>226.9</v>
      </c>
      <c r="AA1912" s="315"/>
      <c r="AB1912" s="316"/>
    </row>
    <row r="1913" spans="1:62" ht="15.75" customHeight="1" x14ac:dyDescent="0.15">
      <c r="A1913" s="112" t="str">
        <f t="shared" si="454"/>
        <v/>
      </c>
      <c r="B1913" s="53"/>
      <c r="I1913" s="311">
        <f t="shared" si="449"/>
        <v>11</v>
      </c>
      <c r="J1913" s="312"/>
      <c r="K1913" s="312"/>
      <c r="L1913" s="313">
        <f t="shared" si="450"/>
        <v>2.4000000953674316</v>
      </c>
      <c r="M1913" s="313"/>
      <c r="N1913" s="313"/>
      <c r="O1913" s="314">
        <f t="shared" si="451"/>
        <v>45615.925330123799</v>
      </c>
      <c r="P1913" s="314"/>
      <c r="Q1913" s="314"/>
      <c r="R1913" s="314"/>
      <c r="S1913" s="315">
        <f t="shared" si="452"/>
        <v>475</v>
      </c>
      <c r="T1913" s="315"/>
      <c r="U1913" s="315"/>
      <c r="V1913" s="314">
        <f t="shared" si="456"/>
        <v>567</v>
      </c>
      <c r="W1913" s="314"/>
      <c r="X1913" s="314"/>
      <c r="Y1913" s="314"/>
      <c r="Z1913" s="315">
        <f t="shared" si="453"/>
        <v>554.20000000000005</v>
      </c>
      <c r="AA1913" s="315"/>
      <c r="AB1913" s="316"/>
    </row>
    <row r="1914" spans="1:62" ht="15.75" customHeight="1" x14ac:dyDescent="0.15">
      <c r="A1914" s="112" t="str">
        <f t="shared" si="454"/>
        <v/>
      </c>
      <c r="B1914" s="53"/>
      <c r="I1914" s="311">
        <f t="shared" si="449"/>
        <v>12</v>
      </c>
      <c r="J1914" s="312"/>
      <c r="K1914" s="312"/>
      <c r="L1914" s="313">
        <f t="shared" si="450"/>
        <v>1.5199999809265137</v>
      </c>
      <c r="M1914" s="313"/>
      <c r="N1914" s="313"/>
      <c r="O1914" s="314">
        <f t="shared" si="451"/>
        <v>30913.271711323563</v>
      </c>
      <c r="P1914" s="314"/>
      <c r="Q1914" s="314"/>
      <c r="R1914" s="314"/>
      <c r="S1914" s="315">
        <f t="shared" si="452"/>
        <v>194.5</v>
      </c>
      <c r="T1914" s="315"/>
      <c r="U1914" s="315"/>
      <c r="V1914" s="314">
        <f t="shared" si="456"/>
        <v>225</v>
      </c>
      <c r="W1914" s="314"/>
      <c r="X1914" s="314"/>
      <c r="Y1914" s="314"/>
      <c r="Z1914" s="315">
        <f t="shared" si="453"/>
        <v>226.9</v>
      </c>
      <c r="AA1914" s="315"/>
      <c r="AB1914" s="316"/>
    </row>
    <row r="1915" spans="1:62" ht="15.75" customHeight="1" x14ac:dyDescent="0.15">
      <c r="A1915" s="112" t="str">
        <f t="shared" si="454"/>
        <v/>
      </c>
      <c r="B1915" s="53"/>
      <c r="I1915" s="311">
        <f t="shared" si="449"/>
        <v>12</v>
      </c>
      <c r="J1915" s="312"/>
      <c r="K1915" s="312"/>
      <c r="L1915" s="313">
        <f t="shared" si="450"/>
        <v>0.75</v>
      </c>
      <c r="M1915" s="313"/>
      <c r="N1915" s="313"/>
      <c r="O1915" s="314">
        <f t="shared" si="451"/>
        <v>0</v>
      </c>
      <c r="P1915" s="314"/>
      <c r="Q1915" s="314"/>
      <c r="R1915" s="314"/>
      <c r="S1915" s="315">
        <f t="shared" si="452"/>
        <v>0</v>
      </c>
      <c r="T1915" s="315"/>
      <c r="U1915" s="315"/>
      <c r="V1915" s="314">
        <f t="shared" si="456"/>
        <v>0</v>
      </c>
      <c r="W1915" s="314"/>
      <c r="X1915" s="314"/>
      <c r="Y1915" s="314"/>
      <c r="Z1915" s="315">
        <f t="shared" si="453"/>
        <v>0</v>
      </c>
      <c r="AA1915" s="315"/>
      <c r="AB1915" s="316"/>
    </row>
    <row r="1916" spans="1:62" ht="15.75" customHeight="1" x14ac:dyDescent="0.15">
      <c r="A1916" s="112" t="str">
        <f t="shared" si="454"/>
        <v>×</v>
      </c>
      <c r="B1916" s="53"/>
      <c r="I1916" s="311" t="str">
        <f t="shared" si="449"/>
        <v/>
      </c>
      <c r="J1916" s="312"/>
      <c r="K1916" s="312"/>
      <c r="L1916" s="313" t="str">
        <f t="shared" si="450"/>
        <v/>
      </c>
      <c r="M1916" s="313"/>
      <c r="N1916" s="313"/>
      <c r="O1916" s="314" t="str">
        <f t="shared" si="451"/>
        <v/>
      </c>
      <c r="P1916" s="314"/>
      <c r="Q1916" s="314"/>
      <c r="R1916" s="314"/>
      <c r="S1916" s="315" t="str">
        <f t="shared" si="452"/>
        <v/>
      </c>
      <c r="T1916" s="315"/>
      <c r="U1916" s="315"/>
      <c r="V1916" s="314" t="str">
        <f t="shared" si="456"/>
        <v/>
      </c>
      <c r="W1916" s="314"/>
      <c r="X1916" s="314"/>
      <c r="Y1916" s="314"/>
      <c r="Z1916" s="315" t="str">
        <f t="shared" si="453"/>
        <v/>
      </c>
      <c r="AA1916" s="315"/>
      <c r="AB1916" s="316"/>
    </row>
    <row r="1917" spans="1:62" ht="15.75" customHeight="1" x14ac:dyDescent="0.15">
      <c r="A1917" s="112" t="str">
        <f t="shared" si="454"/>
        <v>×</v>
      </c>
      <c r="B1917" s="53"/>
      <c r="I1917" s="311" t="str">
        <f t="shared" si="449"/>
        <v/>
      </c>
      <c r="J1917" s="312"/>
      <c r="K1917" s="312"/>
      <c r="L1917" s="313" t="str">
        <f t="shared" si="450"/>
        <v/>
      </c>
      <c r="M1917" s="313"/>
      <c r="N1917" s="313"/>
      <c r="O1917" s="314" t="str">
        <f t="shared" si="451"/>
        <v/>
      </c>
      <c r="P1917" s="314"/>
      <c r="Q1917" s="314"/>
      <c r="R1917" s="314"/>
      <c r="S1917" s="315" t="str">
        <f t="shared" si="452"/>
        <v/>
      </c>
      <c r="T1917" s="315"/>
      <c r="U1917" s="315"/>
      <c r="V1917" s="314" t="str">
        <f t="shared" si="456"/>
        <v/>
      </c>
      <c r="W1917" s="314"/>
      <c r="X1917" s="314"/>
      <c r="Y1917" s="314"/>
      <c r="Z1917" s="315" t="str">
        <f t="shared" si="453"/>
        <v/>
      </c>
      <c r="AA1917" s="315"/>
      <c r="AB1917" s="316"/>
    </row>
    <row r="1918" spans="1:62" ht="15.75" customHeight="1" x14ac:dyDescent="0.15">
      <c r="A1918" s="112" t="str">
        <f t="shared" si="454"/>
        <v>×</v>
      </c>
      <c r="B1918" s="53"/>
      <c r="I1918" s="318" t="str">
        <f t="shared" si="449"/>
        <v/>
      </c>
      <c r="J1918" s="319"/>
      <c r="K1918" s="319"/>
      <c r="L1918" s="320" t="str">
        <f t="shared" si="450"/>
        <v/>
      </c>
      <c r="M1918" s="320"/>
      <c r="N1918" s="320"/>
      <c r="O1918" s="302" t="str">
        <f t="shared" si="451"/>
        <v/>
      </c>
      <c r="P1918" s="302"/>
      <c r="Q1918" s="302"/>
      <c r="R1918" s="302"/>
      <c r="S1918" s="304" t="str">
        <f t="shared" si="452"/>
        <v/>
      </c>
      <c r="T1918" s="304"/>
      <c r="U1918" s="304"/>
      <c r="V1918" s="302" t="str">
        <f t="shared" si="456"/>
        <v/>
      </c>
      <c r="W1918" s="302"/>
      <c r="X1918" s="302"/>
      <c r="Y1918" s="302"/>
      <c r="Z1918" s="304" t="str">
        <f t="shared" si="453"/>
        <v/>
      </c>
      <c r="AA1918" s="304"/>
      <c r="AB1918" s="307"/>
    </row>
    <row r="1919" spans="1:62" ht="15.75" customHeight="1" x14ac:dyDescent="0.15">
      <c r="B1919" s="99" t="s">
        <v>571</v>
      </c>
      <c r="I1919" s="35"/>
      <c r="J1919" s="35"/>
      <c r="K1919" s="35"/>
      <c r="L1919" s="35"/>
      <c r="M1919" s="35"/>
      <c r="N1919" s="35"/>
      <c r="O1919" s="35"/>
      <c r="P1919" s="35"/>
      <c r="Q1919" s="35"/>
      <c r="R1919" s="35"/>
      <c r="S1919" s="35"/>
      <c r="T1919" s="35"/>
      <c r="U1919" s="50" t="s">
        <v>119</v>
      </c>
      <c r="V1919" s="248" t="s">
        <v>551</v>
      </c>
      <c r="W1919" s="248"/>
      <c r="X1919" s="35" t="s">
        <v>25</v>
      </c>
      <c r="Y1919" s="321">
        <f>杭先端径*0.1</f>
        <v>0.15000000000000002</v>
      </c>
      <c r="Z1919" s="321"/>
      <c r="AA1919" s="321"/>
      <c r="AB1919" s="62" t="s">
        <v>416</v>
      </c>
      <c r="AC1919" s="22" t="s">
        <v>149</v>
      </c>
    </row>
    <row r="1920" spans="1:62" s="99" customFormat="1" ht="15.75" customHeight="1" x14ac:dyDescent="0.15">
      <c r="D1920" s="23"/>
      <c r="F1920" s="23"/>
      <c r="U1920" s="107"/>
      <c r="Y1920" s="101"/>
      <c r="Z1920" s="101"/>
      <c r="AA1920" s="101"/>
      <c r="AB1920" s="111"/>
      <c r="AO1920" s="24"/>
      <c r="AP1920" s="24"/>
      <c r="AQ1920" s="24"/>
      <c r="AR1920" s="24"/>
      <c r="AS1920" s="24"/>
      <c r="AT1920" s="24"/>
      <c r="AU1920" s="24"/>
      <c r="AV1920" s="24"/>
      <c r="AW1920" s="24"/>
      <c r="AX1920" s="24"/>
      <c r="AY1920" s="24"/>
      <c r="AZ1920" s="24"/>
      <c r="BA1920" s="24"/>
      <c r="BB1920" s="24"/>
      <c r="BC1920" s="24"/>
      <c r="BD1920" s="24"/>
      <c r="BE1920" s="24"/>
      <c r="BF1920" s="24"/>
      <c r="BG1920" s="24"/>
      <c r="BH1920" s="24"/>
      <c r="BI1920" s="24"/>
      <c r="BJ1920" s="24"/>
    </row>
    <row r="1922" spans="1:62" s="23" customFormat="1" ht="15.75" customHeight="1" x14ac:dyDescent="0.15">
      <c r="I1922" s="341" t="s">
        <v>552</v>
      </c>
      <c r="J1922" s="261"/>
      <c r="K1922" s="261"/>
      <c r="L1922" s="261"/>
      <c r="M1922" s="261"/>
      <c r="N1922" s="261"/>
      <c r="O1922" s="261"/>
      <c r="P1922" s="261"/>
      <c r="Q1922" s="261"/>
      <c r="R1922" s="261"/>
      <c r="S1922" s="261"/>
      <c r="T1922" s="261"/>
      <c r="U1922" s="261"/>
      <c r="V1922" s="261"/>
      <c r="W1922" s="261"/>
      <c r="X1922" s="261"/>
      <c r="Y1922" s="261"/>
      <c r="Z1922" s="261"/>
      <c r="AA1922" s="261"/>
      <c r="AB1922" s="342"/>
    </row>
    <row r="1923" spans="1:62" s="54" customFormat="1" ht="15.75" customHeight="1" x14ac:dyDescent="0.15">
      <c r="A1923" s="53"/>
      <c r="B1923" s="53"/>
      <c r="I1923" s="330" t="s">
        <v>74</v>
      </c>
      <c r="J1923" s="279"/>
      <c r="K1923" s="279"/>
      <c r="L1923" s="343" t="s">
        <v>181</v>
      </c>
      <c r="M1923" s="344"/>
      <c r="N1923" s="344"/>
      <c r="O1923" s="244" t="s">
        <v>544</v>
      </c>
      <c r="P1923" s="244"/>
      <c r="Q1923" s="244"/>
      <c r="R1923" s="244"/>
      <c r="S1923" s="244"/>
      <c r="T1923" s="244"/>
      <c r="U1923" s="244"/>
      <c r="V1923" s="244" t="s">
        <v>545</v>
      </c>
      <c r="W1923" s="244"/>
      <c r="X1923" s="244"/>
      <c r="Y1923" s="244"/>
      <c r="Z1923" s="244"/>
      <c r="AA1923" s="244"/>
      <c r="AB1923" s="276"/>
    </row>
    <row r="1924" spans="1:62" s="54" customFormat="1" ht="15.75" customHeight="1" x14ac:dyDescent="0.15">
      <c r="A1924" s="53"/>
      <c r="B1924" s="53"/>
      <c r="I1924" s="330"/>
      <c r="J1924" s="279"/>
      <c r="K1924" s="279"/>
      <c r="L1924" s="343"/>
      <c r="M1924" s="344"/>
      <c r="N1924" s="344"/>
      <c r="O1924" s="279" t="s">
        <v>543</v>
      </c>
      <c r="P1924" s="279"/>
      <c r="Q1924" s="279"/>
      <c r="R1924" s="279"/>
      <c r="S1924" s="326" t="s">
        <v>514</v>
      </c>
      <c r="T1924" s="326"/>
      <c r="U1924" s="326"/>
      <c r="V1924" s="279" t="s">
        <v>543</v>
      </c>
      <c r="W1924" s="279"/>
      <c r="X1924" s="279"/>
      <c r="Y1924" s="279"/>
      <c r="Z1924" s="326" t="s">
        <v>515</v>
      </c>
      <c r="AA1924" s="326"/>
      <c r="AB1924" s="331"/>
    </row>
    <row r="1925" spans="1:62" s="54" customFormat="1" ht="15.75" customHeight="1" x14ac:dyDescent="0.15">
      <c r="A1925" s="53"/>
      <c r="B1925" s="53"/>
      <c r="I1925" s="258"/>
      <c r="J1925" s="259"/>
      <c r="K1925" s="259"/>
      <c r="L1925" s="262"/>
      <c r="M1925" s="262"/>
      <c r="N1925" s="262"/>
      <c r="O1925" s="259"/>
      <c r="P1925" s="259"/>
      <c r="Q1925" s="259"/>
      <c r="R1925" s="259"/>
      <c r="S1925" s="327"/>
      <c r="T1925" s="327"/>
      <c r="U1925" s="327"/>
      <c r="V1925" s="259"/>
      <c r="W1925" s="259"/>
      <c r="X1925" s="259"/>
      <c r="Y1925" s="259"/>
      <c r="Z1925" s="327"/>
      <c r="AA1925" s="327"/>
      <c r="AB1925" s="332"/>
    </row>
    <row r="1926" spans="1:62" s="54" customFormat="1" ht="15.75" customHeight="1" x14ac:dyDescent="0.15">
      <c r="A1926" s="112" t="str">
        <f t="shared" ref="A1926:A1941" si="457">IF(I1926="","×","")</f>
        <v/>
      </c>
      <c r="B1926" s="53"/>
      <c r="I1926" s="345">
        <f t="shared" ref="I1926:I1941" si="458">IF(U672="","",U672)</f>
        <v>2</v>
      </c>
      <c r="J1926" s="346"/>
      <c r="K1926" s="346"/>
      <c r="L1926" s="347">
        <f t="shared" ref="L1926:L1941" si="459">IF(AB672="","",AB672)</f>
        <v>0.33000001311302185</v>
      </c>
      <c r="M1926" s="347"/>
      <c r="N1926" s="347"/>
      <c r="O1926" s="289">
        <f t="shared" ref="O1926:O1941" si="460">AE672</f>
        <v>0</v>
      </c>
      <c r="P1926" s="289"/>
      <c r="Q1926" s="289"/>
      <c r="R1926" s="289"/>
      <c r="S1926" s="290">
        <f t="shared" ref="S1926:S1941" si="461">AD1698</f>
        <v>0</v>
      </c>
      <c r="T1926" s="290"/>
      <c r="U1926" s="290"/>
      <c r="V1926" s="289">
        <f t="shared" ref="V1926:V1941" si="462">IF(O1926="","",IF(O1926=0,0,ROUND((Z1926-S1926)/(Y$1942-(S1926/O1926)),0)))</f>
        <v>0</v>
      </c>
      <c r="W1926" s="289"/>
      <c r="X1926" s="289"/>
      <c r="Y1926" s="289"/>
      <c r="Z1926" s="290">
        <f t="shared" ref="Z1926:Z1941" si="463">AG1698</f>
        <v>0</v>
      </c>
      <c r="AA1926" s="290"/>
      <c r="AB1926" s="300"/>
      <c r="AD1926" s="22"/>
      <c r="AE1926" s="22"/>
      <c r="AF1926" s="22"/>
      <c r="AG1926" s="22"/>
      <c r="AH1926" s="22"/>
      <c r="AI1926" s="22"/>
    </row>
    <row r="1927" spans="1:62" s="54" customFormat="1" ht="15.75" customHeight="1" x14ac:dyDescent="0.15">
      <c r="A1927" s="112" t="str">
        <f t="shared" si="457"/>
        <v/>
      </c>
      <c r="B1927" s="53"/>
      <c r="F1927" s="53"/>
      <c r="G1927" s="53"/>
      <c r="H1927" s="55"/>
      <c r="I1927" s="311">
        <f t="shared" si="458"/>
        <v>3</v>
      </c>
      <c r="J1927" s="312"/>
      <c r="K1927" s="312"/>
      <c r="L1927" s="313">
        <f t="shared" si="459"/>
        <v>1.5</v>
      </c>
      <c r="M1927" s="313"/>
      <c r="N1927" s="313"/>
      <c r="O1927" s="314">
        <f t="shared" si="460"/>
        <v>0</v>
      </c>
      <c r="P1927" s="314"/>
      <c r="Q1927" s="314"/>
      <c r="R1927" s="314"/>
      <c r="S1927" s="315">
        <f t="shared" si="461"/>
        <v>0</v>
      </c>
      <c r="T1927" s="315"/>
      <c r="U1927" s="315"/>
      <c r="V1927" s="314">
        <f t="shared" si="462"/>
        <v>0</v>
      </c>
      <c r="W1927" s="314"/>
      <c r="X1927" s="314"/>
      <c r="Y1927" s="314"/>
      <c r="Z1927" s="315">
        <f t="shared" si="463"/>
        <v>0</v>
      </c>
      <c r="AA1927" s="315"/>
      <c r="AB1927" s="316"/>
      <c r="AD1927" s="22"/>
      <c r="AE1927" s="22"/>
      <c r="AF1927" s="22"/>
      <c r="AG1927" s="22"/>
      <c r="AH1927" s="22"/>
      <c r="AI1927" s="22"/>
    </row>
    <row r="1928" spans="1:62" ht="15.75" customHeight="1" x14ac:dyDescent="0.15">
      <c r="A1928" s="112" t="str">
        <f t="shared" si="457"/>
        <v/>
      </c>
      <c r="B1928" s="53"/>
      <c r="I1928" s="311">
        <f t="shared" si="458"/>
        <v>4</v>
      </c>
      <c r="J1928" s="312"/>
      <c r="K1928" s="312"/>
      <c r="L1928" s="313">
        <f t="shared" si="459"/>
        <v>5.940000057220459</v>
      </c>
      <c r="M1928" s="313"/>
      <c r="N1928" s="313"/>
      <c r="O1928" s="314">
        <f t="shared" si="460"/>
        <v>0</v>
      </c>
      <c r="P1928" s="314"/>
      <c r="Q1928" s="314"/>
      <c r="R1928" s="314"/>
      <c r="S1928" s="315">
        <f t="shared" si="461"/>
        <v>0</v>
      </c>
      <c r="T1928" s="315"/>
      <c r="U1928" s="315"/>
      <c r="V1928" s="314">
        <f t="shared" si="462"/>
        <v>0</v>
      </c>
      <c r="W1928" s="314"/>
      <c r="X1928" s="314"/>
      <c r="Y1928" s="314"/>
      <c r="Z1928" s="315">
        <f t="shared" si="463"/>
        <v>0</v>
      </c>
      <c r="AA1928" s="315"/>
      <c r="AB1928" s="316"/>
      <c r="AC1928" s="24"/>
      <c r="AJ1928" s="24"/>
      <c r="AK1928" s="24"/>
      <c r="AL1928" s="24"/>
      <c r="AM1928" s="24"/>
      <c r="AN1928" s="24"/>
      <c r="AZ1928" s="22"/>
      <c r="BA1928" s="22"/>
      <c r="BB1928" s="22"/>
      <c r="BC1928" s="22"/>
      <c r="BD1928" s="22"/>
      <c r="BE1928" s="22"/>
      <c r="BF1928" s="22"/>
      <c r="BG1928" s="22"/>
      <c r="BH1928" s="22"/>
      <c r="BI1928" s="22"/>
      <c r="BJ1928" s="22"/>
    </row>
    <row r="1929" spans="1:62" ht="15.75" customHeight="1" x14ac:dyDescent="0.15">
      <c r="A1929" s="112" t="str">
        <f t="shared" si="457"/>
        <v/>
      </c>
      <c r="B1929" s="53"/>
      <c r="I1929" s="311">
        <f t="shared" si="458"/>
        <v>4</v>
      </c>
      <c r="J1929" s="312"/>
      <c r="K1929" s="312"/>
      <c r="L1929" s="313">
        <f t="shared" si="459"/>
        <v>0.6100001335144043</v>
      </c>
      <c r="M1929" s="313"/>
      <c r="N1929" s="313"/>
      <c r="O1929" s="314">
        <f t="shared" si="460"/>
        <v>8953.5390627309098</v>
      </c>
      <c r="P1929" s="314"/>
      <c r="Q1929" s="314"/>
      <c r="R1929" s="314"/>
      <c r="S1929" s="315">
        <f t="shared" si="461"/>
        <v>67.900000000000006</v>
      </c>
      <c r="T1929" s="315"/>
      <c r="U1929" s="315"/>
      <c r="V1929" s="314">
        <f t="shared" si="462"/>
        <v>79</v>
      </c>
      <c r="W1929" s="314"/>
      <c r="X1929" s="314"/>
      <c r="Y1929" s="314"/>
      <c r="Z1929" s="315">
        <f t="shared" si="463"/>
        <v>79.2</v>
      </c>
      <c r="AA1929" s="315"/>
      <c r="AB1929" s="316"/>
    </row>
    <row r="1930" spans="1:62" ht="15.75" customHeight="1" x14ac:dyDescent="0.15">
      <c r="A1930" s="112" t="str">
        <f t="shared" si="457"/>
        <v/>
      </c>
      <c r="B1930" s="53"/>
      <c r="I1930" s="311">
        <f t="shared" si="458"/>
        <v>5</v>
      </c>
      <c r="J1930" s="312"/>
      <c r="K1930" s="312"/>
      <c r="L1930" s="313">
        <f t="shared" si="459"/>
        <v>3.4500000476837158</v>
      </c>
      <c r="M1930" s="313"/>
      <c r="N1930" s="313"/>
      <c r="O1930" s="314">
        <f t="shared" si="460"/>
        <v>8953.5390627309098</v>
      </c>
      <c r="P1930" s="314"/>
      <c r="Q1930" s="314"/>
      <c r="R1930" s="314"/>
      <c r="S1930" s="315">
        <f t="shared" si="461"/>
        <v>119.9</v>
      </c>
      <c r="T1930" s="315"/>
      <c r="U1930" s="315"/>
      <c r="V1930" s="314">
        <f t="shared" si="462"/>
        <v>146</v>
      </c>
      <c r="W1930" s="314"/>
      <c r="X1930" s="314"/>
      <c r="Y1930" s="314"/>
      <c r="Z1930" s="315">
        <f t="shared" si="463"/>
        <v>139.9</v>
      </c>
      <c r="AA1930" s="315"/>
      <c r="AB1930" s="316"/>
    </row>
    <row r="1931" spans="1:62" ht="15.75" customHeight="1" x14ac:dyDescent="0.15">
      <c r="A1931" s="112" t="str">
        <f t="shared" si="457"/>
        <v/>
      </c>
      <c r="B1931" s="53"/>
      <c r="I1931" s="311">
        <f t="shared" si="458"/>
        <v>6</v>
      </c>
      <c r="J1931" s="312"/>
      <c r="K1931" s="312"/>
      <c r="L1931" s="313">
        <f t="shared" si="459"/>
        <v>2.3499999046325684</v>
      </c>
      <c r="M1931" s="313"/>
      <c r="N1931" s="313"/>
      <c r="O1931" s="314">
        <f t="shared" si="460"/>
        <v>8953.5390627309098</v>
      </c>
      <c r="P1931" s="314"/>
      <c r="Q1931" s="314"/>
      <c r="R1931" s="314"/>
      <c r="S1931" s="315">
        <f t="shared" si="461"/>
        <v>195.1</v>
      </c>
      <c r="T1931" s="315"/>
      <c r="U1931" s="315"/>
      <c r="V1931" s="314">
        <f t="shared" si="462"/>
        <v>253</v>
      </c>
      <c r="W1931" s="314"/>
      <c r="X1931" s="314"/>
      <c r="Y1931" s="314"/>
      <c r="Z1931" s="315">
        <f t="shared" si="463"/>
        <v>227.6</v>
      </c>
      <c r="AA1931" s="315"/>
      <c r="AB1931" s="316"/>
    </row>
    <row r="1932" spans="1:62" ht="15.75" customHeight="1" x14ac:dyDescent="0.15">
      <c r="A1932" s="112" t="str">
        <f t="shared" si="457"/>
        <v/>
      </c>
      <c r="B1932" s="53"/>
      <c r="I1932" s="311">
        <f t="shared" si="458"/>
        <v>7</v>
      </c>
      <c r="J1932" s="312"/>
      <c r="K1932" s="312"/>
      <c r="L1932" s="313">
        <f t="shared" si="459"/>
        <v>8.6000003814697266</v>
      </c>
      <c r="M1932" s="313"/>
      <c r="N1932" s="313"/>
      <c r="O1932" s="314">
        <f t="shared" si="460"/>
        <v>58904.86225480862</v>
      </c>
      <c r="P1932" s="314"/>
      <c r="Q1932" s="314"/>
      <c r="R1932" s="314"/>
      <c r="S1932" s="315">
        <f t="shared" si="461"/>
        <v>492</v>
      </c>
      <c r="T1932" s="315"/>
      <c r="U1932" s="315"/>
      <c r="V1932" s="314">
        <f t="shared" si="462"/>
        <v>579</v>
      </c>
      <c r="W1932" s="314"/>
      <c r="X1932" s="314"/>
      <c r="Y1932" s="314"/>
      <c r="Z1932" s="315">
        <f t="shared" si="463"/>
        <v>574</v>
      </c>
      <c r="AA1932" s="315"/>
      <c r="AB1932" s="316"/>
    </row>
    <row r="1933" spans="1:62" ht="15.75" customHeight="1" x14ac:dyDescent="0.15">
      <c r="A1933" s="112" t="str">
        <f t="shared" si="457"/>
        <v/>
      </c>
      <c r="B1933" s="53"/>
      <c r="I1933" s="311">
        <f t="shared" si="458"/>
        <v>8</v>
      </c>
      <c r="J1933" s="312"/>
      <c r="K1933" s="312"/>
      <c r="L1933" s="313">
        <f t="shared" si="459"/>
        <v>2.2000000476837158</v>
      </c>
      <c r="M1933" s="313"/>
      <c r="N1933" s="313"/>
      <c r="O1933" s="314">
        <f t="shared" si="460"/>
        <v>27991.590543485057</v>
      </c>
      <c r="P1933" s="314"/>
      <c r="Q1933" s="314"/>
      <c r="R1933" s="314"/>
      <c r="S1933" s="315">
        <f t="shared" si="461"/>
        <v>191.7</v>
      </c>
      <c r="T1933" s="315"/>
      <c r="U1933" s="315"/>
      <c r="V1933" s="314">
        <f t="shared" si="462"/>
        <v>223</v>
      </c>
      <c r="W1933" s="314"/>
      <c r="X1933" s="314"/>
      <c r="Y1933" s="314"/>
      <c r="Z1933" s="315">
        <f t="shared" si="463"/>
        <v>223.6</v>
      </c>
      <c r="AA1933" s="315"/>
      <c r="AB1933" s="316"/>
    </row>
    <row r="1934" spans="1:62" ht="15.75" customHeight="1" x14ac:dyDescent="0.15">
      <c r="A1934" s="112" t="str">
        <f t="shared" si="457"/>
        <v/>
      </c>
      <c r="B1934" s="53"/>
      <c r="I1934" s="311">
        <f t="shared" si="458"/>
        <v>9</v>
      </c>
      <c r="J1934" s="312"/>
      <c r="K1934" s="312"/>
      <c r="L1934" s="313">
        <f t="shared" si="459"/>
        <v>1.5</v>
      </c>
      <c r="M1934" s="313"/>
      <c r="N1934" s="313"/>
      <c r="O1934" s="314">
        <f t="shared" si="460"/>
        <v>45615.925330123799</v>
      </c>
      <c r="P1934" s="314"/>
      <c r="Q1934" s="314"/>
      <c r="R1934" s="314"/>
      <c r="S1934" s="315">
        <f t="shared" si="461"/>
        <v>356.3</v>
      </c>
      <c r="T1934" s="315"/>
      <c r="U1934" s="315"/>
      <c r="V1934" s="314">
        <f t="shared" si="462"/>
        <v>417</v>
      </c>
      <c r="W1934" s="314"/>
      <c r="X1934" s="314"/>
      <c r="Y1934" s="314"/>
      <c r="Z1934" s="315">
        <f t="shared" si="463"/>
        <v>415.6</v>
      </c>
      <c r="AA1934" s="315"/>
      <c r="AB1934" s="316"/>
    </row>
    <row r="1935" spans="1:62" ht="15.75" customHeight="1" x14ac:dyDescent="0.15">
      <c r="A1935" s="112" t="str">
        <f t="shared" si="457"/>
        <v/>
      </c>
      <c r="B1935" s="53"/>
      <c r="I1935" s="311">
        <f t="shared" si="458"/>
        <v>10</v>
      </c>
      <c r="J1935" s="312"/>
      <c r="K1935" s="312"/>
      <c r="L1935" s="313">
        <f t="shared" si="459"/>
        <v>3.8499999046325684</v>
      </c>
      <c r="M1935" s="313"/>
      <c r="N1935" s="313"/>
      <c r="O1935" s="314">
        <f t="shared" si="460"/>
        <v>32798.227303477441</v>
      </c>
      <c r="P1935" s="314"/>
      <c r="Q1935" s="314"/>
      <c r="R1935" s="314"/>
      <c r="S1935" s="315">
        <f t="shared" si="461"/>
        <v>194.5</v>
      </c>
      <c r="T1935" s="315"/>
      <c r="U1935" s="315"/>
      <c r="V1935" s="314">
        <f t="shared" si="462"/>
        <v>225</v>
      </c>
      <c r="W1935" s="314"/>
      <c r="X1935" s="314"/>
      <c r="Y1935" s="314"/>
      <c r="Z1935" s="315">
        <f t="shared" si="463"/>
        <v>226.9</v>
      </c>
      <c r="AA1935" s="315"/>
      <c r="AB1935" s="316"/>
    </row>
    <row r="1936" spans="1:62" ht="15.75" customHeight="1" x14ac:dyDescent="0.15">
      <c r="A1936" s="112" t="str">
        <f t="shared" si="457"/>
        <v/>
      </c>
      <c r="B1936" s="53"/>
      <c r="I1936" s="311">
        <f t="shared" si="458"/>
        <v>11</v>
      </c>
      <c r="J1936" s="312"/>
      <c r="K1936" s="312"/>
      <c r="L1936" s="313">
        <f t="shared" si="459"/>
        <v>2.4000000953674316</v>
      </c>
      <c r="M1936" s="313"/>
      <c r="N1936" s="313"/>
      <c r="O1936" s="314">
        <f t="shared" si="460"/>
        <v>45615.925330123799</v>
      </c>
      <c r="P1936" s="314"/>
      <c r="Q1936" s="314"/>
      <c r="R1936" s="314"/>
      <c r="S1936" s="315">
        <f t="shared" si="461"/>
        <v>475</v>
      </c>
      <c r="T1936" s="315"/>
      <c r="U1936" s="315"/>
      <c r="V1936" s="314">
        <f t="shared" si="462"/>
        <v>567</v>
      </c>
      <c r="W1936" s="314"/>
      <c r="X1936" s="314"/>
      <c r="Y1936" s="314"/>
      <c r="Z1936" s="315">
        <f t="shared" si="463"/>
        <v>554.20000000000005</v>
      </c>
      <c r="AA1936" s="315"/>
      <c r="AB1936" s="316"/>
    </row>
    <row r="1937" spans="1:62" ht="15.75" customHeight="1" x14ac:dyDescent="0.15">
      <c r="A1937" s="112" t="str">
        <f t="shared" si="457"/>
        <v/>
      </c>
      <c r="B1937" s="53"/>
      <c r="I1937" s="311">
        <f t="shared" si="458"/>
        <v>12</v>
      </c>
      <c r="J1937" s="312"/>
      <c r="K1937" s="312"/>
      <c r="L1937" s="313">
        <f t="shared" si="459"/>
        <v>2.2699999809265137</v>
      </c>
      <c r="M1937" s="313"/>
      <c r="N1937" s="313"/>
      <c r="O1937" s="314">
        <f t="shared" si="460"/>
        <v>30913.271711323563</v>
      </c>
      <c r="P1937" s="314"/>
      <c r="Q1937" s="314"/>
      <c r="R1937" s="314"/>
      <c r="S1937" s="315">
        <f t="shared" si="461"/>
        <v>194.5</v>
      </c>
      <c r="T1937" s="315"/>
      <c r="U1937" s="315"/>
      <c r="V1937" s="314">
        <f t="shared" si="462"/>
        <v>225</v>
      </c>
      <c r="W1937" s="314"/>
      <c r="X1937" s="314"/>
      <c r="Y1937" s="314"/>
      <c r="Z1937" s="315">
        <f t="shared" si="463"/>
        <v>226.9</v>
      </c>
      <c r="AA1937" s="315"/>
      <c r="AB1937" s="316"/>
    </row>
    <row r="1938" spans="1:62" ht="15.75" customHeight="1" x14ac:dyDescent="0.15">
      <c r="A1938" s="112" t="str">
        <f t="shared" si="457"/>
        <v>×</v>
      </c>
      <c r="B1938" s="53"/>
      <c r="I1938" s="311" t="str">
        <f t="shared" si="458"/>
        <v/>
      </c>
      <c r="J1938" s="312"/>
      <c r="K1938" s="312"/>
      <c r="L1938" s="313" t="str">
        <f t="shared" si="459"/>
        <v/>
      </c>
      <c r="M1938" s="313"/>
      <c r="N1938" s="313"/>
      <c r="O1938" s="314" t="str">
        <f t="shared" si="460"/>
        <v/>
      </c>
      <c r="P1938" s="314"/>
      <c r="Q1938" s="314"/>
      <c r="R1938" s="314"/>
      <c r="S1938" s="315" t="str">
        <f t="shared" si="461"/>
        <v/>
      </c>
      <c r="T1938" s="315"/>
      <c r="U1938" s="315"/>
      <c r="V1938" s="314" t="str">
        <f t="shared" si="462"/>
        <v/>
      </c>
      <c r="W1938" s="314"/>
      <c r="X1938" s="314"/>
      <c r="Y1938" s="314"/>
      <c r="Z1938" s="315" t="str">
        <f t="shared" si="463"/>
        <v/>
      </c>
      <c r="AA1938" s="315"/>
      <c r="AB1938" s="316"/>
    </row>
    <row r="1939" spans="1:62" ht="15.75" customHeight="1" x14ac:dyDescent="0.15">
      <c r="A1939" s="112" t="str">
        <f t="shared" si="457"/>
        <v>×</v>
      </c>
      <c r="B1939" s="53"/>
      <c r="I1939" s="311" t="str">
        <f t="shared" si="458"/>
        <v/>
      </c>
      <c r="J1939" s="312"/>
      <c r="K1939" s="312"/>
      <c r="L1939" s="313" t="str">
        <f t="shared" si="459"/>
        <v/>
      </c>
      <c r="M1939" s="313"/>
      <c r="N1939" s="313"/>
      <c r="O1939" s="314" t="str">
        <f t="shared" si="460"/>
        <v/>
      </c>
      <c r="P1939" s="314"/>
      <c r="Q1939" s="314"/>
      <c r="R1939" s="314"/>
      <c r="S1939" s="315" t="str">
        <f t="shared" si="461"/>
        <v/>
      </c>
      <c r="T1939" s="315"/>
      <c r="U1939" s="315"/>
      <c r="V1939" s="314" t="str">
        <f t="shared" si="462"/>
        <v/>
      </c>
      <c r="W1939" s="314"/>
      <c r="X1939" s="314"/>
      <c r="Y1939" s="314"/>
      <c r="Z1939" s="315" t="str">
        <f t="shared" si="463"/>
        <v/>
      </c>
      <c r="AA1939" s="315"/>
      <c r="AB1939" s="316"/>
    </row>
    <row r="1940" spans="1:62" ht="15.75" customHeight="1" x14ac:dyDescent="0.15">
      <c r="A1940" s="112" t="str">
        <f t="shared" si="457"/>
        <v>×</v>
      </c>
      <c r="B1940" s="53"/>
      <c r="I1940" s="311" t="str">
        <f t="shared" si="458"/>
        <v/>
      </c>
      <c r="J1940" s="312"/>
      <c r="K1940" s="312"/>
      <c r="L1940" s="313" t="str">
        <f t="shared" si="459"/>
        <v/>
      </c>
      <c r="M1940" s="313"/>
      <c r="N1940" s="313"/>
      <c r="O1940" s="314" t="str">
        <f t="shared" si="460"/>
        <v/>
      </c>
      <c r="P1940" s="314"/>
      <c r="Q1940" s="314"/>
      <c r="R1940" s="314"/>
      <c r="S1940" s="315" t="str">
        <f t="shared" si="461"/>
        <v/>
      </c>
      <c r="T1940" s="315"/>
      <c r="U1940" s="315"/>
      <c r="V1940" s="314" t="str">
        <f t="shared" si="462"/>
        <v/>
      </c>
      <c r="W1940" s="314"/>
      <c r="X1940" s="314"/>
      <c r="Y1940" s="314"/>
      <c r="Z1940" s="315" t="str">
        <f t="shared" si="463"/>
        <v/>
      </c>
      <c r="AA1940" s="315"/>
      <c r="AB1940" s="316"/>
    </row>
    <row r="1941" spans="1:62" ht="15.75" customHeight="1" x14ac:dyDescent="0.15">
      <c r="A1941" s="112" t="str">
        <f t="shared" si="457"/>
        <v>×</v>
      </c>
      <c r="B1941" s="53"/>
      <c r="I1941" s="318" t="str">
        <f t="shared" si="458"/>
        <v/>
      </c>
      <c r="J1941" s="319"/>
      <c r="K1941" s="319"/>
      <c r="L1941" s="320" t="str">
        <f t="shared" si="459"/>
        <v/>
      </c>
      <c r="M1941" s="320"/>
      <c r="N1941" s="320"/>
      <c r="O1941" s="302" t="str">
        <f t="shared" si="460"/>
        <v/>
      </c>
      <c r="P1941" s="302"/>
      <c r="Q1941" s="302"/>
      <c r="R1941" s="302"/>
      <c r="S1941" s="304" t="str">
        <f t="shared" si="461"/>
        <v/>
      </c>
      <c r="T1941" s="304"/>
      <c r="U1941" s="304"/>
      <c r="V1941" s="302" t="str">
        <f t="shared" si="462"/>
        <v/>
      </c>
      <c r="W1941" s="302"/>
      <c r="X1941" s="302"/>
      <c r="Y1941" s="302"/>
      <c r="Z1941" s="304" t="str">
        <f t="shared" si="463"/>
        <v/>
      </c>
      <c r="AA1941" s="304"/>
      <c r="AB1941" s="307"/>
    </row>
    <row r="1942" spans="1:62" ht="15.75" customHeight="1" x14ac:dyDescent="0.15">
      <c r="I1942" s="35"/>
      <c r="J1942" s="35"/>
      <c r="K1942" s="35"/>
      <c r="L1942" s="35"/>
      <c r="M1942" s="35"/>
      <c r="N1942" s="35"/>
      <c r="O1942" s="35"/>
      <c r="P1942" s="35"/>
      <c r="Q1942" s="35"/>
      <c r="R1942" s="35"/>
      <c r="S1942" s="35"/>
      <c r="T1942" s="35"/>
      <c r="U1942" s="50" t="s">
        <v>119</v>
      </c>
      <c r="V1942" s="248" t="s">
        <v>551</v>
      </c>
      <c r="W1942" s="248"/>
      <c r="X1942" s="35" t="s">
        <v>25</v>
      </c>
      <c r="Y1942" s="321">
        <f>杭先端径*0.1</f>
        <v>0.15000000000000002</v>
      </c>
      <c r="Z1942" s="321"/>
      <c r="AA1942" s="321"/>
      <c r="AB1942" s="62" t="s">
        <v>416</v>
      </c>
      <c r="AC1942" s="22" t="s">
        <v>149</v>
      </c>
    </row>
    <row r="1943" spans="1:62" ht="15.75" customHeight="1" x14ac:dyDescent="0.15">
      <c r="A1943" s="116" t="str">
        <f t="shared" ref="A1943:A1949" si="464">IF(液状化L1の有無="","","×")</f>
        <v/>
      </c>
      <c r="B1943" s="99" t="s">
        <v>571</v>
      </c>
    </row>
    <row r="1944" spans="1:62" s="53" customFormat="1" ht="15.75" customHeight="1" x14ac:dyDescent="0.15">
      <c r="A1944" s="116" t="str">
        <f t="shared" si="464"/>
        <v/>
      </c>
      <c r="D1944" s="54"/>
      <c r="F1944" s="54"/>
      <c r="AO1944" s="60"/>
      <c r="AP1944" s="60"/>
      <c r="AQ1944" s="60"/>
      <c r="AR1944" s="60"/>
      <c r="AS1944" s="60"/>
      <c r="AT1944" s="60"/>
      <c r="AU1944" s="60"/>
      <c r="AV1944" s="60"/>
      <c r="AW1944" s="60"/>
      <c r="AX1944" s="60"/>
      <c r="AY1944" s="60"/>
      <c r="AZ1944" s="60"/>
      <c r="BA1944" s="60"/>
      <c r="BB1944" s="60"/>
      <c r="BC1944" s="60"/>
      <c r="BD1944" s="60"/>
      <c r="BE1944" s="60"/>
      <c r="BF1944" s="60"/>
      <c r="BG1944" s="60"/>
      <c r="BH1944" s="60"/>
      <c r="BI1944" s="60"/>
      <c r="BJ1944" s="60"/>
    </row>
    <row r="1945" spans="1:62" s="54" customFormat="1" ht="15.75" customHeight="1" x14ac:dyDescent="0.15">
      <c r="A1945" s="116" t="str">
        <f t="shared" si="464"/>
        <v/>
      </c>
      <c r="B1945" s="99"/>
      <c r="I1945" s="87" t="s">
        <v>553</v>
      </c>
      <c r="J1945" s="88"/>
      <c r="K1945" s="88"/>
      <c r="L1945" s="88"/>
      <c r="M1945" s="87"/>
      <c r="N1945" s="87"/>
      <c r="O1945" s="87"/>
      <c r="P1945" s="87"/>
      <c r="Q1945" s="87"/>
      <c r="R1945" s="87"/>
      <c r="S1945" s="87"/>
      <c r="T1945" s="87"/>
      <c r="U1945" s="87"/>
      <c r="V1945" s="87"/>
      <c r="W1945" s="87"/>
      <c r="X1945" s="87"/>
      <c r="Y1945" s="87"/>
      <c r="Z1945" s="87"/>
      <c r="AA1945" s="87"/>
      <c r="AB1945" s="87"/>
    </row>
    <row r="1946" spans="1:62" s="23" customFormat="1" ht="15.75" customHeight="1" x14ac:dyDescent="0.15">
      <c r="A1946" s="116" t="str">
        <f t="shared" si="464"/>
        <v/>
      </c>
      <c r="B1946" s="99"/>
      <c r="I1946" s="341" t="s">
        <v>417</v>
      </c>
      <c r="J1946" s="261"/>
      <c r="K1946" s="261"/>
      <c r="L1946" s="261"/>
      <c r="M1946" s="261"/>
      <c r="N1946" s="261"/>
      <c r="O1946" s="261"/>
      <c r="P1946" s="261"/>
      <c r="Q1946" s="261"/>
      <c r="R1946" s="261"/>
      <c r="S1946" s="261"/>
      <c r="T1946" s="261"/>
      <c r="U1946" s="261"/>
      <c r="V1946" s="261"/>
      <c r="W1946" s="261"/>
      <c r="X1946" s="261"/>
      <c r="Y1946" s="261"/>
      <c r="Z1946" s="261"/>
      <c r="AA1946" s="261"/>
      <c r="AB1946" s="342"/>
    </row>
    <row r="1947" spans="1:62" s="54" customFormat="1" ht="15.75" customHeight="1" x14ac:dyDescent="0.15">
      <c r="A1947" s="116" t="str">
        <f t="shared" si="464"/>
        <v/>
      </c>
      <c r="B1947" s="99"/>
      <c r="I1947" s="330" t="s">
        <v>74</v>
      </c>
      <c r="J1947" s="279"/>
      <c r="K1947" s="279"/>
      <c r="L1947" s="343" t="s">
        <v>181</v>
      </c>
      <c r="M1947" s="344"/>
      <c r="N1947" s="344"/>
      <c r="O1947" s="244" t="s">
        <v>544</v>
      </c>
      <c r="P1947" s="244"/>
      <c r="Q1947" s="244"/>
      <c r="R1947" s="244"/>
      <c r="S1947" s="244"/>
      <c r="T1947" s="244"/>
      <c r="U1947" s="244"/>
      <c r="V1947" s="244" t="s">
        <v>545</v>
      </c>
      <c r="W1947" s="244"/>
      <c r="X1947" s="244"/>
      <c r="Y1947" s="244"/>
      <c r="Z1947" s="244"/>
      <c r="AA1947" s="244"/>
      <c r="AB1947" s="276"/>
    </row>
    <row r="1948" spans="1:62" s="54" customFormat="1" ht="15.75" customHeight="1" x14ac:dyDescent="0.15">
      <c r="A1948" s="116" t="str">
        <f t="shared" si="464"/>
        <v/>
      </c>
      <c r="B1948" s="99"/>
      <c r="I1948" s="330"/>
      <c r="J1948" s="279"/>
      <c r="K1948" s="279"/>
      <c r="L1948" s="343"/>
      <c r="M1948" s="344"/>
      <c r="N1948" s="344"/>
      <c r="O1948" s="279" t="s">
        <v>543</v>
      </c>
      <c r="P1948" s="279"/>
      <c r="Q1948" s="279"/>
      <c r="R1948" s="279"/>
      <c r="S1948" s="326" t="s">
        <v>514</v>
      </c>
      <c r="T1948" s="326"/>
      <c r="U1948" s="326"/>
      <c r="V1948" s="279" t="s">
        <v>543</v>
      </c>
      <c r="W1948" s="279"/>
      <c r="X1948" s="279"/>
      <c r="Y1948" s="279"/>
      <c r="Z1948" s="326" t="s">
        <v>515</v>
      </c>
      <c r="AA1948" s="326"/>
      <c r="AB1948" s="331"/>
    </row>
    <row r="1949" spans="1:62" s="54" customFormat="1" ht="15.75" customHeight="1" x14ac:dyDescent="0.15">
      <c r="A1949" s="116" t="str">
        <f t="shared" si="464"/>
        <v/>
      </c>
      <c r="B1949" s="99"/>
      <c r="I1949" s="258"/>
      <c r="J1949" s="259"/>
      <c r="K1949" s="259"/>
      <c r="L1949" s="262"/>
      <c r="M1949" s="262"/>
      <c r="N1949" s="262"/>
      <c r="O1949" s="259"/>
      <c r="P1949" s="259"/>
      <c r="Q1949" s="259"/>
      <c r="R1949" s="259"/>
      <c r="S1949" s="327"/>
      <c r="T1949" s="327"/>
      <c r="U1949" s="327"/>
      <c r="V1949" s="259"/>
      <c r="W1949" s="259"/>
      <c r="X1949" s="259"/>
      <c r="Y1949" s="259"/>
      <c r="Z1949" s="327"/>
      <c r="AA1949" s="327"/>
      <c r="AB1949" s="332"/>
    </row>
    <row r="1950" spans="1:62" s="54" customFormat="1" ht="15.75" customHeight="1" x14ac:dyDescent="0.15">
      <c r="A1950" s="122" t="str">
        <f t="shared" ref="A1950:A1965" si="465">IF(液状化L1の有無="",IF(I1950="","×",""),"×")</f>
        <v/>
      </c>
      <c r="B1950" s="53"/>
      <c r="I1950" s="335">
        <f t="shared" ref="I1950:I1965" si="466">IF(G695="","",G695)</f>
        <v>2</v>
      </c>
      <c r="J1950" s="336"/>
      <c r="K1950" s="336"/>
      <c r="L1950" s="337">
        <f t="shared" ref="L1950:L1965" si="467">IF(N695="","",N695)</f>
        <v>0.33000001311302185</v>
      </c>
      <c r="M1950" s="337"/>
      <c r="N1950" s="337"/>
      <c r="O1950" s="338">
        <f t="shared" ref="O1950:O1965" si="468">Q695</f>
        <v>0</v>
      </c>
      <c r="P1950" s="338"/>
      <c r="Q1950" s="338"/>
      <c r="R1950" s="338"/>
      <c r="S1950" s="339">
        <f t="shared" ref="S1950:S1965" si="469">O1720</f>
        <v>0</v>
      </c>
      <c r="T1950" s="339"/>
      <c r="U1950" s="339"/>
      <c r="V1950" s="338">
        <f>IF(O1950="","",IF(O1950=0,0,ROUND((Z1950-S1950)/(Y$1966-(S1950/O1950)),0)))</f>
        <v>0</v>
      </c>
      <c r="W1950" s="338"/>
      <c r="X1950" s="338"/>
      <c r="Y1950" s="338"/>
      <c r="Z1950" s="339">
        <f t="shared" ref="Z1950:Z1965" si="470">R1720</f>
        <v>0</v>
      </c>
      <c r="AA1950" s="339"/>
      <c r="AB1950" s="340"/>
      <c r="AD1950" s="22"/>
      <c r="AE1950" s="22"/>
      <c r="AF1950" s="22"/>
      <c r="AG1950" s="22"/>
      <c r="AH1950" s="22"/>
      <c r="AI1950" s="22"/>
    </row>
    <row r="1951" spans="1:62" s="54" customFormat="1" ht="15.75" customHeight="1" x14ac:dyDescent="0.15">
      <c r="A1951" s="122" t="str">
        <f t="shared" si="465"/>
        <v/>
      </c>
      <c r="B1951" s="53"/>
      <c r="F1951" s="53"/>
      <c r="G1951" s="53"/>
      <c r="H1951" s="55"/>
      <c r="I1951" s="311">
        <f t="shared" si="466"/>
        <v>3</v>
      </c>
      <c r="J1951" s="312"/>
      <c r="K1951" s="312"/>
      <c r="L1951" s="313">
        <f t="shared" si="467"/>
        <v>1.5</v>
      </c>
      <c r="M1951" s="313"/>
      <c r="N1951" s="313"/>
      <c r="O1951" s="314">
        <f t="shared" si="468"/>
        <v>0</v>
      </c>
      <c r="P1951" s="314"/>
      <c r="Q1951" s="314"/>
      <c r="R1951" s="314"/>
      <c r="S1951" s="315">
        <f t="shared" si="469"/>
        <v>0</v>
      </c>
      <c r="T1951" s="315"/>
      <c r="U1951" s="315"/>
      <c r="V1951" s="314">
        <f t="shared" ref="V1951:V1965" si="471">IF(O1951="","",IF(O1951=0,0,ROUND((Z1951-S1951)/(Y$1966-(S1951/O1951)),0)))</f>
        <v>0</v>
      </c>
      <c r="W1951" s="314"/>
      <c r="X1951" s="314"/>
      <c r="Y1951" s="314"/>
      <c r="Z1951" s="315">
        <f t="shared" si="470"/>
        <v>0</v>
      </c>
      <c r="AA1951" s="315"/>
      <c r="AB1951" s="316"/>
      <c r="AD1951" s="22"/>
      <c r="AE1951" s="22"/>
      <c r="AF1951" s="22"/>
      <c r="AG1951" s="22"/>
      <c r="AH1951" s="22"/>
      <c r="AI1951" s="22"/>
    </row>
    <row r="1952" spans="1:62" ht="15.75" customHeight="1" x14ac:dyDescent="0.15">
      <c r="A1952" s="122" t="str">
        <f t="shared" si="465"/>
        <v/>
      </c>
      <c r="B1952" s="53"/>
      <c r="I1952" s="311">
        <f t="shared" si="466"/>
        <v>4</v>
      </c>
      <c r="J1952" s="312"/>
      <c r="K1952" s="312"/>
      <c r="L1952" s="313">
        <f t="shared" si="467"/>
        <v>5.940000057220459</v>
      </c>
      <c r="M1952" s="313"/>
      <c r="N1952" s="313"/>
      <c r="O1952" s="314">
        <f t="shared" si="468"/>
        <v>0</v>
      </c>
      <c r="P1952" s="314"/>
      <c r="Q1952" s="314"/>
      <c r="R1952" s="314"/>
      <c r="S1952" s="315">
        <f t="shared" si="469"/>
        <v>0</v>
      </c>
      <c r="T1952" s="315"/>
      <c r="U1952" s="315"/>
      <c r="V1952" s="314">
        <f t="shared" si="471"/>
        <v>0</v>
      </c>
      <c r="W1952" s="314"/>
      <c r="X1952" s="314"/>
      <c r="Y1952" s="314"/>
      <c r="Z1952" s="315">
        <f t="shared" si="470"/>
        <v>0</v>
      </c>
      <c r="AA1952" s="315"/>
      <c r="AB1952" s="316"/>
      <c r="AC1952" s="24"/>
      <c r="AJ1952" s="24"/>
      <c r="AK1952" s="24"/>
      <c r="AL1952" s="24"/>
      <c r="AM1952" s="24"/>
      <c r="AN1952" s="24"/>
      <c r="AZ1952" s="22"/>
      <c r="BA1952" s="22"/>
      <c r="BB1952" s="22"/>
      <c r="BC1952" s="22"/>
      <c r="BD1952" s="22"/>
      <c r="BE1952" s="22"/>
      <c r="BF1952" s="22"/>
      <c r="BG1952" s="22"/>
      <c r="BH1952" s="22"/>
      <c r="BI1952" s="22"/>
      <c r="BJ1952" s="22"/>
    </row>
    <row r="1953" spans="1:62" ht="15.75" customHeight="1" x14ac:dyDescent="0.15">
      <c r="A1953" s="122" t="str">
        <f t="shared" si="465"/>
        <v/>
      </c>
      <c r="B1953" s="53"/>
      <c r="I1953" s="311">
        <f t="shared" si="466"/>
        <v>4</v>
      </c>
      <c r="J1953" s="312"/>
      <c r="K1953" s="312"/>
      <c r="L1953" s="313">
        <f t="shared" si="467"/>
        <v>0.6100001335144043</v>
      </c>
      <c r="M1953" s="313"/>
      <c r="N1953" s="313"/>
      <c r="O1953" s="314">
        <f t="shared" si="468"/>
        <v>8953.5390627309098</v>
      </c>
      <c r="P1953" s="314"/>
      <c r="Q1953" s="314"/>
      <c r="R1953" s="314"/>
      <c r="S1953" s="315">
        <f t="shared" si="469"/>
        <v>67.900000000000006</v>
      </c>
      <c r="T1953" s="315"/>
      <c r="U1953" s="315"/>
      <c r="V1953" s="314">
        <f t="shared" si="471"/>
        <v>79</v>
      </c>
      <c r="W1953" s="314"/>
      <c r="X1953" s="314"/>
      <c r="Y1953" s="314"/>
      <c r="Z1953" s="315">
        <f t="shared" si="470"/>
        <v>79.2</v>
      </c>
      <c r="AA1953" s="315"/>
      <c r="AB1953" s="316"/>
    </row>
    <row r="1954" spans="1:62" ht="15.75" customHeight="1" x14ac:dyDescent="0.15">
      <c r="A1954" s="122" t="str">
        <f t="shared" si="465"/>
        <v/>
      </c>
      <c r="B1954" s="53"/>
      <c r="I1954" s="311">
        <f t="shared" si="466"/>
        <v>5</v>
      </c>
      <c r="J1954" s="312"/>
      <c r="K1954" s="312"/>
      <c r="L1954" s="313">
        <f t="shared" si="467"/>
        <v>3.4500000476837158</v>
      </c>
      <c r="M1954" s="313"/>
      <c r="N1954" s="313"/>
      <c r="O1954" s="314">
        <f t="shared" si="468"/>
        <v>8953.5390627309098</v>
      </c>
      <c r="P1954" s="314"/>
      <c r="Q1954" s="314"/>
      <c r="R1954" s="314"/>
      <c r="S1954" s="315">
        <f t="shared" si="469"/>
        <v>119.9</v>
      </c>
      <c r="T1954" s="315"/>
      <c r="U1954" s="315"/>
      <c r="V1954" s="314">
        <f t="shared" si="471"/>
        <v>146</v>
      </c>
      <c r="W1954" s="314"/>
      <c r="X1954" s="314"/>
      <c r="Y1954" s="314"/>
      <c r="Z1954" s="315">
        <f t="shared" si="470"/>
        <v>139.9</v>
      </c>
      <c r="AA1954" s="315"/>
      <c r="AB1954" s="316"/>
    </row>
    <row r="1955" spans="1:62" ht="15.75" customHeight="1" x14ac:dyDescent="0.15">
      <c r="A1955" s="122" t="str">
        <f t="shared" si="465"/>
        <v/>
      </c>
      <c r="B1955" s="53"/>
      <c r="I1955" s="311">
        <f t="shared" si="466"/>
        <v>6</v>
      </c>
      <c r="J1955" s="312"/>
      <c r="K1955" s="312"/>
      <c r="L1955" s="313">
        <f t="shared" si="467"/>
        <v>2.3499999046325684</v>
      </c>
      <c r="M1955" s="313"/>
      <c r="N1955" s="313"/>
      <c r="O1955" s="314">
        <f t="shared" si="468"/>
        <v>8953.5390627309098</v>
      </c>
      <c r="P1955" s="314"/>
      <c r="Q1955" s="314"/>
      <c r="R1955" s="314"/>
      <c r="S1955" s="315">
        <f t="shared" si="469"/>
        <v>195.1</v>
      </c>
      <c r="T1955" s="315"/>
      <c r="U1955" s="315"/>
      <c r="V1955" s="314">
        <f t="shared" si="471"/>
        <v>253</v>
      </c>
      <c r="W1955" s="314"/>
      <c r="X1955" s="314"/>
      <c r="Y1955" s="314"/>
      <c r="Z1955" s="315">
        <f t="shared" si="470"/>
        <v>227.6</v>
      </c>
      <c r="AA1955" s="315"/>
      <c r="AB1955" s="316"/>
    </row>
    <row r="1956" spans="1:62" ht="15.75" customHeight="1" x14ac:dyDescent="0.15">
      <c r="A1956" s="122" t="str">
        <f t="shared" si="465"/>
        <v/>
      </c>
      <c r="B1956" s="53"/>
      <c r="I1956" s="311">
        <f t="shared" si="466"/>
        <v>7</v>
      </c>
      <c r="J1956" s="312"/>
      <c r="K1956" s="312"/>
      <c r="L1956" s="313">
        <f t="shared" si="467"/>
        <v>8.6000003814697266</v>
      </c>
      <c r="M1956" s="313"/>
      <c r="N1956" s="313"/>
      <c r="O1956" s="314">
        <f t="shared" si="468"/>
        <v>42468.049491226826</v>
      </c>
      <c r="P1956" s="314"/>
      <c r="Q1956" s="314"/>
      <c r="R1956" s="314"/>
      <c r="S1956" s="315">
        <f t="shared" si="469"/>
        <v>354.6</v>
      </c>
      <c r="T1956" s="315"/>
      <c r="U1956" s="315"/>
      <c r="V1956" s="314">
        <f t="shared" si="471"/>
        <v>417</v>
      </c>
      <c r="W1956" s="314"/>
      <c r="X1956" s="314"/>
      <c r="Y1956" s="314"/>
      <c r="Z1956" s="315">
        <f t="shared" si="470"/>
        <v>413.7</v>
      </c>
      <c r="AA1956" s="315"/>
      <c r="AB1956" s="316"/>
    </row>
    <row r="1957" spans="1:62" ht="15.75" customHeight="1" x14ac:dyDescent="0.15">
      <c r="A1957" s="122" t="str">
        <f t="shared" si="465"/>
        <v/>
      </c>
      <c r="B1957" s="53"/>
      <c r="I1957" s="311">
        <f t="shared" si="466"/>
        <v>8</v>
      </c>
      <c r="J1957" s="312"/>
      <c r="K1957" s="312"/>
      <c r="L1957" s="313">
        <f t="shared" si="467"/>
        <v>2.2000000476837158</v>
      </c>
      <c r="M1957" s="313"/>
      <c r="N1957" s="313"/>
      <c r="O1957" s="314">
        <f t="shared" si="468"/>
        <v>27991.590543485057</v>
      </c>
      <c r="P1957" s="314"/>
      <c r="Q1957" s="314"/>
      <c r="R1957" s="314"/>
      <c r="S1957" s="315">
        <f t="shared" si="469"/>
        <v>191.7</v>
      </c>
      <c r="T1957" s="315"/>
      <c r="U1957" s="315"/>
      <c r="V1957" s="314">
        <f t="shared" si="471"/>
        <v>223</v>
      </c>
      <c r="W1957" s="314"/>
      <c r="X1957" s="314"/>
      <c r="Y1957" s="314"/>
      <c r="Z1957" s="315">
        <f t="shared" si="470"/>
        <v>223.6</v>
      </c>
      <c r="AA1957" s="315"/>
      <c r="AB1957" s="316"/>
    </row>
    <row r="1958" spans="1:62" ht="15.75" customHeight="1" x14ac:dyDescent="0.15">
      <c r="A1958" s="122" t="str">
        <f t="shared" si="465"/>
        <v/>
      </c>
      <c r="B1958" s="53"/>
      <c r="I1958" s="311">
        <f t="shared" si="466"/>
        <v>9</v>
      </c>
      <c r="J1958" s="312"/>
      <c r="K1958" s="312"/>
      <c r="L1958" s="313">
        <f t="shared" si="467"/>
        <v>1.5</v>
      </c>
      <c r="M1958" s="313"/>
      <c r="N1958" s="313"/>
      <c r="O1958" s="314">
        <f t="shared" si="468"/>
        <v>45615.925330123799</v>
      </c>
      <c r="P1958" s="314"/>
      <c r="Q1958" s="314"/>
      <c r="R1958" s="314"/>
      <c r="S1958" s="315">
        <f t="shared" si="469"/>
        <v>356.3</v>
      </c>
      <c r="T1958" s="315"/>
      <c r="U1958" s="315"/>
      <c r="V1958" s="314">
        <f t="shared" si="471"/>
        <v>417</v>
      </c>
      <c r="W1958" s="314"/>
      <c r="X1958" s="314"/>
      <c r="Y1958" s="314"/>
      <c r="Z1958" s="315">
        <f t="shared" si="470"/>
        <v>415.6</v>
      </c>
      <c r="AA1958" s="315"/>
      <c r="AB1958" s="316"/>
    </row>
    <row r="1959" spans="1:62" ht="15.75" customHeight="1" x14ac:dyDescent="0.15">
      <c r="A1959" s="122" t="str">
        <f t="shared" si="465"/>
        <v/>
      </c>
      <c r="B1959" s="53"/>
      <c r="I1959" s="311">
        <f t="shared" si="466"/>
        <v>10</v>
      </c>
      <c r="J1959" s="312"/>
      <c r="K1959" s="312"/>
      <c r="L1959" s="313">
        <f t="shared" si="467"/>
        <v>3.8499999046325684</v>
      </c>
      <c r="M1959" s="313"/>
      <c r="N1959" s="313"/>
      <c r="O1959" s="314">
        <f t="shared" si="468"/>
        <v>32798.227303477441</v>
      </c>
      <c r="P1959" s="314"/>
      <c r="Q1959" s="314"/>
      <c r="R1959" s="314"/>
      <c r="S1959" s="315">
        <f t="shared" si="469"/>
        <v>194.5</v>
      </c>
      <c r="T1959" s="315"/>
      <c r="U1959" s="315"/>
      <c r="V1959" s="314">
        <f t="shared" si="471"/>
        <v>225</v>
      </c>
      <c r="W1959" s="314"/>
      <c r="X1959" s="314"/>
      <c r="Y1959" s="314"/>
      <c r="Z1959" s="315">
        <f t="shared" si="470"/>
        <v>226.9</v>
      </c>
      <c r="AA1959" s="315"/>
      <c r="AB1959" s="316"/>
    </row>
    <row r="1960" spans="1:62" ht="15.75" customHeight="1" x14ac:dyDescent="0.15">
      <c r="A1960" s="122" t="str">
        <f t="shared" si="465"/>
        <v/>
      </c>
      <c r="B1960" s="53"/>
      <c r="I1960" s="311">
        <f t="shared" si="466"/>
        <v>11</v>
      </c>
      <c r="J1960" s="312"/>
      <c r="K1960" s="312"/>
      <c r="L1960" s="313">
        <f t="shared" si="467"/>
        <v>2.4000000953674316</v>
      </c>
      <c r="M1960" s="313"/>
      <c r="N1960" s="313"/>
      <c r="O1960" s="314">
        <f t="shared" si="468"/>
        <v>45615.925330123799</v>
      </c>
      <c r="P1960" s="314"/>
      <c r="Q1960" s="314"/>
      <c r="R1960" s="314"/>
      <c r="S1960" s="315">
        <f t="shared" si="469"/>
        <v>475</v>
      </c>
      <c r="T1960" s="315"/>
      <c r="U1960" s="315"/>
      <c r="V1960" s="314">
        <f t="shared" si="471"/>
        <v>567</v>
      </c>
      <c r="W1960" s="314"/>
      <c r="X1960" s="314"/>
      <c r="Y1960" s="314"/>
      <c r="Z1960" s="315">
        <f t="shared" si="470"/>
        <v>554.20000000000005</v>
      </c>
      <c r="AA1960" s="315"/>
      <c r="AB1960" s="316"/>
    </row>
    <row r="1961" spans="1:62" ht="15.75" customHeight="1" x14ac:dyDescent="0.15">
      <c r="A1961" s="122" t="str">
        <f t="shared" si="465"/>
        <v/>
      </c>
      <c r="B1961" s="53"/>
      <c r="I1961" s="311">
        <f t="shared" si="466"/>
        <v>12</v>
      </c>
      <c r="J1961" s="312"/>
      <c r="K1961" s="312"/>
      <c r="L1961" s="313">
        <f t="shared" si="467"/>
        <v>1.5199999809265137</v>
      </c>
      <c r="M1961" s="313"/>
      <c r="N1961" s="313"/>
      <c r="O1961" s="314">
        <f t="shared" si="468"/>
        <v>30913.271711323563</v>
      </c>
      <c r="P1961" s="314"/>
      <c r="Q1961" s="314"/>
      <c r="R1961" s="314"/>
      <c r="S1961" s="315">
        <f t="shared" si="469"/>
        <v>194.5</v>
      </c>
      <c r="T1961" s="315"/>
      <c r="U1961" s="315"/>
      <c r="V1961" s="314">
        <f t="shared" si="471"/>
        <v>225</v>
      </c>
      <c r="W1961" s="314"/>
      <c r="X1961" s="314"/>
      <c r="Y1961" s="314"/>
      <c r="Z1961" s="315">
        <f t="shared" si="470"/>
        <v>226.9</v>
      </c>
      <c r="AA1961" s="315"/>
      <c r="AB1961" s="316"/>
    </row>
    <row r="1962" spans="1:62" ht="15.75" customHeight="1" x14ac:dyDescent="0.15">
      <c r="A1962" s="122" t="str">
        <f t="shared" si="465"/>
        <v/>
      </c>
      <c r="B1962" s="53"/>
      <c r="I1962" s="311">
        <f t="shared" si="466"/>
        <v>12</v>
      </c>
      <c r="J1962" s="312"/>
      <c r="K1962" s="312"/>
      <c r="L1962" s="313">
        <f t="shared" si="467"/>
        <v>0.75</v>
      </c>
      <c r="M1962" s="313"/>
      <c r="N1962" s="313"/>
      <c r="O1962" s="314">
        <f t="shared" si="468"/>
        <v>0</v>
      </c>
      <c r="P1962" s="314"/>
      <c r="Q1962" s="314"/>
      <c r="R1962" s="314"/>
      <c r="S1962" s="315">
        <f t="shared" si="469"/>
        <v>0</v>
      </c>
      <c r="T1962" s="315"/>
      <c r="U1962" s="315"/>
      <c r="V1962" s="314">
        <f t="shared" si="471"/>
        <v>0</v>
      </c>
      <c r="W1962" s="314"/>
      <c r="X1962" s="314"/>
      <c r="Y1962" s="314"/>
      <c r="Z1962" s="315">
        <f t="shared" si="470"/>
        <v>0</v>
      </c>
      <c r="AA1962" s="315"/>
      <c r="AB1962" s="316"/>
    </row>
    <row r="1963" spans="1:62" ht="15.75" customHeight="1" x14ac:dyDescent="0.15">
      <c r="A1963" s="122" t="str">
        <f t="shared" si="465"/>
        <v>×</v>
      </c>
      <c r="B1963" s="53"/>
      <c r="I1963" s="311" t="str">
        <f t="shared" si="466"/>
        <v/>
      </c>
      <c r="J1963" s="312"/>
      <c r="K1963" s="312"/>
      <c r="L1963" s="313" t="str">
        <f t="shared" si="467"/>
        <v/>
      </c>
      <c r="M1963" s="313"/>
      <c r="N1963" s="313"/>
      <c r="O1963" s="314" t="str">
        <f t="shared" si="468"/>
        <v/>
      </c>
      <c r="P1963" s="314"/>
      <c r="Q1963" s="314"/>
      <c r="R1963" s="314"/>
      <c r="S1963" s="315" t="str">
        <f t="shared" si="469"/>
        <v/>
      </c>
      <c r="T1963" s="315"/>
      <c r="U1963" s="315"/>
      <c r="V1963" s="314" t="str">
        <f t="shared" si="471"/>
        <v/>
      </c>
      <c r="W1963" s="314"/>
      <c r="X1963" s="314"/>
      <c r="Y1963" s="314"/>
      <c r="Z1963" s="315" t="str">
        <f t="shared" si="470"/>
        <v/>
      </c>
      <c r="AA1963" s="315"/>
      <c r="AB1963" s="316"/>
    </row>
    <row r="1964" spans="1:62" ht="15.75" customHeight="1" x14ac:dyDescent="0.15">
      <c r="A1964" s="122" t="str">
        <f t="shared" si="465"/>
        <v>×</v>
      </c>
      <c r="B1964" s="53"/>
      <c r="I1964" s="311" t="str">
        <f t="shared" si="466"/>
        <v/>
      </c>
      <c r="J1964" s="312"/>
      <c r="K1964" s="312"/>
      <c r="L1964" s="313" t="str">
        <f t="shared" si="467"/>
        <v/>
      </c>
      <c r="M1964" s="313"/>
      <c r="N1964" s="313"/>
      <c r="O1964" s="314" t="str">
        <f t="shared" si="468"/>
        <v/>
      </c>
      <c r="P1964" s="314"/>
      <c r="Q1964" s="314"/>
      <c r="R1964" s="314"/>
      <c r="S1964" s="315" t="str">
        <f t="shared" si="469"/>
        <v/>
      </c>
      <c r="T1964" s="315"/>
      <c r="U1964" s="315"/>
      <c r="V1964" s="314" t="str">
        <f t="shared" si="471"/>
        <v/>
      </c>
      <c r="W1964" s="314"/>
      <c r="X1964" s="314"/>
      <c r="Y1964" s="314"/>
      <c r="Z1964" s="315" t="str">
        <f t="shared" si="470"/>
        <v/>
      </c>
      <c r="AA1964" s="315"/>
      <c r="AB1964" s="316"/>
    </row>
    <row r="1965" spans="1:62" ht="15.75" customHeight="1" x14ac:dyDescent="0.15">
      <c r="A1965" s="122" t="str">
        <f t="shared" si="465"/>
        <v>×</v>
      </c>
      <c r="B1965" s="53"/>
      <c r="I1965" s="318" t="str">
        <f t="shared" si="466"/>
        <v/>
      </c>
      <c r="J1965" s="319"/>
      <c r="K1965" s="319"/>
      <c r="L1965" s="320" t="str">
        <f t="shared" si="467"/>
        <v/>
      </c>
      <c r="M1965" s="320"/>
      <c r="N1965" s="320"/>
      <c r="O1965" s="302" t="str">
        <f t="shared" si="468"/>
        <v/>
      </c>
      <c r="P1965" s="302"/>
      <c r="Q1965" s="302"/>
      <c r="R1965" s="302"/>
      <c r="S1965" s="304" t="str">
        <f t="shared" si="469"/>
        <v/>
      </c>
      <c r="T1965" s="304"/>
      <c r="U1965" s="304"/>
      <c r="V1965" s="302" t="str">
        <f t="shared" si="471"/>
        <v/>
      </c>
      <c r="W1965" s="302"/>
      <c r="X1965" s="302"/>
      <c r="Y1965" s="302"/>
      <c r="Z1965" s="304" t="str">
        <f t="shared" si="470"/>
        <v/>
      </c>
      <c r="AA1965" s="304"/>
      <c r="AB1965" s="307"/>
    </row>
    <row r="1966" spans="1:62" ht="15.75" customHeight="1" x14ac:dyDescent="0.15">
      <c r="A1966" s="116" t="str">
        <f t="shared" ref="A1966:A1972" si="472">IF(液状化L1の有無="","","×")</f>
        <v/>
      </c>
      <c r="I1966" s="102"/>
      <c r="J1966" s="102"/>
      <c r="K1966" s="102"/>
      <c r="L1966" s="102"/>
      <c r="M1966" s="102"/>
      <c r="N1966" s="102"/>
      <c r="O1966" s="102"/>
      <c r="P1966" s="102"/>
      <c r="Q1966" s="102"/>
      <c r="R1966" s="102"/>
      <c r="S1966" s="102"/>
      <c r="T1966" s="102"/>
      <c r="U1966" s="50" t="s">
        <v>119</v>
      </c>
      <c r="V1966" s="248" t="s">
        <v>551</v>
      </c>
      <c r="W1966" s="248"/>
      <c r="X1966" s="102" t="s">
        <v>25</v>
      </c>
      <c r="Y1966" s="321">
        <f>杭先端径*0.1</f>
        <v>0.15000000000000002</v>
      </c>
      <c r="Z1966" s="321"/>
      <c r="AA1966" s="321"/>
      <c r="AB1966" s="62" t="s">
        <v>416</v>
      </c>
      <c r="AC1966" s="22" t="s">
        <v>149</v>
      </c>
    </row>
    <row r="1967" spans="1:62" s="99" customFormat="1" ht="15.75" customHeight="1" x14ac:dyDescent="0.15">
      <c r="A1967" s="116" t="str">
        <f t="shared" si="472"/>
        <v/>
      </c>
      <c r="B1967" s="99" t="s">
        <v>571</v>
      </c>
      <c r="D1967" s="23"/>
      <c r="F1967" s="23"/>
      <c r="AO1967" s="24"/>
      <c r="AP1967" s="24"/>
      <c r="AQ1967" s="24"/>
      <c r="AR1967" s="24"/>
      <c r="AS1967" s="24"/>
      <c r="AT1967" s="24"/>
      <c r="AU1967" s="24"/>
      <c r="AV1967" s="24"/>
      <c r="AW1967" s="24"/>
      <c r="AX1967" s="24"/>
      <c r="AY1967" s="24"/>
      <c r="AZ1967" s="24"/>
      <c r="BA1967" s="24"/>
      <c r="BB1967" s="24"/>
      <c r="BC1967" s="24"/>
      <c r="BD1967" s="24"/>
      <c r="BE1967" s="24"/>
      <c r="BF1967" s="24"/>
      <c r="BG1967" s="24"/>
      <c r="BH1967" s="24"/>
      <c r="BI1967" s="24"/>
      <c r="BJ1967" s="24"/>
    </row>
    <row r="1968" spans="1:62" ht="15.75" customHeight="1" x14ac:dyDescent="0.15">
      <c r="A1968" s="116" t="str">
        <f t="shared" si="472"/>
        <v/>
      </c>
    </row>
    <row r="1969" spans="1:62" s="23" customFormat="1" ht="15.75" customHeight="1" x14ac:dyDescent="0.15">
      <c r="A1969" s="116" t="str">
        <f t="shared" si="472"/>
        <v/>
      </c>
      <c r="B1969" s="99"/>
      <c r="I1969" s="341" t="s">
        <v>552</v>
      </c>
      <c r="J1969" s="261"/>
      <c r="K1969" s="261"/>
      <c r="L1969" s="261"/>
      <c r="M1969" s="261"/>
      <c r="N1969" s="261"/>
      <c r="O1969" s="261"/>
      <c r="P1969" s="261"/>
      <c r="Q1969" s="261"/>
      <c r="R1969" s="261"/>
      <c r="S1969" s="261"/>
      <c r="T1969" s="261"/>
      <c r="U1969" s="261"/>
      <c r="V1969" s="261"/>
      <c r="W1969" s="261"/>
      <c r="X1969" s="261"/>
      <c r="Y1969" s="261"/>
      <c r="Z1969" s="261"/>
      <c r="AA1969" s="261"/>
      <c r="AB1969" s="342"/>
    </row>
    <row r="1970" spans="1:62" s="54" customFormat="1" ht="15.75" customHeight="1" x14ac:dyDescent="0.15">
      <c r="A1970" s="116" t="str">
        <f t="shared" si="472"/>
        <v/>
      </c>
      <c r="B1970" s="99"/>
      <c r="I1970" s="330" t="s">
        <v>74</v>
      </c>
      <c r="J1970" s="279"/>
      <c r="K1970" s="279"/>
      <c r="L1970" s="343" t="s">
        <v>181</v>
      </c>
      <c r="M1970" s="344"/>
      <c r="N1970" s="344"/>
      <c r="O1970" s="244" t="s">
        <v>544</v>
      </c>
      <c r="P1970" s="244"/>
      <c r="Q1970" s="244"/>
      <c r="R1970" s="244"/>
      <c r="S1970" s="244"/>
      <c r="T1970" s="244"/>
      <c r="U1970" s="244"/>
      <c r="V1970" s="244" t="s">
        <v>545</v>
      </c>
      <c r="W1970" s="244"/>
      <c r="X1970" s="244"/>
      <c r="Y1970" s="244"/>
      <c r="Z1970" s="244"/>
      <c r="AA1970" s="244"/>
      <c r="AB1970" s="276"/>
    </row>
    <row r="1971" spans="1:62" s="54" customFormat="1" ht="15.75" customHeight="1" x14ac:dyDescent="0.15">
      <c r="A1971" s="116" t="str">
        <f t="shared" si="472"/>
        <v/>
      </c>
      <c r="B1971" s="99"/>
      <c r="I1971" s="330"/>
      <c r="J1971" s="279"/>
      <c r="K1971" s="279"/>
      <c r="L1971" s="343"/>
      <c r="M1971" s="344"/>
      <c r="N1971" s="344"/>
      <c r="O1971" s="279" t="s">
        <v>543</v>
      </c>
      <c r="P1971" s="279"/>
      <c r="Q1971" s="279"/>
      <c r="R1971" s="279"/>
      <c r="S1971" s="326" t="s">
        <v>514</v>
      </c>
      <c r="T1971" s="326"/>
      <c r="U1971" s="326"/>
      <c r="V1971" s="279" t="s">
        <v>543</v>
      </c>
      <c r="W1971" s="279"/>
      <c r="X1971" s="279"/>
      <c r="Y1971" s="279"/>
      <c r="Z1971" s="326" t="s">
        <v>515</v>
      </c>
      <c r="AA1971" s="326"/>
      <c r="AB1971" s="331"/>
    </row>
    <row r="1972" spans="1:62" s="54" customFormat="1" ht="15.75" customHeight="1" x14ac:dyDescent="0.15">
      <c r="A1972" s="116" t="str">
        <f t="shared" si="472"/>
        <v/>
      </c>
      <c r="B1972" s="99"/>
      <c r="I1972" s="258"/>
      <c r="J1972" s="259"/>
      <c r="K1972" s="259"/>
      <c r="L1972" s="262"/>
      <c r="M1972" s="262"/>
      <c r="N1972" s="262"/>
      <c r="O1972" s="259"/>
      <c r="P1972" s="259"/>
      <c r="Q1972" s="259"/>
      <c r="R1972" s="259"/>
      <c r="S1972" s="327"/>
      <c r="T1972" s="327"/>
      <c r="U1972" s="327"/>
      <c r="V1972" s="259"/>
      <c r="W1972" s="259"/>
      <c r="X1972" s="259"/>
      <c r="Y1972" s="259"/>
      <c r="Z1972" s="327"/>
      <c r="AA1972" s="327"/>
      <c r="AB1972" s="332"/>
    </row>
    <row r="1973" spans="1:62" s="54" customFormat="1" ht="15.75" customHeight="1" x14ac:dyDescent="0.15">
      <c r="A1973" s="122" t="str">
        <f t="shared" ref="A1973:A1988" si="473">IF(液状化L1の有無="",IF(I1973="","×",""),"×")</f>
        <v/>
      </c>
      <c r="B1973" s="53"/>
      <c r="I1973" s="335">
        <f t="shared" ref="I1973:I1988" si="474">IF(U695="","",U695)</f>
        <v>2</v>
      </c>
      <c r="J1973" s="336"/>
      <c r="K1973" s="336"/>
      <c r="L1973" s="337">
        <f t="shared" ref="L1973:L1988" si="475">IF(AB695="","",AB695)</f>
        <v>0.33000001311302185</v>
      </c>
      <c r="M1973" s="337"/>
      <c r="N1973" s="337"/>
      <c r="O1973" s="338">
        <f t="shared" ref="O1973:O1988" si="476">AE695</f>
        <v>0</v>
      </c>
      <c r="P1973" s="338"/>
      <c r="Q1973" s="338"/>
      <c r="R1973" s="338"/>
      <c r="S1973" s="339">
        <f t="shared" ref="S1973:S1988" si="477">AD1720</f>
        <v>0</v>
      </c>
      <c r="T1973" s="339"/>
      <c r="U1973" s="339"/>
      <c r="V1973" s="338">
        <f t="shared" ref="V1973:V1988" si="478">IF(O1973="","",IF(O1973=0,0,ROUND((Z1973-S1973)/(Y$1989-(S1973/O1973)),0)))</f>
        <v>0</v>
      </c>
      <c r="W1973" s="338"/>
      <c r="X1973" s="338"/>
      <c r="Y1973" s="338"/>
      <c r="Z1973" s="339">
        <f t="shared" ref="Z1973:Z1988" si="479">AG1720</f>
        <v>0</v>
      </c>
      <c r="AA1973" s="339"/>
      <c r="AB1973" s="340"/>
      <c r="AD1973" s="22"/>
      <c r="AE1973" s="22"/>
      <c r="AF1973" s="22"/>
      <c r="AG1973" s="22"/>
      <c r="AH1973" s="22"/>
      <c r="AI1973" s="22"/>
    </row>
    <row r="1974" spans="1:62" s="54" customFormat="1" ht="15.75" customHeight="1" x14ac:dyDescent="0.15">
      <c r="A1974" s="122" t="str">
        <f t="shared" si="473"/>
        <v/>
      </c>
      <c r="B1974" s="53"/>
      <c r="F1974" s="53"/>
      <c r="G1974" s="53"/>
      <c r="H1974" s="55"/>
      <c r="I1974" s="311">
        <f t="shared" si="474"/>
        <v>3</v>
      </c>
      <c r="J1974" s="312"/>
      <c r="K1974" s="312"/>
      <c r="L1974" s="313">
        <f t="shared" si="475"/>
        <v>1.5</v>
      </c>
      <c r="M1974" s="313"/>
      <c r="N1974" s="313"/>
      <c r="O1974" s="314">
        <f t="shared" si="476"/>
        <v>0</v>
      </c>
      <c r="P1974" s="314"/>
      <c r="Q1974" s="314"/>
      <c r="R1974" s="314"/>
      <c r="S1974" s="315">
        <f t="shared" si="477"/>
        <v>0</v>
      </c>
      <c r="T1974" s="315"/>
      <c r="U1974" s="315"/>
      <c r="V1974" s="314">
        <f t="shared" si="478"/>
        <v>0</v>
      </c>
      <c r="W1974" s="314"/>
      <c r="X1974" s="314"/>
      <c r="Y1974" s="314"/>
      <c r="Z1974" s="315">
        <f t="shared" si="479"/>
        <v>0</v>
      </c>
      <c r="AA1974" s="315"/>
      <c r="AB1974" s="316"/>
      <c r="AD1974" s="22"/>
      <c r="AE1974" s="22"/>
      <c r="AF1974" s="22"/>
      <c r="AG1974" s="22"/>
      <c r="AH1974" s="22"/>
      <c r="AI1974" s="22"/>
    </row>
    <row r="1975" spans="1:62" ht="15.75" customHeight="1" x14ac:dyDescent="0.15">
      <c r="A1975" s="122" t="str">
        <f t="shared" si="473"/>
        <v/>
      </c>
      <c r="B1975" s="53"/>
      <c r="I1975" s="311">
        <f t="shared" si="474"/>
        <v>4</v>
      </c>
      <c r="J1975" s="312"/>
      <c r="K1975" s="312"/>
      <c r="L1975" s="313">
        <f t="shared" si="475"/>
        <v>5.940000057220459</v>
      </c>
      <c r="M1975" s="313"/>
      <c r="N1975" s="313"/>
      <c r="O1975" s="314">
        <f t="shared" si="476"/>
        <v>0</v>
      </c>
      <c r="P1975" s="314"/>
      <c r="Q1975" s="314"/>
      <c r="R1975" s="314"/>
      <c r="S1975" s="315">
        <f t="shared" si="477"/>
        <v>0</v>
      </c>
      <c r="T1975" s="315"/>
      <c r="U1975" s="315"/>
      <c r="V1975" s="314">
        <f t="shared" si="478"/>
        <v>0</v>
      </c>
      <c r="W1975" s="314"/>
      <c r="X1975" s="314"/>
      <c r="Y1975" s="314"/>
      <c r="Z1975" s="315">
        <f t="shared" si="479"/>
        <v>0</v>
      </c>
      <c r="AA1975" s="315"/>
      <c r="AB1975" s="316"/>
      <c r="AC1975" s="24"/>
      <c r="AJ1975" s="24"/>
      <c r="AK1975" s="24"/>
      <c r="AL1975" s="24"/>
      <c r="AM1975" s="24"/>
      <c r="AN1975" s="24"/>
      <c r="AZ1975" s="22"/>
      <c r="BA1975" s="22"/>
      <c r="BB1975" s="22"/>
      <c r="BC1975" s="22"/>
      <c r="BD1975" s="22"/>
      <c r="BE1975" s="22"/>
      <c r="BF1975" s="22"/>
      <c r="BG1975" s="22"/>
      <c r="BH1975" s="22"/>
      <c r="BI1975" s="22"/>
      <c r="BJ1975" s="22"/>
    </row>
    <row r="1976" spans="1:62" ht="15.75" customHeight="1" x14ac:dyDescent="0.15">
      <c r="A1976" s="122" t="str">
        <f t="shared" si="473"/>
        <v/>
      </c>
      <c r="B1976" s="53"/>
      <c r="I1976" s="311">
        <f t="shared" si="474"/>
        <v>4</v>
      </c>
      <c r="J1976" s="312"/>
      <c r="K1976" s="312"/>
      <c r="L1976" s="313">
        <f t="shared" si="475"/>
        <v>0.6100001335144043</v>
      </c>
      <c r="M1976" s="313"/>
      <c r="N1976" s="313"/>
      <c r="O1976" s="314">
        <f t="shared" si="476"/>
        <v>8953.5390627309098</v>
      </c>
      <c r="P1976" s="314"/>
      <c r="Q1976" s="314"/>
      <c r="R1976" s="314"/>
      <c r="S1976" s="315">
        <f t="shared" si="477"/>
        <v>67.900000000000006</v>
      </c>
      <c r="T1976" s="315"/>
      <c r="U1976" s="315"/>
      <c r="V1976" s="314">
        <f t="shared" si="478"/>
        <v>79</v>
      </c>
      <c r="W1976" s="314"/>
      <c r="X1976" s="314"/>
      <c r="Y1976" s="314"/>
      <c r="Z1976" s="315">
        <f t="shared" si="479"/>
        <v>79.2</v>
      </c>
      <c r="AA1976" s="315"/>
      <c r="AB1976" s="316"/>
    </row>
    <row r="1977" spans="1:62" ht="15.75" customHeight="1" x14ac:dyDescent="0.15">
      <c r="A1977" s="122" t="str">
        <f t="shared" si="473"/>
        <v/>
      </c>
      <c r="B1977" s="53"/>
      <c r="I1977" s="311">
        <f t="shared" si="474"/>
        <v>5</v>
      </c>
      <c r="J1977" s="312"/>
      <c r="K1977" s="312"/>
      <c r="L1977" s="313">
        <f t="shared" si="475"/>
        <v>3.4500000476837158</v>
      </c>
      <c r="M1977" s="313"/>
      <c r="N1977" s="313"/>
      <c r="O1977" s="314">
        <f t="shared" si="476"/>
        <v>8953.5390627309098</v>
      </c>
      <c r="P1977" s="314"/>
      <c r="Q1977" s="314"/>
      <c r="R1977" s="314"/>
      <c r="S1977" s="315">
        <f t="shared" si="477"/>
        <v>119.9</v>
      </c>
      <c r="T1977" s="315"/>
      <c r="U1977" s="315"/>
      <c r="V1977" s="314">
        <f t="shared" si="478"/>
        <v>146</v>
      </c>
      <c r="W1977" s="314"/>
      <c r="X1977" s="314"/>
      <c r="Y1977" s="314"/>
      <c r="Z1977" s="315">
        <f t="shared" si="479"/>
        <v>139.9</v>
      </c>
      <c r="AA1977" s="315"/>
      <c r="AB1977" s="316"/>
    </row>
    <row r="1978" spans="1:62" ht="15.75" customHeight="1" x14ac:dyDescent="0.15">
      <c r="A1978" s="122" t="str">
        <f t="shared" si="473"/>
        <v/>
      </c>
      <c r="B1978" s="53"/>
      <c r="I1978" s="311">
        <f t="shared" si="474"/>
        <v>6</v>
      </c>
      <c r="J1978" s="312"/>
      <c r="K1978" s="312"/>
      <c r="L1978" s="313">
        <f t="shared" si="475"/>
        <v>2.3499999046325684</v>
      </c>
      <c r="M1978" s="313"/>
      <c r="N1978" s="313"/>
      <c r="O1978" s="314">
        <f t="shared" si="476"/>
        <v>8953.5390627309098</v>
      </c>
      <c r="P1978" s="314"/>
      <c r="Q1978" s="314"/>
      <c r="R1978" s="314"/>
      <c r="S1978" s="315">
        <f t="shared" si="477"/>
        <v>195.1</v>
      </c>
      <c r="T1978" s="315"/>
      <c r="U1978" s="315"/>
      <c r="V1978" s="314">
        <f t="shared" si="478"/>
        <v>253</v>
      </c>
      <c r="W1978" s="314"/>
      <c r="X1978" s="314"/>
      <c r="Y1978" s="314"/>
      <c r="Z1978" s="315">
        <f t="shared" si="479"/>
        <v>227.6</v>
      </c>
      <c r="AA1978" s="315"/>
      <c r="AB1978" s="316"/>
    </row>
    <row r="1979" spans="1:62" ht="15.75" customHeight="1" x14ac:dyDescent="0.15">
      <c r="A1979" s="122" t="str">
        <f t="shared" si="473"/>
        <v/>
      </c>
      <c r="B1979" s="53"/>
      <c r="I1979" s="311">
        <f t="shared" si="474"/>
        <v>7</v>
      </c>
      <c r="J1979" s="312"/>
      <c r="K1979" s="312"/>
      <c r="L1979" s="313">
        <f t="shared" si="475"/>
        <v>8.6000003814697266</v>
      </c>
      <c r="M1979" s="313"/>
      <c r="N1979" s="313"/>
      <c r="O1979" s="314">
        <f t="shared" si="476"/>
        <v>42468.049491226826</v>
      </c>
      <c r="P1979" s="314"/>
      <c r="Q1979" s="314"/>
      <c r="R1979" s="314"/>
      <c r="S1979" s="315">
        <f t="shared" si="477"/>
        <v>492</v>
      </c>
      <c r="T1979" s="315"/>
      <c r="U1979" s="315"/>
      <c r="V1979" s="314">
        <f t="shared" si="478"/>
        <v>592</v>
      </c>
      <c r="W1979" s="314"/>
      <c r="X1979" s="314"/>
      <c r="Y1979" s="314"/>
      <c r="Z1979" s="315">
        <f t="shared" si="479"/>
        <v>574</v>
      </c>
      <c r="AA1979" s="315"/>
      <c r="AB1979" s="316"/>
    </row>
    <row r="1980" spans="1:62" ht="15.75" customHeight="1" x14ac:dyDescent="0.15">
      <c r="A1980" s="122" t="str">
        <f t="shared" si="473"/>
        <v/>
      </c>
      <c r="B1980" s="53"/>
      <c r="I1980" s="311">
        <f t="shared" si="474"/>
        <v>8</v>
      </c>
      <c r="J1980" s="312"/>
      <c r="K1980" s="312"/>
      <c r="L1980" s="313">
        <f t="shared" si="475"/>
        <v>2.2000000476837158</v>
      </c>
      <c r="M1980" s="313"/>
      <c r="N1980" s="313"/>
      <c r="O1980" s="314">
        <f t="shared" si="476"/>
        <v>27991.590543485057</v>
      </c>
      <c r="P1980" s="314"/>
      <c r="Q1980" s="314"/>
      <c r="R1980" s="314"/>
      <c r="S1980" s="315">
        <f t="shared" si="477"/>
        <v>191.7</v>
      </c>
      <c r="T1980" s="315"/>
      <c r="U1980" s="315"/>
      <c r="V1980" s="314">
        <f t="shared" si="478"/>
        <v>223</v>
      </c>
      <c r="W1980" s="314"/>
      <c r="X1980" s="314"/>
      <c r="Y1980" s="314"/>
      <c r="Z1980" s="315">
        <f t="shared" si="479"/>
        <v>223.6</v>
      </c>
      <c r="AA1980" s="315"/>
      <c r="AB1980" s="316"/>
    </row>
    <row r="1981" spans="1:62" ht="15.75" customHeight="1" x14ac:dyDescent="0.15">
      <c r="A1981" s="122" t="str">
        <f t="shared" si="473"/>
        <v/>
      </c>
      <c r="B1981" s="53"/>
      <c r="I1981" s="311">
        <f t="shared" si="474"/>
        <v>9</v>
      </c>
      <c r="J1981" s="312"/>
      <c r="K1981" s="312"/>
      <c r="L1981" s="313">
        <f t="shared" si="475"/>
        <v>1.5</v>
      </c>
      <c r="M1981" s="313"/>
      <c r="N1981" s="313"/>
      <c r="O1981" s="314">
        <f t="shared" si="476"/>
        <v>45615.925330123799</v>
      </c>
      <c r="P1981" s="314"/>
      <c r="Q1981" s="314"/>
      <c r="R1981" s="314"/>
      <c r="S1981" s="315">
        <f t="shared" si="477"/>
        <v>356.3</v>
      </c>
      <c r="T1981" s="315"/>
      <c r="U1981" s="315"/>
      <c r="V1981" s="314">
        <f t="shared" si="478"/>
        <v>417</v>
      </c>
      <c r="W1981" s="314"/>
      <c r="X1981" s="314"/>
      <c r="Y1981" s="314"/>
      <c r="Z1981" s="315">
        <f t="shared" si="479"/>
        <v>415.6</v>
      </c>
      <c r="AA1981" s="315"/>
      <c r="AB1981" s="316"/>
    </row>
    <row r="1982" spans="1:62" ht="15.75" customHeight="1" x14ac:dyDescent="0.15">
      <c r="A1982" s="122" t="str">
        <f t="shared" si="473"/>
        <v/>
      </c>
      <c r="B1982" s="53"/>
      <c r="I1982" s="311">
        <f t="shared" si="474"/>
        <v>10</v>
      </c>
      <c r="J1982" s="312"/>
      <c r="K1982" s="312"/>
      <c r="L1982" s="313">
        <f t="shared" si="475"/>
        <v>3.8499999046325684</v>
      </c>
      <c r="M1982" s="313"/>
      <c r="N1982" s="313"/>
      <c r="O1982" s="314">
        <f t="shared" si="476"/>
        <v>32798.227303477441</v>
      </c>
      <c r="P1982" s="314"/>
      <c r="Q1982" s="314"/>
      <c r="R1982" s="314"/>
      <c r="S1982" s="315">
        <f t="shared" si="477"/>
        <v>194.5</v>
      </c>
      <c r="T1982" s="315"/>
      <c r="U1982" s="315"/>
      <c r="V1982" s="314">
        <f t="shared" si="478"/>
        <v>225</v>
      </c>
      <c r="W1982" s="314"/>
      <c r="X1982" s="314"/>
      <c r="Y1982" s="314"/>
      <c r="Z1982" s="315">
        <f t="shared" si="479"/>
        <v>226.9</v>
      </c>
      <c r="AA1982" s="315"/>
      <c r="AB1982" s="316"/>
    </row>
    <row r="1983" spans="1:62" ht="15.75" customHeight="1" x14ac:dyDescent="0.15">
      <c r="A1983" s="122" t="str">
        <f t="shared" si="473"/>
        <v/>
      </c>
      <c r="B1983" s="53"/>
      <c r="I1983" s="311">
        <f t="shared" si="474"/>
        <v>11</v>
      </c>
      <c r="J1983" s="312"/>
      <c r="K1983" s="312"/>
      <c r="L1983" s="313">
        <f t="shared" si="475"/>
        <v>2.4000000953674316</v>
      </c>
      <c r="M1983" s="313"/>
      <c r="N1983" s="313"/>
      <c r="O1983" s="314">
        <f t="shared" si="476"/>
        <v>45615.925330123799</v>
      </c>
      <c r="P1983" s="314"/>
      <c r="Q1983" s="314"/>
      <c r="R1983" s="314"/>
      <c r="S1983" s="315">
        <f t="shared" si="477"/>
        <v>475</v>
      </c>
      <c r="T1983" s="315"/>
      <c r="U1983" s="315"/>
      <c r="V1983" s="314">
        <f t="shared" si="478"/>
        <v>567</v>
      </c>
      <c r="W1983" s="314"/>
      <c r="X1983" s="314"/>
      <c r="Y1983" s="314"/>
      <c r="Z1983" s="315">
        <f t="shared" si="479"/>
        <v>554.20000000000005</v>
      </c>
      <c r="AA1983" s="315"/>
      <c r="AB1983" s="316"/>
    </row>
    <row r="1984" spans="1:62" ht="15.75" customHeight="1" x14ac:dyDescent="0.15">
      <c r="A1984" s="122" t="str">
        <f t="shared" si="473"/>
        <v/>
      </c>
      <c r="B1984" s="53"/>
      <c r="I1984" s="311">
        <f t="shared" si="474"/>
        <v>12</v>
      </c>
      <c r="J1984" s="312"/>
      <c r="K1984" s="312"/>
      <c r="L1984" s="313">
        <f t="shared" si="475"/>
        <v>2.2699999809265137</v>
      </c>
      <c r="M1984" s="313"/>
      <c r="N1984" s="313"/>
      <c r="O1984" s="314">
        <f t="shared" si="476"/>
        <v>30913.271711323563</v>
      </c>
      <c r="P1984" s="314"/>
      <c r="Q1984" s="314"/>
      <c r="R1984" s="314"/>
      <c r="S1984" s="315">
        <f t="shared" si="477"/>
        <v>194.5</v>
      </c>
      <c r="T1984" s="315"/>
      <c r="U1984" s="315"/>
      <c r="V1984" s="314">
        <f t="shared" si="478"/>
        <v>225</v>
      </c>
      <c r="W1984" s="314"/>
      <c r="X1984" s="314"/>
      <c r="Y1984" s="314"/>
      <c r="Z1984" s="315">
        <f t="shared" si="479"/>
        <v>226.9</v>
      </c>
      <c r="AA1984" s="315"/>
      <c r="AB1984" s="316"/>
    </row>
    <row r="1985" spans="1:62" ht="15.75" customHeight="1" x14ac:dyDescent="0.15">
      <c r="A1985" s="122" t="str">
        <f t="shared" si="473"/>
        <v>×</v>
      </c>
      <c r="B1985" s="53"/>
      <c r="I1985" s="311" t="str">
        <f t="shared" si="474"/>
        <v/>
      </c>
      <c r="J1985" s="312"/>
      <c r="K1985" s="312"/>
      <c r="L1985" s="313" t="str">
        <f t="shared" si="475"/>
        <v/>
      </c>
      <c r="M1985" s="313"/>
      <c r="N1985" s="313"/>
      <c r="O1985" s="314" t="str">
        <f t="shared" si="476"/>
        <v/>
      </c>
      <c r="P1985" s="314"/>
      <c r="Q1985" s="314"/>
      <c r="R1985" s="314"/>
      <c r="S1985" s="315" t="str">
        <f t="shared" si="477"/>
        <v/>
      </c>
      <c r="T1985" s="315"/>
      <c r="U1985" s="315"/>
      <c r="V1985" s="314" t="str">
        <f t="shared" si="478"/>
        <v/>
      </c>
      <c r="W1985" s="314"/>
      <c r="X1985" s="314"/>
      <c r="Y1985" s="314"/>
      <c r="Z1985" s="315" t="str">
        <f t="shared" si="479"/>
        <v/>
      </c>
      <c r="AA1985" s="315"/>
      <c r="AB1985" s="316"/>
    </row>
    <row r="1986" spans="1:62" ht="15.75" customHeight="1" x14ac:dyDescent="0.15">
      <c r="A1986" s="122" t="str">
        <f t="shared" si="473"/>
        <v>×</v>
      </c>
      <c r="B1986" s="53"/>
      <c r="I1986" s="311" t="str">
        <f t="shared" si="474"/>
        <v/>
      </c>
      <c r="J1986" s="312"/>
      <c r="K1986" s="312"/>
      <c r="L1986" s="313" t="str">
        <f t="shared" si="475"/>
        <v/>
      </c>
      <c r="M1986" s="313"/>
      <c r="N1986" s="313"/>
      <c r="O1986" s="314" t="str">
        <f t="shared" si="476"/>
        <v/>
      </c>
      <c r="P1986" s="314"/>
      <c r="Q1986" s="314"/>
      <c r="R1986" s="314"/>
      <c r="S1986" s="315" t="str">
        <f t="shared" si="477"/>
        <v/>
      </c>
      <c r="T1986" s="315"/>
      <c r="U1986" s="315"/>
      <c r="V1986" s="314" t="str">
        <f t="shared" si="478"/>
        <v/>
      </c>
      <c r="W1986" s="314"/>
      <c r="X1986" s="314"/>
      <c r="Y1986" s="314"/>
      <c r="Z1986" s="315" t="str">
        <f t="shared" si="479"/>
        <v/>
      </c>
      <c r="AA1986" s="315"/>
      <c r="AB1986" s="316"/>
    </row>
    <row r="1987" spans="1:62" ht="15.75" customHeight="1" x14ac:dyDescent="0.15">
      <c r="A1987" s="122" t="str">
        <f t="shared" si="473"/>
        <v>×</v>
      </c>
      <c r="B1987" s="53"/>
      <c r="I1987" s="311" t="str">
        <f t="shared" si="474"/>
        <v/>
      </c>
      <c r="J1987" s="312"/>
      <c r="K1987" s="312"/>
      <c r="L1987" s="313" t="str">
        <f t="shared" si="475"/>
        <v/>
      </c>
      <c r="M1987" s="313"/>
      <c r="N1987" s="313"/>
      <c r="O1987" s="314" t="str">
        <f t="shared" si="476"/>
        <v/>
      </c>
      <c r="P1987" s="314"/>
      <c r="Q1987" s="314"/>
      <c r="R1987" s="314"/>
      <c r="S1987" s="315" t="str">
        <f t="shared" si="477"/>
        <v/>
      </c>
      <c r="T1987" s="315"/>
      <c r="U1987" s="315"/>
      <c r="V1987" s="314" t="str">
        <f t="shared" si="478"/>
        <v/>
      </c>
      <c r="W1987" s="314"/>
      <c r="X1987" s="314"/>
      <c r="Y1987" s="314"/>
      <c r="Z1987" s="315" t="str">
        <f t="shared" si="479"/>
        <v/>
      </c>
      <c r="AA1987" s="315"/>
      <c r="AB1987" s="316"/>
    </row>
    <row r="1988" spans="1:62" ht="15.75" customHeight="1" x14ac:dyDescent="0.15">
      <c r="A1988" s="122" t="str">
        <f t="shared" si="473"/>
        <v>×</v>
      </c>
      <c r="B1988" s="53"/>
      <c r="I1988" s="318" t="str">
        <f t="shared" si="474"/>
        <v/>
      </c>
      <c r="J1988" s="319"/>
      <c r="K1988" s="319"/>
      <c r="L1988" s="320" t="str">
        <f t="shared" si="475"/>
        <v/>
      </c>
      <c r="M1988" s="320"/>
      <c r="N1988" s="320"/>
      <c r="O1988" s="302" t="str">
        <f t="shared" si="476"/>
        <v/>
      </c>
      <c r="P1988" s="302"/>
      <c r="Q1988" s="302"/>
      <c r="R1988" s="302"/>
      <c r="S1988" s="304" t="str">
        <f t="shared" si="477"/>
        <v/>
      </c>
      <c r="T1988" s="304"/>
      <c r="U1988" s="304"/>
      <c r="V1988" s="302" t="str">
        <f t="shared" si="478"/>
        <v/>
      </c>
      <c r="W1988" s="302"/>
      <c r="X1988" s="302"/>
      <c r="Y1988" s="302"/>
      <c r="Z1988" s="304" t="str">
        <f t="shared" si="479"/>
        <v/>
      </c>
      <c r="AA1988" s="304"/>
      <c r="AB1988" s="307"/>
    </row>
    <row r="1989" spans="1:62" ht="15.75" customHeight="1" x14ac:dyDescent="0.15">
      <c r="A1989" s="117" t="str">
        <f>IF(液状化L1の有無="","","×")</f>
        <v/>
      </c>
      <c r="I1989" s="102"/>
      <c r="J1989" s="102"/>
      <c r="K1989" s="102"/>
      <c r="L1989" s="102"/>
      <c r="M1989" s="102"/>
      <c r="N1989" s="102"/>
      <c r="O1989" s="102"/>
      <c r="P1989" s="102"/>
      <c r="Q1989" s="102"/>
      <c r="R1989" s="102"/>
      <c r="S1989" s="102"/>
      <c r="T1989" s="102"/>
      <c r="U1989" s="50" t="s">
        <v>119</v>
      </c>
      <c r="V1989" s="248" t="s">
        <v>551</v>
      </c>
      <c r="W1989" s="248"/>
      <c r="X1989" s="102" t="s">
        <v>25</v>
      </c>
      <c r="Y1989" s="321">
        <f>杭先端径*0.1</f>
        <v>0.15000000000000002</v>
      </c>
      <c r="Z1989" s="321"/>
      <c r="AA1989" s="321"/>
      <c r="AB1989" s="62" t="s">
        <v>416</v>
      </c>
      <c r="AC1989" s="22" t="s">
        <v>149</v>
      </c>
    </row>
    <row r="1990" spans="1:62" ht="15.75" customHeight="1" x14ac:dyDescent="0.15">
      <c r="A1990" s="115" t="str">
        <f t="shared" ref="A1990:A1996" si="480">IF(液状化L2の有無="","","×")</f>
        <v/>
      </c>
      <c r="B1990" s="99" t="s">
        <v>571</v>
      </c>
    </row>
    <row r="1991" spans="1:62" s="53" customFormat="1" ht="15.75" customHeight="1" x14ac:dyDescent="0.15">
      <c r="A1991" s="115" t="str">
        <f t="shared" si="480"/>
        <v/>
      </c>
      <c r="D1991" s="54"/>
      <c r="F1991" s="54"/>
      <c r="AO1991" s="60"/>
      <c r="AP1991" s="60"/>
      <c r="AQ1991" s="60"/>
      <c r="AR1991" s="60"/>
      <c r="AS1991" s="60"/>
      <c r="AT1991" s="60"/>
      <c r="AU1991" s="60"/>
      <c r="AV1991" s="60"/>
      <c r="AW1991" s="60"/>
      <c r="AX1991" s="60"/>
      <c r="AY1991" s="60"/>
      <c r="AZ1991" s="60"/>
      <c r="BA1991" s="60"/>
      <c r="BB1991" s="60"/>
      <c r="BC1991" s="60"/>
      <c r="BD1991" s="60"/>
      <c r="BE1991" s="60"/>
      <c r="BF1991" s="60"/>
      <c r="BG1991" s="60"/>
      <c r="BH1991" s="60"/>
      <c r="BI1991" s="60"/>
      <c r="BJ1991" s="60"/>
    </row>
    <row r="1992" spans="1:62" s="54" customFormat="1" ht="15.75" customHeight="1" x14ac:dyDescent="0.15">
      <c r="A1992" s="115" t="str">
        <f t="shared" si="480"/>
        <v/>
      </c>
      <c r="B1992" s="99"/>
      <c r="I1992" s="87" t="s">
        <v>554</v>
      </c>
      <c r="J1992" s="88"/>
      <c r="K1992" s="88"/>
      <c r="L1992" s="88"/>
      <c r="M1992" s="87"/>
      <c r="N1992" s="87"/>
      <c r="O1992" s="87"/>
      <c r="P1992" s="87"/>
      <c r="Q1992" s="87"/>
      <c r="R1992" s="87"/>
      <c r="S1992" s="87"/>
      <c r="T1992" s="87"/>
      <c r="U1992" s="87"/>
      <c r="V1992" s="87"/>
      <c r="W1992" s="87"/>
      <c r="X1992" s="87"/>
      <c r="Y1992" s="87"/>
      <c r="Z1992" s="87"/>
      <c r="AA1992" s="87"/>
      <c r="AB1992" s="87"/>
    </row>
    <row r="1993" spans="1:62" s="23" customFormat="1" ht="15.75" customHeight="1" x14ac:dyDescent="0.15">
      <c r="A1993" s="115" t="str">
        <f t="shared" si="480"/>
        <v/>
      </c>
      <c r="B1993" s="99"/>
      <c r="I1993" s="341" t="s">
        <v>417</v>
      </c>
      <c r="J1993" s="261"/>
      <c r="K1993" s="261"/>
      <c r="L1993" s="261"/>
      <c r="M1993" s="261"/>
      <c r="N1993" s="261"/>
      <c r="O1993" s="261"/>
      <c r="P1993" s="261"/>
      <c r="Q1993" s="261"/>
      <c r="R1993" s="261"/>
      <c r="S1993" s="261"/>
      <c r="T1993" s="261"/>
      <c r="U1993" s="261"/>
      <c r="V1993" s="261"/>
      <c r="W1993" s="261"/>
      <c r="X1993" s="261"/>
      <c r="Y1993" s="261"/>
      <c r="Z1993" s="261"/>
      <c r="AA1993" s="261"/>
      <c r="AB1993" s="342"/>
    </row>
    <row r="1994" spans="1:62" s="54" customFormat="1" ht="15.75" customHeight="1" x14ac:dyDescent="0.15">
      <c r="A1994" s="115" t="str">
        <f t="shared" si="480"/>
        <v/>
      </c>
      <c r="B1994" s="99"/>
      <c r="I1994" s="330" t="s">
        <v>74</v>
      </c>
      <c r="J1994" s="279"/>
      <c r="K1994" s="279"/>
      <c r="L1994" s="343" t="s">
        <v>181</v>
      </c>
      <c r="M1994" s="344"/>
      <c r="N1994" s="344"/>
      <c r="O1994" s="244" t="s">
        <v>544</v>
      </c>
      <c r="P1994" s="244"/>
      <c r="Q1994" s="244"/>
      <c r="R1994" s="244"/>
      <c r="S1994" s="244"/>
      <c r="T1994" s="244"/>
      <c r="U1994" s="244"/>
      <c r="V1994" s="244" t="s">
        <v>545</v>
      </c>
      <c r="W1994" s="244"/>
      <c r="X1994" s="244"/>
      <c r="Y1994" s="244"/>
      <c r="Z1994" s="244"/>
      <c r="AA1994" s="244"/>
      <c r="AB1994" s="276"/>
    </row>
    <row r="1995" spans="1:62" s="54" customFormat="1" ht="15.75" customHeight="1" x14ac:dyDescent="0.15">
      <c r="A1995" s="115" t="str">
        <f t="shared" si="480"/>
        <v/>
      </c>
      <c r="B1995" s="99"/>
      <c r="I1995" s="330"/>
      <c r="J1995" s="279"/>
      <c r="K1995" s="279"/>
      <c r="L1995" s="343"/>
      <c r="M1995" s="344"/>
      <c r="N1995" s="344"/>
      <c r="O1995" s="279" t="s">
        <v>543</v>
      </c>
      <c r="P1995" s="279"/>
      <c r="Q1995" s="279"/>
      <c r="R1995" s="279"/>
      <c r="S1995" s="326" t="s">
        <v>514</v>
      </c>
      <c r="T1995" s="326"/>
      <c r="U1995" s="326"/>
      <c r="V1995" s="279" t="s">
        <v>543</v>
      </c>
      <c r="W1995" s="279"/>
      <c r="X1995" s="279"/>
      <c r="Y1995" s="279"/>
      <c r="Z1995" s="326" t="s">
        <v>515</v>
      </c>
      <c r="AA1995" s="326"/>
      <c r="AB1995" s="331"/>
    </row>
    <row r="1996" spans="1:62" s="54" customFormat="1" ht="15.75" customHeight="1" x14ac:dyDescent="0.15">
      <c r="A1996" s="115" t="str">
        <f t="shared" si="480"/>
        <v/>
      </c>
      <c r="B1996" s="99"/>
      <c r="I1996" s="258"/>
      <c r="J1996" s="259"/>
      <c r="K1996" s="259"/>
      <c r="L1996" s="262"/>
      <c r="M1996" s="262"/>
      <c r="N1996" s="262"/>
      <c r="O1996" s="259"/>
      <c r="P1996" s="259"/>
      <c r="Q1996" s="259"/>
      <c r="R1996" s="259"/>
      <c r="S1996" s="327"/>
      <c r="T1996" s="327"/>
      <c r="U1996" s="327"/>
      <c r="V1996" s="259"/>
      <c r="W1996" s="259"/>
      <c r="X1996" s="259"/>
      <c r="Y1996" s="259"/>
      <c r="Z1996" s="327"/>
      <c r="AA1996" s="327"/>
      <c r="AB1996" s="332"/>
    </row>
    <row r="1997" spans="1:62" s="54" customFormat="1" ht="15.75" customHeight="1" x14ac:dyDescent="0.15">
      <c r="A1997" s="124" t="str">
        <f t="shared" ref="A1997:A2012" si="481">IF(液状化L2の有無="",IF(I1997="","×",""),"×")</f>
        <v/>
      </c>
      <c r="B1997" s="53"/>
      <c r="I1997" s="335">
        <f t="shared" ref="I1997:I2012" si="482">IF(G718="","",G718)</f>
        <v>2</v>
      </c>
      <c r="J1997" s="336"/>
      <c r="K1997" s="336"/>
      <c r="L1997" s="337">
        <f t="shared" ref="L1997:L2012" si="483">IF(N718="","",N718)</f>
        <v>0.33000001311302185</v>
      </c>
      <c r="M1997" s="337"/>
      <c r="N1997" s="337"/>
      <c r="O1997" s="338">
        <f t="shared" ref="O1997:O2012" si="484">Q718</f>
        <v>0</v>
      </c>
      <c r="P1997" s="338"/>
      <c r="Q1997" s="338"/>
      <c r="R1997" s="338"/>
      <c r="S1997" s="339">
        <f t="shared" ref="S1997:S2012" si="485">O1742</f>
        <v>0</v>
      </c>
      <c r="T1997" s="339"/>
      <c r="U1997" s="339"/>
      <c r="V1997" s="338">
        <f>IF(O1997="","",IF(O1997=0,0,ROUND((Z1997-S1997)/(Y$2013-(S1997/O1997)),0)))</f>
        <v>0</v>
      </c>
      <c r="W1997" s="338"/>
      <c r="X1997" s="338"/>
      <c r="Y1997" s="338"/>
      <c r="Z1997" s="339">
        <f t="shared" ref="Z1997:Z2012" si="486">R1742</f>
        <v>0</v>
      </c>
      <c r="AA1997" s="339"/>
      <c r="AB1997" s="340"/>
      <c r="AD1997" s="22"/>
      <c r="AE1997" s="22"/>
      <c r="AF1997" s="22"/>
      <c r="AG1997" s="22"/>
      <c r="AH1997" s="22"/>
      <c r="AI1997" s="22"/>
    </row>
    <row r="1998" spans="1:62" s="54" customFormat="1" ht="15.75" customHeight="1" x14ac:dyDescent="0.15">
      <c r="A1998" s="124" t="str">
        <f t="shared" si="481"/>
        <v/>
      </c>
      <c r="B1998" s="53"/>
      <c r="F1998" s="53"/>
      <c r="G1998" s="53"/>
      <c r="H1998" s="55"/>
      <c r="I1998" s="311">
        <f t="shared" si="482"/>
        <v>3</v>
      </c>
      <c r="J1998" s="312"/>
      <c r="K1998" s="312"/>
      <c r="L1998" s="313">
        <f t="shared" si="483"/>
        <v>1.5</v>
      </c>
      <c r="M1998" s="313"/>
      <c r="N1998" s="313"/>
      <c r="O1998" s="314">
        <f t="shared" si="484"/>
        <v>0</v>
      </c>
      <c r="P1998" s="314"/>
      <c r="Q1998" s="314"/>
      <c r="R1998" s="314"/>
      <c r="S1998" s="315">
        <f t="shared" si="485"/>
        <v>0</v>
      </c>
      <c r="T1998" s="315"/>
      <c r="U1998" s="315"/>
      <c r="V1998" s="314">
        <f t="shared" ref="V1998:V2012" si="487">IF(O1998="","",IF(O1998=0,0,ROUND((Z1998-S1998)/(Y$2013-(S1998/O1998)),0)))</f>
        <v>0</v>
      </c>
      <c r="W1998" s="314"/>
      <c r="X1998" s="314"/>
      <c r="Y1998" s="314"/>
      <c r="Z1998" s="315">
        <f t="shared" si="486"/>
        <v>0</v>
      </c>
      <c r="AA1998" s="315"/>
      <c r="AB1998" s="316"/>
      <c r="AD1998" s="22"/>
      <c r="AE1998" s="22"/>
      <c r="AF1998" s="22"/>
      <c r="AG1998" s="22"/>
      <c r="AH1998" s="22"/>
      <c r="AI1998" s="22"/>
    </row>
    <row r="1999" spans="1:62" ht="15.75" customHeight="1" x14ac:dyDescent="0.15">
      <c r="A1999" s="124" t="str">
        <f t="shared" si="481"/>
        <v/>
      </c>
      <c r="B1999" s="53"/>
      <c r="I1999" s="311">
        <f t="shared" si="482"/>
        <v>4</v>
      </c>
      <c r="J1999" s="312"/>
      <c r="K1999" s="312"/>
      <c r="L1999" s="313">
        <f t="shared" si="483"/>
        <v>6.0399999618530273</v>
      </c>
      <c r="M1999" s="313"/>
      <c r="N1999" s="313"/>
      <c r="O1999" s="314">
        <f t="shared" si="484"/>
        <v>0</v>
      </c>
      <c r="P1999" s="314"/>
      <c r="Q1999" s="314"/>
      <c r="R1999" s="314"/>
      <c r="S1999" s="315">
        <f t="shared" si="485"/>
        <v>0</v>
      </c>
      <c r="T1999" s="315"/>
      <c r="U1999" s="315"/>
      <c r="V1999" s="314">
        <f t="shared" si="487"/>
        <v>0</v>
      </c>
      <c r="W1999" s="314"/>
      <c r="X1999" s="314"/>
      <c r="Y1999" s="314"/>
      <c r="Z1999" s="315">
        <f t="shared" si="486"/>
        <v>0</v>
      </c>
      <c r="AA1999" s="315"/>
      <c r="AB1999" s="316"/>
      <c r="AC1999" s="24"/>
      <c r="AJ1999" s="24"/>
      <c r="AK1999" s="24"/>
      <c r="AL1999" s="24"/>
      <c r="AM1999" s="24"/>
      <c r="AN1999" s="24"/>
      <c r="AZ1999" s="22"/>
      <c r="BA1999" s="22"/>
      <c r="BB1999" s="22"/>
      <c r="BC1999" s="22"/>
      <c r="BD1999" s="22"/>
      <c r="BE1999" s="22"/>
      <c r="BF1999" s="22"/>
      <c r="BG1999" s="22"/>
      <c r="BH1999" s="22"/>
      <c r="BI1999" s="22"/>
      <c r="BJ1999" s="22"/>
    </row>
    <row r="2000" spans="1:62" ht="15.75" customHeight="1" x14ac:dyDescent="0.15">
      <c r="A2000" s="124" t="str">
        <f t="shared" si="481"/>
        <v/>
      </c>
      <c r="B2000" s="53"/>
      <c r="I2000" s="311">
        <f t="shared" si="482"/>
        <v>4</v>
      </c>
      <c r="J2000" s="312"/>
      <c r="K2000" s="312"/>
      <c r="L2000" s="313">
        <f t="shared" si="483"/>
        <v>0.51000022888183594</v>
      </c>
      <c r="M2000" s="313"/>
      <c r="N2000" s="313"/>
      <c r="O2000" s="314">
        <f t="shared" si="484"/>
        <v>8953.5390627309098</v>
      </c>
      <c r="P2000" s="314"/>
      <c r="Q2000" s="314"/>
      <c r="R2000" s="314"/>
      <c r="S2000" s="315">
        <f t="shared" si="485"/>
        <v>67.900000000000006</v>
      </c>
      <c r="T2000" s="315"/>
      <c r="U2000" s="315"/>
      <c r="V2000" s="314">
        <f t="shared" si="487"/>
        <v>79</v>
      </c>
      <c r="W2000" s="314"/>
      <c r="X2000" s="314"/>
      <c r="Y2000" s="314"/>
      <c r="Z2000" s="315">
        <f t="shared" si="486"/>
        <v>79.2</v>
      </c>
      <c r="AA2000" s="315"/>
      <c r="AB2000" s="316"/>
    </row>
    <row r="2001" spans="1:62" ht="15.75" customHeight="1" x14ac:dyDescent="0.15">
      <c r="A2001" s="124" t="str">
        <f t="shared" si="481"/>
        <v/>
      </c>
      <c r="B2001" s="53"/>
      <c r="I2001" s="311">
        <f t="shared" si="482"/>
        <v>5</v>
      </c>
      <c r="J2001" s="312"/>
      <c r="K2001" s="312"/>
      <c r="L2001" s="313">
        <f t="shared" si="483"/>
        <v>3.4500000476837158</v>
      </c>
      <c r="M2001" s="313"/>
      <c r="N2001" s="313"/>
      <c r="O2001" s="314">
        <f t="shared" si="484"/>
        <v>8953.5390627309098</v>
      </c>
      <c r="P2001" s="314"/>
      <c r="Q2001" s="314"/>
      <c r="R2001" s="314"/>
      <c r="S2001" s="315">
        <f t="shared" si="485"/>
        <v>119.9</v>
      </c>
      <c r="T2001" s="315"/>
      <c r="U2001" s="315"/>
      <c r="V2001" s="314">
        <f t="shared" si="487"/>
        <v>146</v>
      </c>
      <c r="W2001" s="314"/>
      <c r="X2001" s="314"/>
      <c r="Y2001" s="314"/>
      <c r="Z2001" s="315">
        <f t="shared" si="486"/>
        <v>139.9</v>
      </c>
      <c r="AA2001" s="315"/>
      <c r="AB2001" s="316"/>
    </row>
    <row r="2002" spans="1:62" ht="15.75" customHeight="1" x14ac:dyDescent="0.15">
      <c r="A2002" s="124" t="str">
        <f t="shared" si="481"/>
        <v/>
      </c>
      <c r="B2002" s="53"/>
      <c r="I2002" s="311">
        <f t="shared" si="482"/>
        <v>6</v>
      </c>
      <c r="J2002" s="312"/>
      <c r="K2002" s="312"/>
      <c r="L2002" s="313">
        <f t="shared" si="483"/>
        <v>2.3499999046325684</v>
      </c>
      <c r="M2002" s="313"/>
      <c r="N2002" s="313"/>
      <c r="O2002" s="314">
        <f t="shared" si="484"/>
        <v>8953.5390627309098</v>
      </c>
      <c r="P2002" s="314"/>
      <c r="Q2002" s="314"/>
      <c r="R2002" s="314"/>
      <c r="S2002" s="315">
        <f t="shared" si="485"/>
        <v>195.1</v>
      </c>
      <c r="T2002" s="315"/>
      <c r="U2002" s="315"/>
      <c r="V2002" s="314">
        <f t="shared" si="487"/>
        <v>253</v>
      </c>
      <c r="W2002" s="314"/>
      <c r="X2002" s="314"/>
      <c r="Y2002" s="314"/>
      <c r="Z2002" s="315">
        <f t="shared" si="486"/>
        <v>227.6</v>
      </c>
      <c r="AA2002" s="315"/>
      <c r="AB2002" s="316"/>
    </row>
    <row r="2003" spans="1:62" ht="15.75" customHeight="1" x14ac:dyDescent="0.15">
      <c r="A2003" s="124" t="str">
        <f t="shared" si="481"/>
        <v/>
      </c>
      <c r="B2003" s="53"/>
      <c r="I2003" s="311">
        <f t="shared" si="482"/>
        <v>7</v>
      </c>
      <c r="J2003" s="312"/>
      <c r="K2003" s="312"/>
      <c r="L2003" s="313">
        <f t="shared" si="483"/>
        <v>8.6000003814697266</v>
      </c>
      <c r="M2003" s="313"/>
      <c r="N2003" s="313"/>
      <c r="O2003" s="314">
        <f t="shared" si="484"/>
        <v>19612.96293636108</v>
      </c>
      <c r="P2003" s="314"/>
      <c r="Q2003" s="314"/>
      <c r="R2003" s="314"/>
      <c r="S2003" s="315">
        <f t="shared" si="485"/>
        <v>164</v>
      </c>
      <c r="T2003" s="315"/>
      <c r="U2003" s="315"/>
      <c r="V2003" s="314">
        <f t="shared" si="487"/>
        <v>193</v>
      </c>
      <c r="W2003" s="314"/>
      <c r="X2003" s="314"/>
      <c r="Y2003" s="314"/>
      <c r="Z2003" s="315">
        <f t="shared" si="486"/>
        <v>191.3</v>
      </c>
      <c r="AA2003" s="315"/>
      <c r="AB2003" s="316"/>
    </row>
    <row r="2004" spans="1:62" ht="15.75" customHeight="1" x14ac:dyDescent="0.15">
      <c r="A2004" s="124" t="str">
        <f t="shared" si="481"/>
        <v/>
      </c>
      <c r="B2004" s="53"/>
      <c r="I2004" s="311">
        <f t="shared" si="482"/>
        <v>8</v>
      </c>
      <c r="J2004" s="312"/>
      <c r="K2004" s="312"/>
      <c r="L2004" s="313">
        <f t="shared" si="483"/>
        <v>2.2000000476837158</v>
      </c>
      <c r="M2004" s="313"/>
      <c r="N2004" s="313"/>
      <c r="O2004" s="314">
        <f t="shared" si="484"/>
        <v>27991.590543485057</v>
      </c>
      <c r="P2004" s="314"/>
      <c r="Q2004" s="314"/>
      <c r="R2004" s="314"/>
      <c r="S2004" s="315">
        <f t="shared" si="485"/>
        <v>191.7</v>
      </c>
      <c r="T2004" s="315"/>
      <c r="U2004" s="315"/>
      <c r="V2004" s="314">
        <f t="shared" si="487"/>
        <v>223</v>
      </c>
      <c r="W2004" s="314"/>
      <c r="X2004" s="314"/>
      <c r="Y2004" s="314"/>
      <c r="Z2004" s="315">
        <f t="shared" si="486"/>
        <v>223.6</v>
      </c>
      <c r="AA2004" s="315"/>
      <c r="AB2004" s="316"/>
    </row>
    <row r="2005" spans="1:62" ht="15.75" customHeight="1" x14ac:dyDescent="0.15">
      <c r="A2005" s="124" t="str">
        <f t="shared" si="481"/>
        <v/>
      </c>
      <c r="B2005" s="53"/>
      <c r="I2005" s="311">
        <f t="shared" si="482"/>
        <v>9</v>
      </c>
      <c r="J2005" s="312"/>
      <c r="K2005" s="312"/>
      <c r="L2005" s="313">
        <f t="shared" si="483"/>
        <v>1.5</v>
      </c>
      <c r="M2005" s="313"/>
      <c r="N2005" s="313"/>
      <c r="O2005" s="314">
        <f t="shared" si="484"/>
        <v>45615.925330123799</v>
      </c>
      <c r="P2005" s="314"/>
      <c r="Q2005" s="314"/>
      <c r="R2005" s="314"/>
      <c r="S2005" s="315">
        <f t="shared" si="485"/>
        <v>356.3</v>
      </c>
      <c r="T2005" s="315"/>
      <c r="U2005" s="315"/>
      <c r="V2005" s="314">
        <f t="shared" si="487"/>
        <v>417</v>
      </c>
      <c r="W2005" s="314"/>
      <c r="X2005" s="314"/>
      <c r="Y2005" s="314"/>
      <c r="Z2005" s="315">
        <f t="shared" si="486"/>
        <v>415.6</v>
      </c>
      <c r="AA2005" s="315"/>
      <c r="AB2005" s="316"/>
    </row>
    <row r="2006" spans="1:62" ht="15.75" customHeight="1" x14ac:dyDescent="0.15">
      <c r="A2006" s="124" t="str">
        <f t="shared" si="481"/>
        <v/>
      </c>
      <c r="B2006" s="53"/>
      <c r="I2006" s="311">
        <f t="shared" si="482"/>
        <v>10</v>
      </c>
      <c r="J2006" s="312"/>
      <c r="K2006" s="312"/>
      <c r="L2006" s="313">
        <f t="shared" si="483"/>
        <v>3.8499999046325684</v>
      </c>
      <c r="M2006" s="313"/>
      <c r="N2006" s="313"/>
      <c r="O2006" s="314">
        <f t="shared" si="484"/>
        <v>32798.227303477441</v>
      </c>
      <c r="P2006" s="314"/>
      <c r="Q2006" s="314"/>
      <c r="R2006" s="314"/>
      <c r="S2006" s="315">
        <f t="shared" si="485"/>
        <v>194.5</v>
      </c>
      <c r="T2006" s="315"/>
      <c r="U2006" s="315"/>
      <c r="V2006" s="314">
        <f t="shared" si="487"/>
        <v>225</v>
      </c>
      <c r="W2006" s="314"/>
      <c r="X2006" s="314"/>
      <c r="Y2006" s="314"/>
      <c r="Z2006" s="315">
        <f t="shared" si="486"/>
        <v>226.9</v>
      </c>
      <c r="AA2006" s="315"/>
      <c r="AB2006" s="316"/>
    </row>
    <row r="2007" spans="1:62" ht="15.75" customHeight="1" x14ac:dyDescent="0.15">
      <c r="A2007" s="124" t="str">
        <f t="shared" si="481"/>
        <v/>
      </c>
      <c r="B2007" s="53"/>
      <c r="I2007" s="311">
        <f t="shared" si="482"/>
        <v>11</v>
      </c>
      <c r="J2007" s="312"/>
      <c r="K2007" s="312"/>
      <c r="L2007" s="313">
        <f t="shared" si="483"/>
        <v>2.4000000953674316</v>
      </c>
      <c r="M2007" s="313"/>
      <c r="N2007" s="313"/>
      <c r="O2007" s="314">
        <f t="shared" si="484"/>
        <v>45615.925330123799</v>
      </c>
      <c r="P2007" s="314"/>
      <c r="Q2007" s="314"/>
      <c r="R2007" s="314"/>
      <c r="S2007" s="315">
        <f t="shared" si="485"/>
        <v>475</v>
      </c>
      <c r="T2007" s="315"/>
      <c r="U2007" s="315"/>
      <c r="V2007" s="314">
        <f t="shared" si="487"/>
        <v>567</v>
      </c>
      <c r="W2007" s="314"/>
      <c r="X2007" s="314"/>
      <c r="Y2007" s="314"/>
      <c r="Z2007" s="315">
        <f t="shared" si="486"/>
        <v>554.20000000000005</v>
      </c>
      <c r="AA2007" s="315"/>
      <c r="AB2007" s="316"/>
    </row>
    <row r="2008" spans="1:62" ht="15.75" customHeight="1" x14ac:dyDescent="0.15">
      <c r="A2008" s="124" t="str">
        <f t="shared" si="481"/>
        <v/>
      </c>
      <c r="B2008" s="53"/>
      <c r="I2008" s="311">
        <f t="shared" si="482"/>
        <v>12</v>
      </c>
      <c r="J2008" s="312"/>
      <c r="K2008" s="312"/>
      <c r="L2008" s="313">
        <f t="shared" si="483"/>
        <v>1.5199999809265137</v>
      </c>
      <c r="M2008" s="313"/>
      <c r="N2008" s="313"/>
      <c r="O2008" s="314">
        <f t="shared" si="484"/>
        <v>30913.271711323563</v>
      </c>
      <c r="P2008" s="314"/>
      <c r="Q2008" s="314"/>
      <c r="R2008" s="314"/>
      <c r="S2008" s="315">
        <f t="shared" si="485"/>
        <v>194.5</v>
      </c>
      <c r="T2008" s="315"/>
      <c r="U2008" s="315"/>
      <c r="V2008" s="314">
        <f t="shared" si="487"/>
        <v>225</v>
      </c>
      <c r="W2008" s="314"/>
      <c r="X2008" s="314"/>
      <c r="Y2008" s="314"/>
      <c r="Z2008" s="315">
        <f t="shared" si="486"/>
        <v>226.9</v>
      </c>
      <c r="AA2008" s="315"/>
      <c r="AB2008" s="316"/>
    </row>
    <row r="2009" spans="1:62" ht="15.75" customHeight="1" x14ac:dyDescent="0.15">
      <c r="A2009" s="124" t="str">
        <f t="shared" si="481"/>
        <v/>
      </c>
      <c r="B2009" s="53"/>
      <c r="I2009" s="311">
        <f t="shared" si="482"/>
        <v>12</v>
      </c>
      <c r="J2009" s="312"/>
      <c r="K2009" s="312"/>
      <c r="L2009" s="313">
        <f t="shared" si="483"/>
        <v>0.75</v>
      </c>
      <c r="M2009" s="313"/>
      <c r="N2009" s="313"/>
      <c r="O2009" s="314">
        <f t="shared" si="484"/>
        <v>0</v>
      </c>
      <c r="P2009" s="314"/>
      <c r="Q2009" s="314"/>
      <c r="R2009" s="314"/>
      <c r="S2009" s="315">
        <f t="shared" si="485"/>
        <v>0</v>
      </c>
      <c r="T2009" s="315"/>
      <c r="U2009" s="315"/>
      <c r="V2009" s="314">
        <f t="shared" si="487"/>
        <v>0</v>
      </c>
      <c r="W2009" s="314"/>
      <c r="X2009" s="314"/>
      <c r="Y2009" s="314"/>
      <c r="Z2009" s="315">
        <f t="shared" si="486"/>
        <v>0</v>
      </c>
      <c r="AA2009" s="315"/>
      <c r="AB2009" s="316"/>
    </row>
    <row r="2010" spans="1:62" ht="15.75" customHeight="1" x14ac:dyDescent="0.15">
      <c r="A2010" s="124" t="str">
        <f t="shared" si="481"/>
        <v>×</v>
      </c>
      <c r="B2010" s="53"/>
      <c r="I2010" s="311" t="str">
        <f t="shared" si="482"/>
        <v/>
      </c>
      <c r="J2010" s="312"/>
      <c r="K2010" s="312"/>
      <c r="L2010" s="313" t="str">
        <f t="shared" si="483"/>
        <v/>
      </c>
      <c r="M2010" s="313"/>
      <c r="N2010" s="313"/>
      <c r="O2010" s="314" t="str">
        <f t="shared" si="484"/>
        <v/>
      </c>
      <c r="P2010" s="314"/>
      <c r="Q2010" s="314"/>
      <c r="R2010" s="314"/>
      <c r="S2010" s="315" t="str">
        <f t="shared" si="485"/>
        <v/>
      </c>
      <c r="T2010" s="315"/>
      <c r="U2010" s="315"/>
      <c r="V2010" s="314" t="str">
        <f t="shared" si="487"/>
        <v/>
      </c>
      <c r="W2010" s="314"/>
      <c r="X2010" s="314"/>
      <c r="Y2010" s="314"/>
      <c r="Z2010" s="315" t="str">
        <f t="shared" si="486"/>
        <v/>
      </c>
      <c r="AA2010" s="315"/>
      <c r="AB2010" s="316"/>
    </row>
    <row r="2011" spans="1:62" ht="15.75" customHeight="1" x14ac:dyDescent="0.15">
      <c r="A2011" s="124" t="str">
        <f t="shared" si="481"/>
        <v>×</v>
      </c>
      <c r="B2011" s="53"/>
      <c r="I2011" s="311" t="str">
        <f t="shared" si="482"/>
        <v/>
      </c>
      <c r="J2011" s="312"/>
      <c r="K2011" s="312"/>
      <c r="L2011" s="313" t="str">
        <f t="shared" si="483"/>
        <v/>
      </c>
      <c r="M2011" s="313"/>
      <c r="N2011" s="313"/>
      <c r="O2011" s="314" t="str">
        <f t="shared" si="484"/>
        <v/>
      </c>
      <c r="P2011" s="314"/>
      <c r="Q2011" s="314"/>
      <c r="R2011" s="314"/>
      <c r="S2011" s="315" t="str">
        <f t="shared" si="485"/>
        <v/>
      </c>
      <c r="T2011" s="315"/>
      <c r="U2011" s="315"/>
      <c r="V2011" s="314" t="str">
        <f t="shared" si="487"/>
        <v/>
      </c>
      <c r="W2011" s="314"/>
      <c r="X2011" s="314"/>
      <c r="Y2011" s="314"/>
      <c r="Z2011" s="315" t="str">
        <f t="shared" si="486"/>
        <v/>
      </c>
      <c r="AA2011" s="315"/>
      <c r="AB2011" s="316"/>
    </row>
    <row r="2012" spans="1:62" ht="15.75" customHeight="1" x14ac:dyDescent="0.15">
      <c r="A2012" s="124" t="str">
        <f t="shared" si="481"/>
        <v>×</v>
      </c>
      <c r="B2012" s="53"/>
      <c r="I2012" s="318" t="str">
        <f t="shared" si="482"/>
        <v/>
      </c>
      <c r="J2012" s="319"/>
      <c r="K2012" s="319"/>
      <c r="L2012" s="320" t="str">
        <f t="shared" si="483"/>
        <v/>
      </c>
      <c r="M2012" s="320"/>
      <c r="N2012" s="320"/>
      <c r="O2012" s="302" t="str">
        <f t="shared" si="484"/>
        <v/>
      </c>
      <c r="P2012" s="302"/>
      <c r="Q2012" s="302"/>
      <c r="R2012" s="302"/>
      <c r="S2012" s="304" t="str">
        <f t="shared" si="485"/>
        <v/>
      </c>
      <c r="T2012" s="304"/>
      <c r="U2012" s="304"/>
      <c r="V2012" s="302" t="str">
        <f t="shared" si="487"/>
        <v/>
      </c>
      <c r="W2012" s="302"/>
      <c r="X2012" s="302"/>
      <c r="Y2012" s="302"/>
      <c r="Z2012" s="304" t="str">
        <f t="shared" si="486"/>
        <v/>
      </c>
      <c r="AA2012" s="304"/>
      <c r="AB2012" s="307"/>
    </row>
    <row r="2013" spans="1:62" ht="15.75" customHeight="1" x14ac:dyDescent="0.15">
      <c r="A2013" s="115" t="str">
        <f t="shared" ref="A2013:A2019" si="488">IF(液状化L2の有無="","","×")</f>
        <v/>
      </c>
      <c r="I2013" s="163"/>
      <c r="J2013" s="163"/>
      <c r="K2013" s="163"/>
      <c r="L2013" s="163"/>
      <c r="M2013" s="163"/>
      <c r="N2013" s="163"/>
      <c r="O2013" s="163"/>
      <c r="P2013" s="163"/>
      <c r="Q2013" s="163"/>
      <c r="R2013" s="163"/>
      <c r="S2013" s="163"/>
      <c r="T2013" s="163"/>
      <c r="U2013" s="50" t="s">
        <v>119</v>
      </c>
      <c r="V2013" s="248" t="s">
        <v>551</v>
      </c>
      <c r="W2013" s="248"/>
      <c r="X2013" s="163" t="s">
        <v>25</v>
      </c>
      <c r="Y2013" s="321">
        <f>杭先端径*0.1</f>
        <v>0.15000000000000002</v>
      </c>
      <c r="Z2013" s="321"/>
      <c r="AA2013" s="321"/>
      <c r="AB2013" s="62" t="s">
        <v>416</v>
      </c>
      <c r="AC2013" s="22" t="s">
        <v>149</v>
      </c>
    </row>
    <row r="2014" spans="1:62" s="99" customFormat="1" ht="15.75" customHeight="1" x14ac:dyDescent="0.15">
      <c r="A2014" s="115" t="str">
        <f t="shared" si="488"/>
        <v/>
      </c>
      <c r="B2014" s="99" t="s">
        <v>571</v>
      </c>
      <c r="D2014" s="23"/>
      <c r="F2014" s="23"/>
      <c r="AO2014" s="24"/>
      <c r="AP2014" s="24"/>
      <c r="AQ2014" s="24"/>
      <c r="AR2014" s="24"/>
      <c r="AS2014" s="24"/>
      <c r="AT2014" s="24"/>
      <c r="AU2014" s="24"/>
      <c r="AV2014" s="24"/>
      <c r="AW2014" s="24"/>
      <c r="AX2014" s="24"/>
      <c r="AY2014" s="24"/>
      <c r="AZ2014" s="24"/>
      <c r="BA2014" s="24"/>
      <c r="BB2014" s="24"/>
      <c r="BC2014" s="24"/>
      <c r="BD2014" s="24"/>
      <c r="BE2014" s="24"/>
      <c r="BF2014" s="24"/>
      <c r="BG2014" s="24"/>
      <c r="BH2014" s="24"/>
      <c r="BI2014" s="24"/>
      <c r="BJ2014" s="24"/>
    </row>
    <row r="2015" spans="1:62" ht="15.75" customHeight="1" x14ac:dyDescent="0.15">
      <c r="A2015" s="115" t="str">
        <f t="shared" si="488"/>
        <v/>
      </c>
    </row>
    <row r="2016" spans="1:62" s="23" customFormat="1" ht="15.75" customHeight="1" x14ac:dyDescent="0.15">
      <c r="A2016" s="115" t="str">
        <f t="shared" si="488"/>
        <v/>
      </c>
      <c r="B2016" s="99"/>
      <c r="I2016" s="341" t="s">
        <v>552</v>
      </c>
      <c r="J2016" s="261"/>
      <c r="K2016" s="261"/>
      <c r="L2016" s="261"/>
      <c r="M2016" s="261"/>
      <c r="N2016" s="261"/>
      <c r="O2016" s="261"/>
      <c r="P2016" s="261"/>
      <c r="Q2016" s="261"/>
      <c r="R2016" s="261"/>
      <c r="S2016" s="261"/>
      <c r="T2016" s="261"/>
      <c r="U2016" s="261"/>
      <c r="V2016" s="261"/>
      <c r="W2016" s="261"/>
      <c r="X2016" s="261"/>
      <c r="Y2016" s="261"/>
      <c r="Z2016" s="261"/>
      <c r="AA2016" s="261"/>
      <c r="AB2016" s="342"/>
    </row>
    <row r="2017" spans="1:62" s="54" customFormat="1" ht="15.75" customHeight="1" x14ac:dyDescent="0.15">
      <c r="A2017" s="115" t="str">
        <f t="shared" si="488"/>
        <v/>
      </c>
      <c r="B2017" s="99"/>
      <c r="I2017" s="330" t="s">
        <v>74</v>
      </c>
      <c r="J2017" s="279"/>
      <c r="K2017" s="279"/>
      <c r="L2017" s="343" t="s">
        <v>181</v>
      </c>
      <c r="M2017" s="344"/>
      <c r="N2017" s="344"/>
      <c r="O2017" s="244" t="s">
        <v>544</v>
      </c>
      <c r="P2017" s="244"/>
      <c r="Q2017" s="244"/>
      <c r="R2017" s="244"/>
      <c r="S2017" s="244"/>
      <c r="T2017" s="244"/>
      <c r="U2017" s="244"/>
      <c r="V2017" s="244" t="s">
        <v>545</v>
      </c>
      <c r="W2017" s="244"/>
      <c r="X2017" s="244"/>
      <c r="Y2017" s="244"/>
      <c r="Z2017" s="244"/>
      <c r="AA2017" s="244"/>
      <c r="AB2017" s="276"/>
    </row>
    <row r="2018" spans="1:62" s="54" customFormat="1" ht="15.75" customHeight="1" x14ac:dyDescent="0.15">
      <c r="A2018" s="115" t="str">
        <f t="shared" si="488"/>
        <v/>
      </c>
      <c r="B2018" s="99"/>
      <c r="I2018" s="330"/>
      <c r="J2018" s="279"/>
      <c r="K2018" s="279"/>
      <c r="L2018" s="343"/>
      <c r="M2018" s="344"/>
      <c r="N2018" s="344"/>
      <c r="O2018" s="279" t="s">
        <v>543</v>
      </c>
      <c r="P2018" s="279"/>
      <c r="Q2018" s="279"/>
      <c r="R2018" s="279"/>
      <c r="S2018" s="326" t="s">
        <v>514</v>
      </c>
      <c r="T2018" s="326"/>
      <c r="U2018" s="326"/>
      <c r="V2018" s="279" t="s">
        <v>543</v>
      </c>
      <c r="W2018" s="279"/>
      <c r="X2018" s="279"/>
      <c r="Y2018" s="279"/>
      <c r="Z2018" s="326" t="s">
        <v>515</v>
      </c>
      <c r="AA2018" s="326"/>
      <c r="AB2018" s="331"/>
    </row>
    <row r="2019" spans="1:62" s="54" customFormat="1" ht="15.75" customHeight="1" x14ac:dyDescent="0.15">
      <c r="A2019" s="115" t="str">
        <f t="shared" si="488"/>
        <v/>
      </c>
      <c r="B2019" s="99"/>
      <c r="I2019" s="258"/>
      <c r="J2019" s="259"/>
      <c r="K2019" s="259"/>
      <c r="L2019" s="262"/>
      <c r="M2019" s="262"/>
      <c r="N2019" s="262"/>
      <c r="O2019" s="259"/>
      <c r="P2019" s="259"/>
      <c r="Q2019" s="259"/>
      <c r="R2019" s="259"/>
      <c r="S2019" s="327"/>
      <c r="T2019" s="327"/>
      <c r="U2019" s="327"/>
      <c r="V2019" s="259"/>
      <c r="W2019" s="259"/>
      <c r="X2019" s="259"/>
      <c r="Y2019" s="259"/>
      <c r="Z2019" s="327"/>
      <c r="AA2019" s="327"/>
      <c r="AB2019" s="332"/>
    </row>
    <row r="2020" spans="1:62" s="54" customFormat="1" ht="15.75" customHeight="1" x14ac:dyDescent="0.15">
      <c r="A2020" s="124" t="str">
        <f t="shared" ref="A2020:A2035" si="489">IF(液状化L2の有無="",IF(I2020="","×",""),"×")</f>
        <v/>
      </c>
      <c r="B2020" s="53"/>
      <c r="I2020" s="335">
        <f t="shared" ref="I2020:I2035" si="490">IF(U718="","",U718)</f>
        <v>2</v>
      </c>
      <c r="J2020" s="336"/>
      <c r="K2020" s="336"/>
      <c r="L2020" s="337">
        <f t="shared" ref="L2020:L2035" si="491">IF(AB718="","",AB718)</f>
        <v>0.33000001311302185</v>
      </c>
      <c r="M2020" s="337"/>
      <c r="N2020" s="337"/>
      <c r="O2020" s="338">
        <f t="shared" ref="O2020:O2035" si="492">AE718</f>
        <v>0</v>
      </c>
      <c r="P2020" s="338"/>
      <c r="Q2020" s="338"/>
      <c r="R2020" s="338"/>
      <c r="S2020" s="339">
        <f t="shared" ref="S2020:S2035" si="493">AD1742</f>
        <v>0</v>
      </c>
      <c r="T2020" s="339"/>
      <c r="U2020" s="339"/>
      <c r="V2020" s="338">
        <f t="shared" ref="V2020:V2035" si="494">IF(O2020="","",IF(O2020=0,0,ROUND((Z2020-S2020)/(Y$2036-(S2020/O2020)),0)))</f>
        <v>0</v>
      </c>
      <c r="W2020" s="338"/>
      <c r="X2020" s="338"/>
      <c r="Y2020" s="338"/>
      <c r="Z2020" s="339">
        <f t="shared" ref="Z2020:Z2035" si="495">AG1742</f>
        <v>0</v>
      </c>
      <c r="AA2020" s="339"/>
      <c r="AB2020" s="340"/>
      <c r="AD2020" s="22"/>
      <c r="AE2020" s="22"/>
      <c r="AF2020" s="22"/>
      <c r="AG2020" s="22"/>
      <c r="AH2020" s="22"/>
      <c r="AI2020" s="22"/>
    </row>
    <row r="2021" spans="1:62" s="54" customFormat="1" ht="15.75" customHeight="1" x14ac:dyDescent="0.15">
      <c r="A2021" s="124" t="str">
        <f t="shared" si="489"/>
        <v/>
      </c>
      <c r="B2021" s="53"/>
      <c r="F2021" s="53"/>
      <c r="G2021" s="53"/>
      <c r="H2021" s="55"/>
      <c r="I2021" s="311">
        <f t="shared" si="490"/>
        <v>3</v>
      </c>
      <c r="J2021" s="312"/>
      <c r="K2021" s="312"/>
      <c r="L2021" s="313">
        <f t="shared" si="491"/>
        <v>1.5</v>
      </c>
      <c r="M2021" s="313"/>
      <c r="N2021" s="313"/>
      <c r="O2021" s="314">
        <f t="shared" si="492"/>
        <v>0</v>
      </c>
      <c r="P2021" s="314"/>
      <c r="Q2021" s="314"/>
      <c r="R2021" s="314"/>
      <c r="S2021" s="315">
        <f t="shared" si="493"/>
        <v>0</v>
      </c>
      <c r="T2021" s="315"/>
      <c r="U2021" s="315"/>
      <c r="V2021" s="314">
        <f t="shared" si="494"/>
        <v>0</v>
      </c>
      <c r="W2021" s="314"/>
      <c r="X2021" s="314"/>
      <c r="Y2021" s="314"/>
      <c r="Z2021" s="315">
        <f t="shared" si="495"/>
        <v>0</v>
      </c>
      <c r="AA2021" s="315"/>
      <c r="AB2021" s="316"/>
      <c r="AD2021" s="22"/>
      <c r="AE2021" s="22"/>
      <c r="AF2021" s="22"/>
      <c r="AG2021" s="22"/>
      <c r="AH2021" s="22"/>
      <c r="AI2021" s="22"/>
    </row>
    <row r="2022" spans="1:62" ht="15.75" customHeight="1" x14ac:dyDescent="0.15">
      <c r="A2022" s="124" t="str">
        <f t="shared" si="489"/>
        <v/>
      </c>
      <c r="B2022" s="53"/>
      <c r="I2022" s="311">
        <f t="shared" si="490"/>
        <v>4</v>
      </c>
      <c r="J2022" s="312"/>
      <c r="K2022" s="312"/>
      <c r="L2022" s="313">
        <f t="shared" si="491"/>
        <v>6.0399999618530273</v>
      </c>
      <c r="M2022" s="313"/>
      <c r="N2022" s="313"/>
      <c r="O2022" s="314">
        <f t="shared" si="492"/>
        <v>0</v>
      </c>
      <c r="P2022" s="314"/>
      <c r="Q2022" s="314"/>
      <c r="R2022" s="314"/>
      <c r="S2022" s="315">
        <f t="shared" si="493"/>
        <v>0</v>
      </c>
      <c r="T2022" s="315"/>
      <c r="U2022" s="315"/>
      <c r="V2022" s="314">
        <f t="shared" si="494"/>
        <v>0</v>
      </c>
      <c r="W2022" s="314"/>
      <c r="X2022" s="314"/>
      <c r="Y2022" s="314"/>
      <c r="Z2022" s="315">
        <f t="shared" si="495"/>
        <v>0</v>
      </c>
      <c r="AA2022" s="315"/>
      <c r="AB2022" s="316"/>
      <c r="AC2022" s="24"/>
      <c r="AJ2022" s="24"/>
      <c r="AK2022" s="24"/>
      <c r="AL2022" s="24"/>
      <c r="AM2022" s="24"/>
      <c r="AN2022" s="24"/>
      <c r="AZ2022" s="22"/>
      <c r="BA2022" s="22"/>
      <c r="BB2022" s="22"/>
      <c r="BC2022" s="22"/>
      <c r="BD2022" s="22"/>
      <c r="BE2022" s="22"/>
      <c r="BF2022" s="22"/>
      <c r="BG2022" s="22"/>
      <c r="BH2022" s="22"/>
      <c r="BI2022" s="22"/>
      <c r="BJ2022" s="22"/>
    </row>
    <row r="2023" spans="1:62" ht="15.75" customHeight="1" x14ac:dyDescent="0.15">
      <c r="A2023" s="124" t="str">
        <f t="shared" si="489"/>
        <v/>
      </c>
      <c r="B2023" s="53"/>
      <c r="I2023" s="311">
        <f t="shared" si="490"/>
        <v>4</v>
      </c>
      <c r="J2023" s="312"/>
      <c r="K2023" s="312"/>
      <c r="L2023" s="313">
        <f t="shared" si="491"/>
        <v>0.51000022888183594</v>
      </c>
      <c r="M2023" s="313"/>
      <c r="N2023" s="313"/>
      <c r="O2023" s="314">
        <f t="shared" si="492"/>
        <v>8953.5390627309098</v>
      </c>
      <c r="P2023" s="314"/>
      <c r="Q2023" s="314"/>
      <c r="R2023" s="314"/>
      <c r="S2023" s="315">
        <f t="shared" si="493"/>
        <v>67.900000000000006</v>
      </c>
      <c r="T2023" s="315"/>
      <c r="U2023" s="315"/>
      <c r="V2023" s="314">
        <f t="shared" si="494"/>
        <v>79</v>
      </c>
      <c r="W2023" s="314"/>
      <c r="X2023" s="314"/>
      <c r="Y2023" s="314"/>
      <c r="Z2023" s="315">
        <f t="shared" si="495"/>
        <v>79.2</v>
      </c>
      <c r="AA2023" s="315"/>
      <c r="AB2023" s="316"/>
    </row>
    <row r="2024" spans="1:62" ht="15.75" customHeight="1" x14ac:dyDescent="0.15">
      <c r="A2024" s="124" t="str">
        <f t="shared" si="489"/>
        <v/>
      </c>
      <c r="B2024" s="53"/>
      <c r="I2024" s="311">
        <f t="shared" si="490"/>
        <v>5</v>
      </c>
      <c r="J2024" s="312"/>
      <c r="K2024" s="312"/>
      <c r="L2024" s="313">
        <f t="shared" si="491"/>
        <v>3.4500000476837158</v>
      </c>
      <c r="M2024" s="313"/>
      <c r="N2024" s="313"/>
      <c r="O2024" s="314">
        <f t="shared" si="492"/>
        <v>8953.5390627309098</v>
      </c>
      <c r="P2024" s="314"/>
      <c r="Q2024" s="314"/>
      <c r="R2024" s="314"/>
      <c r="S2024" s="315">
        <f t="shared" si="493"/>
        <v>119.9</v>
      </c>
      <c r="T2024" s="315"/>
      <c r="U2024" s="315"/>
      <c r="V2024" s="314">
        <f t="shared" si="494"/>
        <v>146</v>
      </c>
      <c r="W2024" s="314"/>
      <c r="X2024" s="314"/>
      <c r="Y2024" s="314"/>
      <c r="Z2024" s="315">
        <f t="shared" si="495"/>
        <v>139.9</v>
      </c>
      <c r="AA2024" s="315"/>
      <c r="AB2024" s="316"/>
    </row>
    <row r="2025" spans="1:62" ht="15.75" customHeight="1" x14ac:dyDescent="0.15">
      <c r="A2025" s="124" t="str">
        <f t="shared" si="489"/>
        <v/>
      </c>
      <c r="B2025" s="53"/>
      <c r="I2025" s="311">
        <f t="shared" si="490"/>
        <v>6</v>
      </c>
      <c r="J2025" s="312"/>
      <c r="K2025" s="312"/>
      <c r="L2025" s="313">
        <f t="shared" si="491"/>
        <v>2.3499999046325684</v>
      </c>
      <c r="M2025" s="313"/>
      <c r="N2025" s="313"/>
      <c r="O2025" s="314">
        <f t="shared" si="492"/>
        <v>8953.5390627309098</v>
      </c>
      <c r="P2025" s="314"/>
      <c r="Q2025" s="314"/>
      <c r="R2025" s="314"/>
      <c r="S2025" s="315">
        <f t="shared" si="493"/>
        <v>195.1</v>
      </c>
      <c r="T2025" s="315"/>
      <c r="U2025" s="315"/>
      <c r="V2025" s="314">
        <f t="shared" si="494"/>
        <v>253</v>
      </c>
      <c r="W2025" s="314"/>
      <c r="X2025" s="314"/>
      <c r="Y2025" s="314"/>
      <c r="Z2025" s="315">
        <f t="shared" si="495"/>
        <v>227.6</v>
      </c>
      <c r="AA2025" s="315"/>
      <c r="AB2025" s="316"/>
    </row>
    <row r="2026" spans="1:62" ht="15.75" customHeight="1" x14ac:dyDescent="0.15">
      <c r="A2026" s="124" t="str">
        <f t="shared" si="489"/>
        <v/>
      </c>
      <c r="B2026" s="53"/>
      <c r="I2026" s="311">
        <f t="shared" si="490"/>
        <v>7</v>
      </c>
      <c r="J2026" s="312"/>
      <c r="K2026" s="312"/>
      <c r="L2026" s="313">
        <f t="shared" si="491"/>
        <v>8.6000003814697266</v>
      </c>
      <c r="M2026" s="313"/>
      <c r="N2026" s="313"/>
      <c r="O2026" s="314">
        <f t="shared" si="492"/>
        <v>19612.96293636108</v>
      </c>
      <c r="P2026" s="314"/>
      <c r="Q2026" s="314"/>
      <c r="R2026" s="314"/>
      <c r="S2026" s="315">
        <f t="shared" si="493"/>
        <v>164</v>
      </c>
      <c r="T2026" s="315"/>
      <c r="U2026" s="315"/>
      <c r="V2026" s="314">
        <f t="shared" si="494"/>
        <v>193</v>
      </c>
      <c r="W2026" s="314"/>
      <c r="X2026" s="314"/>
      <c r="Y2026" s="314"/>
      <c r="Z2026" s="315">
        <f t="shared" si="495"/>
        <v>191.3</v>
      </c>
      <c r="AA2026" s="315"/>
      <c r="AB2026" s="316"/>
    </row>
    <row r="2027" spans="1:62" ht="15.75" customHeight="1" x14ac:dyDescent="0.15">
      <c r="A2027" s="124" t="str">
        <f t="shared" si="489"/>
        <v/>
      </c>
      <c r="B2027" s="53"/>
      <c r="I2027" s="311">
        <f t="shared" si="490"/>
        <v>8</v>
      </c>
      <c r="J2027" s="312"/>
      <c r="K2027" s="312"/>
      <c r="L2027" s="313">
        <f t="shared" si="491"/>
        <v>2.2000000476837158</v>
      </c>
      <c r="M2027" s="313"/>
      <c r="N2027" s="313"/>
      <c r="O2027" s="314">
        <f t="shared" si="492"/>
        <v>27991.590543485057</v>
      </c>
      <c r="P2027" s="314"/>
      <c r="Q2027" s="314"/>
      <c r="R2027" s="314"/>
      <c r="S2027" s="315">
        <f t="shared" si="493"/>
        <v>191.7</v>
      </c>
      <c r="T2027" s="315"/>
      <c r="U2027" s="315"/>
      <c r="V2027" s="314">
        <f t="shared" si="494"/>
        <v>223</v>
      </c>
      <c r="W2027" s="314"/>
      <c r="X2027" s="314"/>
      <c r="Y2027" s="314"/>
      <c r="Z2027" s="315">
        <f t="shared" si="495"/>
        <v>223.6</v>
      </c>
      <c r="AA2027" s="315"/>
      <c r="AB2027" s="316"/>
    </row>
    <row r="2028" spans="1:62" ht="15.75" customHeight="1" x14ac:dyDescent="0.15">
      <c r="A2028" s="124" t="str">
        <f t="shared" si="489"/>
        <v/>
      </c>
      <c r="B2028" s="53"/>
      <c r="I2028" s="311">
        <f t="shared" si="490"/>
        <v>9</v>
      </c>
      <c r="J2028" s="312"/>
      <c r="K2028" s="312"/>
      <c r="L2028" s="313">
        <f t="shared" si="491"/>
        <v>1.5</v>
      </c>
      <c r="M2028" s="313"/>
      <c r="N2028" s="313"/>
      <c r="O2028" s="314">
        <f t="shared" si="492"/>
        <v>45615.925330123799</v>
      </c>
      <c r="P2028" s="314"/>
      <c r="Q2028" s="314"/>
      <c r="R2028" s="314"/>
      <c r="S2028" s="315">
        <f t="shared" si="493"/>
        <v>356.3</v>
      </c>
      <c r="T2028" s="315"/>
      <c r="U2028" s="315"/>
      <c r="V2028" s="314">
        <f t="shared" si="494"/>
        <v>417</v>
      </c>
      <c r="W2028" s="314"/>
      <c r="X2028" s="314"/>
      <c r="Y2028" s="314"/>
      <c r="Z2028" s="315">
        <f t="shared" si="495"/>
        <v>415.6</v>
      </c>
      <c r="AA2028" s="315"/>
      <c r="AB2028" s="316"/>
    </row>
    <row r="2029" spans="1:62" ht="15.75" customHeight="1" x14ac:dyDescent="0.15">
      <c r="A2029" s="124" t="str">
        <f t="shared" si="489"/>
        <v/>
      </c>
      <c r="B2029" s="53"/>
      <c r="I2029" s="311">
        <f t="shared" si="490"/>
        <v>10</v>
      </c>
      <c r="J2029" s="312"/>
      <c r="K2029" s="312"/>
      <c r="L2029" s="313">
        <f t="shared" si="491"/>
        <v>3.8499999046325684</v>
      </c>
      <c r="M2029" s="313"/>
      <c r="N2029" s="313"/>
      <c r="O2029" s="314">
        <f t="shared" si="492"/>
        <v>32798.227303477441</v>
      </c>
      <c r="P2029" s="314"/>
      <c r="Q2029" s="314"/>
      <c r="R2029" s="314"/>
      <c r="S2029" s="315">
        <f t="shared" si="493"/>
        <v>194.5</v>
      </c>
      <c r="T2029" s="315"/>
      <c r="U2029" s="315"/>
      <c r="V2029" s="314">
        <f t="shared" si="494"/>
        <v>225</v>
      </c>
      <c r="W2029" s="314"/>
      <c r="X2029" s="314"/>
      <c r="Y2029" s="314"/>
      <c r="Z2029" s="315">
        <f t="shared" si="495"/>
        <v>226.9</v>
      </c>
      <c r="AA2029" s="315"/>
      <c r="AB2029" s="316"/>
    </row>
    <row r="2030" spans="1:62" ht="15.75" customHeight="1" x14ac:dyDescent="0.15">
      <c r="A2030" s="124" t="str">
        <f t="shared" si="489"/>
        <v/>
      </c>
      <c r="B2030" s="53"/>
      <c r="I2030" s="311">
        <f t="shared" si="490"/>
        <v>11</v>
      </c>
      <c r="J2030" s="312"/>
      <c r="K2030" s="312"/>
      <c r="L2030" s="313">
        <f t="shared" si="491"/>
        <v>2.4000000953674316</v>
      </c>
      <c r="M2030" s="313"/>
      <c r="N2030" s="313"/>
      <c r="O2030" s="314">
        <f t="shared" si="492"/>
        <v>45615.925330123799</v>
      </c>
      <c r="P2030" s="314"/>
      <c r="Q2030" s="314"/>
      <c r="R2030" s="314"/>
      <c r="S2030" s="315">
        <f t="shared" si="493"/>
        <v>475</v>
      </c>
      <c r="T2030" s="315"/>
      <c r="U2030" s="315"/>
      <c r="V2030" s="314">
        <f t="shared" si="494"/>
        <v>567</v>
      </c>
      <c r="W2030" s="314"/>
      <c r="X2030" s="314"/>
      <c r="Y2030" s="314"/>
      <c r="Z2030" s="315">
        <f t="shared" si="495"/>
        <v>554.20000000000005</v>
      </c>
      <c r="AA2030" s="315"/>
      <c r="AB2030" s="316"/>
    </row>
    <row r="2031" spans="1:62" ht="15.75" customHeight="1" x14ac:dyDescent="0.15">
      <c r="A2031" s="124" t="str">
        <f t="shared" si="489"/>
        <v/>
      </c>
      <c r="B2031" s="53"/>
      <c r="I2031" s="311">
        <f t="shared" si="490"/>
        <v>12</v>
      </c>
      <c r="J2031" s="312"/>
      <c r="K2031" s="312"/>
      <c r="L2031" s="313">
        <f t="shared" si="491"/>
        <v>2.2699999809265137</v>
      </c>
      <c r="M2031" s="313"/>
      <c r="N2031" s="313"/>
      <c r="O2031" s="314">
        <f t="shared" si="492"/>
        <v>30913.271711323563</v>
      </c>
      <c r="P2031" s="314"/>
      <c r="Q2031" s="314"/>
      <c r="R2031" s="314"/>
      <c r="S2031" s="315">
        <f t="shared" si="493"/>
        <v>194.5</v>
      </c>
      <c r="T2031" s="315"/>
      <c r="U2031" s="315"/>
      <c r="V2031" s="314">
        <f t="shared" si="494"/>
        <v>225</v>
      </c>
      <c r="W2031" s="314"/>
      <c r="X2031" s="314"/>
      <c r="Y2031" s="314"/>
      <c r="Z2031" s="315">
        <f t="shared" si="495"/>
        <v>226.9</v>
      </c>
      <c r="AA2031" s="315"/>
      <c r="AB2031" s="316"/>
    </row>
    <row r="2032" spans="1:62" ht="15.75" customHeight="1" x14ac:dyDescent="0.15">
      <c r="A2032" s="124" t="str">
        <f t="shared" si="489"/>
        <v>×</v>
      </c>
      <c r="B2032" s="53"/>
      <c r="I2032" s="311" t="str">
        <f t="shared" si="490"/>
        <v/>
      </c>
      <c r="J2032" s="312"/>
      <c r="K2032" s="312"/>
      <c r="L2032" s="313" t="str">
        <f t="shared" si="491"/>
        <v/>
      </c>
      <c r="M2032" s="313"/>
      <c r="N2032" s="313"/>
      <c r="O2032" s="314" t="str">
        <f t="shared" si="492"/>
        <v/>
      </c>
      <c r="P2032" s="314"/>
      <c r="Q2032" s="314"/>
      <c r="R2032" s="314"/>
      <c r="S2032" s="315" t="str">
        <f t="shared" si="493"/>
        <v/>
      </c>
      <c r="T2032" s="315"/>
      <c r="U2032" s="315"/>
      <c r="V2032" s="314" t="str">
        <f t="shared" si="494"/>
        <v/>
      </c>
      <c r="W2032" s="314"/>
      <c r="X2032" s="314"/>
      <c r="Y2032" s="314"/>
      <c r="Z2032" s="315" t="str">
        <f t="shared" si="495"/>
        <v/>
      </c>
      <c r="AA2032" s="315"/>
      <c r="AB2032" s="316"/>
    </row>
    <row r="2033" spans="1:62" ht="15.75" customHeight="1" x14ac:dyDescent="0.15">
      <c r="A2033" s="124" t="str">
        <f t="shared" si="489"/>
        <v>×</v>
      </c>
      <c r="B2033" s="53"/>
      <c r="I2033" s="311" t="str">
        <f t="shared" si="490"/>
        <v/>
      </c>
      <c r="J2033" s="312"/>
      <c r="K2033" s="312"/>
      <c r="L2033" s="313" t="str">
        <f t="shared" si="491"/>
        <v/>
      </c>
      <c r="M2033" s="313"/>
      <c r="N2033" s="313"/>
      <c r="O2033" s="314" t="str">
        <f t="shared" si="492"/>
        <v/>
      </c>
      <c r="P2033" s="314"/>
      <c r="Q2033" s="314"/>
      <c r="R2033" s="314"/>
      <c r="S2033" s="315" t="str">
        <f t="shared" si="493"/>
        <v/>
      </c>
      <c r="T2033" s="315"/>
      <c r="U2033" s="315"/>
      <c r="V2033" s="314" t="str">
        <f t="shared" si="494"/>
        <v/>
      </c>
      <c r="W2033" s="314"/>
      <c r="X2033" s="314"/>
      <c r="Y2033" s="314"/>
      <c r="Z2033" s="315" t="str">
        <f t="shared" si="495"/>
        <v/>
      </c>
      <c r="AA2033" s="315"/>
      <c r="AB2033" s="316"/>
    </row>
    <row r="2034" spans="1:62" ht="15.75" customHeight="1" x14ac:dyDescent="0.15">
      <c r="A2034" s="124" t="str">
        <f t="shared" si="489"/>
        <v>×</v>
      </c>
      <c r="B2034" s="53"/>
      <c r="I2034" s="311" t="str">
        <f t="shared" si="490"/>
        <v/>
      </c>
      <c r="J2034" s="312"/>
      <c r="K2034" s="312"/>
      <c r="L2034" s="313" t="str">
        <f t="shared" si="491"/>
        <v/>
      </c>
      <c r="M2034" s="313"/>
      <c r="N2034" s="313"/>
      <c r="O2034" s="314" t="str">
        <f t="shared" si="492"/>
        <v/>
      </c>
      <c r="P2034" s="314"/>
      <c r="Q2034" s="314"/>
      <c r="R2034" s="314"/>
      <c r="S2034" s="315" t="str">
        <f t="shared" si="493"/>
        <v/>
      </c>
      <c r="T2034" s="315"/>
      <c r="U2034" s="315"/>
      <c r="V2034" s="314" t="str">
        <f t="shared" si="494"/>
        <v/>
      </c>
      <c r="W2034" s="314"/>
      <c r="X2034" s="314"/>
      <c r="Y2034" s="314"/>
      <c r="Z2034" s="315" t="str">
        <f t="shared" si="495"/>
        <v/>
      </c>
      <c r="AA2034" s="315"/>
      <c r="AB2034" s="316"/>
    </row>
    <row r="2035" spans="1:62" ht="15.75" customHeight="1" x14ac:dyDescent="0.15">
      <c r="A2035" s="124" t="str">
        <f t="shared" si="489"/>
        <v>×</v>
      </c>
      <c r="B2035" s="53"/>
      <c r="I2035" s="318" t="str">
        <f t="shared" si="490"/>
        <v/>
      </c>
      <c r="J2035" s="319"/>
      <c r="K2035" s="319"/>
      <c r="L2035" s="320" t="str">
        <f t="shared" si="491"/>
        <v/>
      </c>
      <c r="M2035" s="320"/>
      <c r="N2035" s="320"/>
      <c r="O2035" s="302" t="str">
        <f t="shared" si="492"/>
        <v/>
      </c>
      <c r="P2035" s="302"/>
      <c r="Q2035" s="302"/>
      <c r="R2035" s="302"/>
      <c r="S2035" s="304" t="str">
        <f t="shared" si="493"/>
        <v/>
      </c>
      <c r="T2035" s="304"/>
      <c r="U2035" s="304"/>
      <c r="V2035" s="302" t="str">
        <f t="shared" si="494"/>
        <v/>
      </c>
      <c r="W2035" s="302"/>
      <c r="X2035" s="302"/>
      <c r="Y2035" s="302"/>
      <c r="Z2035" s="304" t="str">
        <f t="shared" si="495"/>
        <v/>
      </c>
      <c r="AA2035" s="304"/>
      <c r="AB2035" s="307"/>
    </row>
    <row r="2036" spans="1:62" ht="15.75" customHeight="1" x14ac:dyDescent="0.15">
      <c r="A2036" s="115" t="str">
        <f>IF(液状化L2の有無="","","×")</f>
        <v/>
      </c>
      <c r="I2036" s="163"/>
      <c r="J2036" s="163"/>
      <c r="K2036" s="163"/>
      <c r="L2036" s="163"/>
      <c r="M2036" s="163"/>
      <c r="N2036" s="163"/>
      <c r="O2036" s="163"/>
      <c r="P2036" s="163"/>
      <c r="Q2036" s="163"/>
      <c r="R2036" s="163"/>
      <c r="S2036" s="163"/>
      <c r="T2036" s="163"/>
      <c r="U2036" s="50" t="s">
        <v>119</v>
      </c>
      <c r="V2036" s="248" t="s">
        <v>551</v>
      </c>
      <c r="W2036" s="248"/>
      <c r="X2036" s="163" t="s">
        <v>25</v>
      </c>
      <c r="Y2036" s="321">
        <f>杭先端径*0.1</f>
        <v>0.15000000000000002</v>
      </c>
      <c r="Z2036" s="321"/>
      <c r="AA2036" s="321"/>
      <c r="AB2036" s="62" t="s">
        <v>416</v>
      </c>
      <c r="AC2036" s="22" t="s">
        <v>149</v>
      </c>
    </row>
    <row r="2037" spans="1:62" ht="15.75" customHeight="1" x14ac:dyDescent="0.15">
      <c r="B2037" s="99" t="s">
        <v>571</v>
      </c>
    </row>
    <row r="2038" spans="1:62" s="92" customFormat="1" ht="15.75" customHeight="1" x14ac:dyDescent="0.15">
      <c r="D2038" s="93"/>
      <c r="F2038" s="93"/>
      <c r="AO2038" s="94"/>
      <c r="AP2038" s="94"/>
      <c r="AQ2038" s="94"/>
      <c r="AR2038" s="94"/>
      <c r="AS2038" s="94"/>
      <c r="AT2038" s="94"/>
      <c r="AU2038" s="94"/>
      <c r="AV2038" s="94"/>
      <c r="AW2038" s="94"/>
      <c r="AX2038" s="94"/>
      <c r="AY2038" s="94"/>
      <c r="AZ2038" s="94"/>
      <c r="BA2038" s="94"/>
      <c r="BB2038" s="94"/>
      <c r="BC2038" s="94"/>
      <c r="BD2038" s="94"/>
      <c r="BE2038" s="94"/>
      <c r="BF2038" s="94"/>
      <c r="BG2038" s="94"/>
      <c r="BH2038" s="94"/>
      <c r="BI2038" s="94"/>
      <c r="BJ2038" s="94"/>
    </row>
    <row r="2039" spans="1:62" s="54" customFormat="1" ht="15.75" customHeight="1" x14ac:dyDescent="0.15">
      <c r="I2039" s="87" t="s">
        <v>555</v>
      </c>
      <c r="J2039" s="88"/>
      <c r="K2039" s="88"/>
      <c r="L2039" s="88"/>
      <c r="M2039" s="87"/>
      <c r="N2039" s="87"/>
      <c r="O2039" s="87"/>
      <c r="P2039" s="87"/>
      <c r="Q2039" s="87"/>
      <c r="R2039" s="87"/>
      <c r="S2039" s="87"/>
      <c r="T2039" s="87"/>
      <c r="U2039" s="87"/>
      <c r="V2039" s="87"/>
      <c r="W2039" s="87"/>
      <c r="X2039" s="87"/>
      <c r="Y2039" s="87"/>
      <c r="Z2039" s="87"/>
      <c r="AA2039" s="87"/>
      <c r="AB2039" s="87"/>
    </row>
    <row r="2040" spans="1:62" s="23" customFormat="1" ht="15.75" customHeight="1" x14ac:dyDescent="0.15">
      <c r="I2040" s="341" t="s">
        <v>417</v>
      </c>
      <c r="J2040" s="261"/>
      <c r="K2040" s="261"/>
      <c r="L2040" s="261"/>
      <c r="M2040" s="261"/>
      <c r="N2040" s="261"/>
      <c r="O2040" s="261"/>
      <c r="P2040" s="261"/>
      <c r="Q2040" s="261"/>
      <c r="R2040" s="261"/>
      <c r="S2040" s="261"/>
      <c r="T2040" s="261"/>
      <c r="U2040" s="261"/>
      <c r="V2040" s="261"/>
      <c r="W2040" s="261"/>
      <c r="X2040" s="261"/>
      <c r="Y2040" s="261"/>
      <c r="Z2040" s="261"/>
      <c r="AA2040" s="261"/>
      <c r="AB2040" s="342"/>
    </row>
    <row r="2041" spans="1:62" s="54" customFormat="1" ht="15.75" customHeight="1" x14ac:dyDescent="0.15">
      <c r="A2041" s="53"/>
      <c r="B2041" s="53"/>
      <c r="I2041" s="330" t="s">
        <v>74</v>
      </c>
      <c r="J2041" s="279"/>
      <c r="K2041" s="279"/>
      <c r="L2041" s="343" t="s">
        <v>181</v>
      </c>
      <c r="M2041" s="344"/>
      <c r="N2041" s="344"/>
      <c r="O2041" s="244" t="s">
        <v>544</v>
      </c>
      <c r="P2041" s="244"/>
      <c r="Q2041" s="244"/>
      <c r="R2041" s="244"/>
      <c r="S2041" s="244"/>
      <c r="T2041" s="244"/>
      <c r="U2041" s="244"/>
      <c r="V2041" s="244" t="s">
        <v>545</v>
      </c>
      <c r="W2041" s="244"/>
      <c r="X2041" s="244"/>
      <c r="Y2041" s="244"/>
      <c r="Z2041" s="244"/>
      <c r="AA2041" s="244"/>
      <c r="AB2041" s="276"/>
    </row>
    <row r="2042" spans="1:62" s="54" customFormat="1" ht="15.75" customHeight="1" x14ac:dyDescent="0.15">
      <c r="A2042" s="53"/>
      <c r="B2042" s="53"/>
      <c r="I2042" s="330"/>
      <c r="J2042" s="279"/>
      <c r="K2042" s="279"/>
      <c r="L2042" s="343"/>
      <c r="M2042" s="344"/>
      <c r="N2042" s="344"/>
      <c r="O2042" s="279" t="s">
        <v>543</v>
      </c>
      <c r="P2042" s="279"/>
      <c r="Q2042" s="279"/>
      <c r="R2042" s="279"/>
      <c r="S2042" s="326" t="s">
        <v>514</v>
      </c>
      <c r="T2042" s="326"/>
      <c r="U2042" s="326"/>
      <c r="V2042" s="279" t="s">
        <v>543</v>
      </c>
      <c r="W2042" s="279"/>
      <c r="X2042" s="279"/>
      <c r="Y2042" s="279"/>
      <c r="Z2042" s="326" t="s">
        <v>515</v>
      </c>
      <c r="AA2042" s="326"/>
      <c r="AB2042" s="331"/>
    </row>
    <row r="2043" spans="1:62" s="54" customFormat="1" ht="15.75" customHeight="1" x14ac:dyDescent="0.15">
      <c r="A2043" s="53"/>
      <c r="B2043" s="53"/>
      <c r="I2043" s="258"/>
      <c r="J2043" s="259"/>
      <c r="K2043" s="259"/>
      <c r="L2043" s="262"/>
      <c r="M2043" s="262"/>
      <c r="N2043" s="262"/>
      <c r="O2043" s="259"/>
      <c r="P2043" s="259"/>
      <c r="Q2043" s="259"/>
      <c r="R2043" s="259"/>
      <c r="S2043" s="327"/>
      <c r="T2043" s="327"/>
      <c r="U2043" s="327"/>
      <c r="V2043" s="259"/>
      <c r="W2043" s="259"/>
      <c r="X2043" s="259"/>
      <c r="Y2043" s="259"/>
      <c r="Z2043" s="327"/>
      <c r="AA2043" s="327"/>
      <c r="AB2043" s="332"/>
    </row>
    <row r="2044" spans="1:62" s="54" customFormat="1" ht="15.75" customHeight="1" x14ac:dyDescent="0.15">
      <c r="A2044" s="112" t="str">
        <f>IF(I2044="","×","")</f>
        <v/>
      </c>
      <c r="B2044" s="53"/>
      <c r="I2044" s="335">
        <f t="shared" ref="I2044:I2059" si="496">IF(G741="","",G741)</f>
        <v>2</v>
      </c>
      <c r="J2044" s="336"/>
      <c r="K2044" s="336"/>
      <c r="L2044" s="337">
        <f t="shared" ref="L2044:L2059" si="497">IF(N741="","",N741)</f>
        <v>0.33000001311302185</v>
      </c>
      <c r="M2044" s="337"/>
      <c r="N2044" s="337"/>
      <c r="O2044" s="338">
        <f t="shared" ref="O2044:O2059" si="498">Q741</f>
        <v>0</v>
      </c>
      <c r="P2044" s="338"/>
      <c r="Q2044" s="338"/>
      <c r="R2044" s="338"/>
      <c r="S2044" s="339">
        <f t="shared" ref="S2044:S2059" si="499">O1764</f>
        <v>0</v>
      </c>
      <c r="T2044" s="339"/>
      <c r="U2044" s="339"/>
      <c r="V2044" s="338">
        <f>IF(O2044="","",IF(O2044=0,0,ROUND((Z2044-S2044)/(Y$2060-(S2044/O2044)),0)))</f>
        <v>0</v>
      </c>
      <c r="W2044" s="338"/>
      <c r="X2044" s="338"/>
      <c r="Y2044" s="338"/>
      <c r="Z2044" s="339">
        <f t="shared" ref="Z2044:Z2059" si="500">R1764</f>
        <v>0</v>
      </c>
      <c r="AA2044" s="339"/>
      <c r="AB2044" s="340"/>
      <c r="AD2044" s="22"/>
      <c r="AE2044" s="22"/>
      <c r="AF2044" s="22"/>
      <c r="AG2044" s="22"/>
      <c r="AH2044" s="22"/>
      <c r="AI2044" s="22"/>
    </row>
    <row r="2045" spans="1:62" s="54" customFormat="1" ht="15.75" customHeight="1" x14ac:dyDescent="0.15">
      <c r="A2045" s="112" t="str">
        <f t="shared" ref="A2045:A2059" si="501">IF(I2045="","×","")</f>
        <v/>
      </c>
      <c r="B2045" s="53"/>
      <c r="F2045" s="53"/>
      <c r="G2045" s="53"/>
      <c r="H2045" s="55"/>
      <c r="I2045" s="311">
        <f t="shared" si="496"/>
        <v>3</v>
      </c>
      <c r="J2045" s="312"/>
      <c r="K2045" s="312"/>
      <c r="L2045" s="313">
        <f t="shared" si="497"/>
        <v>1.5</v>
      </c>
      <c r="M2045" s="313"/>
      <c r="N2045" s="313"/>
      <c r="O2045" s="314">
        <f t="shared" si="498"/>
        <v>0</v>
      </c>
      <c r="P2045" s="314"/>
      <c r="Q2045" s="314"/>
      <c r="R2045" s="314"/>
      <c r="S2045" s="315">
        <f t="shared" si="499"/>
        <v>0</v>
      </c>
      <c r="T2045" s="315"/>
      <c r="U2045" s="315"/>
      <c r="V2045" s="314">
        <f t="shared" ref="V2045:V2059" si="502">IF(O2045="","",IF(O2045=0,0,ROUND((Z2045-S2045)/(Y$2060-(S2045/O2045)),0)))</f>
        <v>0</v>
      </c>
      <c r="W2045" s="314"/>
      <c r="X2045" s="314"/>
      <c r="Y2045" s="314"/>
      <c r="Z2045" s="315">
        <f t="shared" si="500"/>
        <v>0</v>
      </c>
      <c r="AA2045" s="315"/>
      <c r="AB2045" s="316"/>
      <c r="AD2045" s="22"/>
      <c r="AE2045" s="22"/>
      <c r="AF2045" s="22"/>
      <c r="AG2045" s="22"/>
      <c r="AH2045" s="22"/>
      <c r="AI2045" s="22"/>
    </row>
    <row r="2046" spans="1:62" ht="15.75" customHeight="1" x14ac:dyDescent="0.15">
      <c r="A2046" s="112" t="str">
        <f t="shared" si="501"/>
        <v/>
      </c>
      <c r="B2046" s="53"/>
      <c r="I2046" s="311">
        <f t="shared" si="496"/>
        <v>4</v>
      </c>
      <c r="J2046" s="312"/>
      <c r="K2046" s="312"/>
      <c r="L2046" s="313">
        <f t="shared" si="497"/>
        <v>5.940000057220459</v>
      </c>
      <c r="M2046" s="313"/>
      <c r="N2046" s="313"/>
      <c r="O2046" s="314">
        <f t="shared" si="498"/>
        <v>0</v>
      </c>
      <c r="P2046" s="314"/>
      <c r="Q2046" s="314"/>
      <c r="R2046" s="314"/>
      <c r="S2046" s="315">
        <f t="shared" si="499"/>
        <v>0</v>
      </c>
      <c r="T2046" s="315"/>
      <c r="U2046" s="315"/>
      <c r="V2046" s="314">
        <f t="shared" si="502"/>
        <v>0</v>
      </c>
      <c r="W2046" s="314"/>
      <c r="X2046" s="314"/>
      <c r="Y2046" s="314"/>
      <c r="Z2046" s="315">
        <f t="shared" si="500"/>
        <v>0</v>
      </c>
      <c r="AA2046" s="315"/>
      <c r="AB2046" s="316"/>
      <c r="AC2046" s="24"/>
      <c r="AJ2046" s="24"/>
      <c r="AK2046" s="24"/>
      <c r="AL2046" s="24"/>
      <c r="AM2046" s="24"/>
      <c r="AN2046" s="24"/>
      <c r="AZ2046" s="22"/>
      <c r="BA2046" s="22"/>
      <c r="BB2046" s="22"/>
      <c r="BC2046" s="22"/>
      <c r="BD2046" s="22"/>
      <c r="BE2046" s="22"/>
      <c r="BF2046" s="22"/>
      <c r="BG2046" s="22"/>
      <c r="BH2046" s="22"/>
      <c r="BI2046" s="22"/>
      <c r="BJ2046" s="22"/>
    </row>
    <row r="2047" spans="1:62" ht="15.75" customHeight="1" x14ac:dyDescent="0.15">
      <c r="A2047" s="112" t="str">
        <f t="shared" si="501"/>
        <v/>
      </c>
      <c r="B2047" s="53"/>
      <c r="I2047" s="311">
        <f t="shared" si="496"/>
        <v>4</v>
      </c>
      <c r="J2047" s="312"/>
      <c r="K2047" s="312"/>
      <c r="L2047" s="313">
        <f t="shared" si="497"/>
        <v>0.6100001335144043</v>
      </c>
      <c r="M2047" s="313"/>
      <c r="N2047" s="313"/>
      <c r="O2047" s="314">
        <f t="shared" si="498"/>
        <v>8953.5390627309098</v>
      </c>
      <c r="P2047" s="314"/>
      <c r="Q2047" s="314"/>
      <c r="R2047" s="314"/>
      <c r="S2047" s="315">
        <f t="shared" si="499"/>
        <v>67.900000000000006</v>
      </c>
      <c r="T2047" s="315"/>
      <c r="U2047" s="315"/>
      <c r="V2047" s="314">
        <f t="shared" si="502"/>
        <v>79</v>
      </c>
      <c r="W2047" s="314"/>
      <c r="X2047" s="314"/>
      <c r="Y2047" s="314"/>
      <c r="Z2047" s="315">
        <f t="shared" si="500"/>
        <v>79.2</v>
      </c>
      <c r="AA2047" s="315"/>
      <c r="AB2047" s="316"/>
    </row>
    <row r="2048" spans="1:62" ht="15.75" customHeight="1" x14ac:dyDescent="0.15">
      <c r="A2048" s="112" t="str">
        <f t="shared" si="501"/>
        <v/>
      </c>
      <c r="B2048" s="53"/>
      <c r="I2048" s="311">
        <f t="shared" si="496"/>
        <v>5</v>
      </c>
      <c r="J2048" s="312"/>
      <c r="K2048" s="312"/>
      <c r="L2048" s="313">
        <f t="shared" si="497"/>
        <v>3.4500000476837158</v>
      </c>
      <c r="M2048" s="313"/>
      <c r="N2048" s="313"/>
      <c r="O2048" s="314">
        <f t="shared" si="498"/>
        <v>8953.5390627309098</v>
      </c>
      <c r="P2048" s="314"/>
      <c r="Q2048" s="314"/>
      <c r="R2048" s="314"/>
      <c r="S2048" s="315">
        <f t="shared" si="499"/>
        <v>119.9</v>
      </c>
      <c r="T2048" s="315"/>
      <c r="U2048" s="315"/>
      <c r="V2048" s="314">
        <f t="shared" si="502"/>
        <v>146</v>
      </c>
      <c r="W2048" s="314"/>
      <c r="X2048" s="314"/>
      <c r="Y2048" s="314"/>
      <c r="Z2048" s="315">
        <f t="shared" si="500"/>
        <v>139.9</v>
      </c>
      <c r="AA2048" s="315"/>
      <c r="AB2048" s="316"/>
    </row>
    <row r="2049" spans="1:62" ht="15.75" customHeight="1" x14ac:dyDescent="0.15">
      <c r="A2049" s="112" t="str">
        <f t="shared" si="501"/>
        <v/>
      </c>
      <c r="B2049" s="53"/>
      <c r="I2049" s="311">
        <f t="shared" si="496"/>
        <v>6</v>
      </c>
      <c r="J2049" s="312"/>
      <c r="K2049" s="312"/>
      <c r="L2049" s="313">
        <f t="shared" si="497"/>
        <v>2.3499999046325684</v>
      </c>
      <c r="M2049" s="313"/>
      <c r="N2049" s="313"/>
      <c r="O2049" s="314">
        <f t="shared" si="498"/>
        <v>8953.5390627309098</v>
      </c>
      <c r="P2049" s="314"/>
      <c r="Q2049" s="314"/>
      <c r="R2049" s="314"/>
      <c r="S2049" s="315">
        <f t="shared" si="499"/>
        <v>195.1</v>
      </c>
      <c r="T2049" s="315"/>
      <c r="U2049" s="315"/>
      <c r="V2049" s="314">
        <f t="shared" si="502"/>
        <v>253</v>
      </c>
      <c r="W2049" s="314"/>
      <c r="X2049" s="314"/>
      <c r="Y2049" s="314"/>
      <c r="Z2049" s="315">
        <f t="shared" si="500"/>
        <v>227.6</v>
      </c>
      <c r="AA2049" s="315"/>
      <c r="AB2049" s="316"/>
    </row>
    <row r="2050" spans="1:62" ht="15.75" customHeight="1" x14ac:dyDescent="0.15">
      <c r="A2050" s="112" t="str">
        <f t="shared" si="501"/>
        <v/>
      </c>
      <c r="B2050" s="53"/>
      <c r="I2050" s="311">
        <f t="shared" si="496"/>
        <v>7</v>
      </c>
      <c r="J2050" s="312"/>
      <c r="K2050" s="312"/>
      <c r="L2050" s="313">
        <f t="shared" si="497"/>
        <v>8.6000003814697266</v>
      </c>
      <c r="M2050" s="313"/>
      <c r="N2050" s="313"/>
      <c r="O2050" s="314">
        <f t="shared" si="498"/>
        <v>58904.86225480862</v>
      </c>
      <c r="P2050" s="314"/>
      <c r="Q2050" s="314"/>
      <c r="R2050" s="314"/>
      <c r="S2050" s="315">
        <f t="shared" si="499"/>
        <v>492</v>
      </c>
      <c r="T2050" s="315"/>
      <c r="U2050" s="315"/>
      <c r="V2050" s="314">
        <f t="shared" si="502"/>
        <v>579</v>
      </c>
      <c r="W2050" s="314"/>
      <c r="X2050" s="314"/>
      <c r="Y2050" s="314"/>
      <c r="Z2050" s="315">
        <f t="shared" si="500"/>
        <v>574</v>
      </c>
      <c r="AA2050" s="315"/>
      <c r="AB2050" s="316"/>
    </row>
    <row r="2051" spans="1:62" ht="15.75" customHeight="1" x14ac:dyDescent="0.15">
      <c r="A2051" s="112" t="str">
        <f t="shared" si="501"/>
        <v/>
      </c>
      <c r="B2051" s="53"/>
      <c r="I2051" s="311">
        <f t="shared" si="496"/>
        <v>8</v>
      </c>
      <c r="J2051" s="312"/>
      <c r="K2051" s="312"/>
      <c r="L2051" s="313">
        <f t="shared" si="497"/>
        <v>2.2000000476837158</v>
      </c>
      <c r="M2051" s="313"/>
      <c r="N2051" s="313"/>
      <c r="O2051" s="314">
        <f t="shared" si="498"/>
        <v>27991.590543485057</v>
      </c>
      <c r="P2051" s="314"/>
      <c r="Q2051" s="314"/>
      <c r="R2051" s="314"/>
      <c r="S2051" s="315">
        <f t="shared" si="499"/>
        <v>191.7</v>
      </c>
      <c r="T2051" s="315"/>
      <c r="U2051" s="315"/>
      <c r="V2051" s="314">
        <f t="shared" si="502"/>
        <v>223</v>
      </c>
      <c r="W2051" s="314"/>
      <c r="X2051" s="314"/>
      <c r="Y2051" s="314"/>
      <c r="Z2051" s="315">
        <f t="shared" si="500"/>
        <v>223.6</v>
      </c>
      <c r="AA2051" s="315"/>
      <c r="AB2051" s="316"/>
    </row>
    <row r="2052" spans="1:62" ht="15.75" customHeight="1" x14ac:dyDescent="0.15">
      <c r="A2052" s="112" t="str">
        <f t="shared" si="501"/>
        <v/>
      </c>
      <c r="B2052" s="53"/>
      <c r="I2052" s="311">
        <f t="shared" si="496"/>
        <v>9</v>
      </c>
      <c r="J2052" s="312"/>
      <c r="K2052" s="312"/>
      <c r="L2052" s="313">
        <f t="shared" si="497"/>
        <v>1.5</v>
      </c>
      <c r="M2052" s="313"/>
      <c r="N2052" s="313"/>
      <c r="O2052" s="314">
        <f t="shared" si="498"/>
        <v>45615.925330123799</v>
      </c>
      <c r="P2052" s="314"/>
      <c r="Q2052" s="314"/>
      <c r="R2052" s="314"/>
      <c r="S2052" s="315">
        <f t="shared" si="499"/>
        <v>356.3</v>
      </c>
      <c r="T2052" s="315"/>
      <c r="U2052" s="315"/>
      <c r="V2052" s="314">
        <f t="shared" si="502"/>
        <v>417</v>
      </c>
      <c r="W2052" s="314"/>
      <c r="X2052" s="314"/>
      <c r="Y2052" s="314"/>
      <c r="Z2052" s="315">
        <f t="shared" si="500"/>
        <v>415.6</v>
      </c>
      <c r="AA2052" s="315"/>
      <c r="AB2052" s="316"/>
    </row>
    <row r="2053" spans="1:62" ht="15.75" customHeight="1" x14ac:dyDescent="0.15">
      <c r="A2053" s="112" t="str">
        <f t="shared" si="501"/>
        <v/>
      </c>
      <c r="B2053" s="53"/>
      <c r="I2053" s="311">
        <f t="shared" si="496"/>
        <v>10</v>
      </c>
      <c r="J2053" s="312"/>
      <c r="K2053" s="312"/>
      <c r="L2053" s="313">
        <f t="shared" si="497"/>
        <v>3.8499999046325684</v>
      </c>
      <c r="M2053" s="313"/>
      <c r="N2053" s="313"/>
      <c r="O2053" s="314">
        <f t="shared" si="498"/>
        <v>32798.227303477441</v>
      </c>
      <c r="P2053" s="314"/>
      <c r="Q2053" s="314"/>
      <c r="R2053" s="314"/>
      <c r="S2053" s="315">
        <f t="shared" si="499"/>
        <v>194.5</v>
      </c>
      <c r="T2053" s="315"/>
      <c r="U2053" s="315"/>
      <c r="V2053" s="314">
        <f t="shared" si="502"/>
        <v>225</v>
      </c>
      <c r="W2053" s="314"/>
      <c r="X2053" s="314"/>
      <c r="Y2053" s="314"/>
      <c r="Z2053" s="315">
        <f t="shared" si="500"/>
        <v>226.9</v>
      </c>
      <c r="AA2053" s="315"/>
      <c r="AB2053" s="316"/>
    </row>
    <row r="2054" spans="1:62" ht="15.75" customHeight="1" x14ac:dyDescent="0.15">
      <c r="A2054" s="112" t="str">
        <f t="shared" si="501"/>
        <v/>
      </c>
      <c r="B2054" s="53"/>
      <c r="I2054" s="311">
        <f t="shared" si="496"/>
        <v>11</v>
      </c>
      <c r="J2054" s="312"/>
      <c r="K2054" s="312"/>
      <c r="L2054" s="313">
        <f t="shared" si="497"/>
        <v>2.4000000953674316</v>
      </c>
      <c r="M2054" s="313"/>
      <c r="N2054" s="313"/>
      <c r="O2054" s="314">
        <f t="shared" si="498"/>
        <v>45615.925330123799</v>
      </c>
      <c r="P2054" s="314"/>
      <c r="Q2054" s="314"/>
      <c r="R2054" s="314"/>
      <c r="S2054" s="315">
        <f t="shared" si="499"/>
        <v>475</v>
      </c>
      <c r="T2054" s="315"/>
      <c r="U2054" s="315"/>
      <c r="V2054" s="314">
        <f t="shared" si="502"/>
        <v>567</v>
      </c>
      <c r="W2054" s="314"/>
      <c r="X2054" s="314"/>
      <c r="Y2054" s="314"/>
      <c r="Z2054" s="315">
        <f t="shared" si="500"/>
        <v>554.20000000000005</v>
      </c>
      <c r="AA2054" s="315"/>
      <c r="AB2054" s="316"/>
    </row>
    <row r="2055" spans="1:62" ht="15.75" customHeight="1" x14ac:dyDescent="0.15">
      <c r="A2055" s="112" t="str">
        <f t="shared" si="501"/>
        <v/>
      </c>
      <c r="B2055" s="53"/>
      <c r="I2055" s="311">
        <f t="shared" si="496"/>
        <v>12</v>
      </c>
      <c r="J2055" s="312"/>
      <c r="K2055" s="312"/>
      <c r="L2055" s="313">
        <f t="shared" si="497"/>
        <v>1.5199999809265137</v>
      </c>
      <c r="M2055" s="313"/>
      <c r="N2055" s="313"/>
      <c r="O2055" s="314">
        <f t="shared" si="498"/>
        <v>30913.271711323563</v>
      </c>
      <c r="P2055" s="314"/>
      <c r="Q2055" s="314"/>
      <c r="R2055" s="314"/>
      <c r="S2055" s="315">
        <f t="shared" si="499"/>
        <v>194.5</v>
      </c>
      <c r="T2055" s="315"/>
      <c r="U2055" s="315"/>
      <c r="V2055" s="314">
        <f t="shared" si="502"/>
        <v>225</v>
      </c>
      <c r="W2055" s="314"/>
      <c r="X2055" s="314"/>
      <c r="Y2055" s="314"/>
      <c r="Z2055" s="315">
        <f t="shared" si="500"/>
        <v>226.9</v>
      </c>
      <c r="AA2055" s="315"/>
      <c r="AB2055" s="316"/>
    </row>
    <row r="2056" spans="1:62" ht="15.75" customHeight="1" x14ac:dyDescent="0.15">
      <c r="A2056" s="112" t="str">
        <f t="shared" si="501"/>
        <v/>
      </c>
      <c r="B2056" s="53"/>
      <c r="I2056" s="311">
        <f t="shared" si="496"/>
        <v>12</v>
      </c>
      <c r="J2056" s="312"/>
      <c r="K2056" s="312"/>
      <c r="L2056" s="313">
        <f t="shared" si="497"/>
        <v>0.75</v>
      </c>
      <c r="M2056" s="313"/>
      <c r="N2056" s="313"/>
      <c r="O2056" s="314">
        <f t="shared" si="498"/>
        <v>0</v>
      </c>
      <c r="P2056" s="314"/>
      <c r="Q2056" s="314"/>
      <c r="R2056" s="314"/>
      <c r="S2056" s="315">
        <f t="shared" si="499"/>
        <v>0</v>
      </c>
      <c r="T2056" s="315"/>
      <c r="U2056" s="315"/>
      <c r="V2056" s="314">
        <f t="shared" si="502"/>
        <v>0</v>
      </c>
      <c r="W2056" s="314"/>
      <c r="X2056" s="314"/>
      <c r="Y2056" s="314"/>
      <c r="Z2056" s="315">
        <f t="shared" si="500"/>
        <v>0</v>
      </c>
      <c r="AA2056" s="315"/>
      <c r="AB2056" s="316"/>
    </row>
    <row r="2057" spans="1:62" ht="15.75" customHeight="1" x14ac:dyDescent="0.15">
      <c r="A2057" s="112" t="str">
        <f t="shared" si="501"/>
        <v>×</v>
      </c>
      <c r="B2057" s="53"/>
      <c r="I2057" s="311" t="str">
        <f t="shared" si="496"/>
        <v/>
      </c>
      <c r="J2057" s="312"/>
      <c r="K2057" s="312"/>
      <c r="L2057" s="313" t="str">
        <f t="shared" si="497"/>
        <v/>
      </c>
      <c r="M2057" s="313"/>
      <c r="N2057" s="313"/>
      <c r="O2057" s="314" t="str">
        <f t="shared" si="498"/>
        <v/>
      </c>
      <c r="P2057" s="314"/>
      <c r="Q2057" s="314"/>
      <c r="R2057" s="314"/>
      <c r="S2057" s="315" t="str">
        <f t="shared" si="499"/>
        <v/>
      </c>
      <c r="T2057" s="315"/>
      <c r="U2057" s="315"/>
      <c r="V2057" s="314" t="str">
        <f t="shared" si="502"/>
        <v/>
      </c>
      <c r="W2057" s="314"/>
      <c r="X2057" s="314"/>
      <c r="Y2057" s="314"/>
      <c r="Z2057" s="315" t="str">
        <f t="shared" si="500"/>
        <v/>
      </c>
      <c r="AA2057" s="315"/>
      <c r="AB2057" s="316"/>
    </row>
    <row r="2058" spans="1:62" ht="15.75" customHeight="1" x14ac:dyDescent="0.15">
      <c r="A2058" s="112" t="str">
        <f t="shared" si="501"/>
        <v>×</v>
      </c>
      <c r="B2058" s="53"/>
      <c r="I2058" s="311" t="str">
        <f t="shared" si="496"/>
        <v/>
      </c>
      <c r="J2058" s="312"/>
      <c r="K2058" s="312"/>
      <c r="L2058" s="313" t="str">
        <f t="shared" si="497"/>
        <v/>
      </c>
      <c r="M2058" s="313"/>
      <c r="N2058" s="313"/>
      <c r="O2058" s="314" t="str">
        <f t="shared" si="498"/>
        <v/>
      </c>
      <c r="P2058" s="314"/>
      <c r="Q2058" s="314"/>
      <c r="R2058" s="314"/>
      <c r="S2058" s="315" t="str">
        <f t="shared" si="499"/>
        <v/>
      </c>
      <c r="T2058" s="315"/>
      <c r="U2058" s="315"/>
      <c r="V2058" s="314" t="str">
        <f t="shared" si="502"/>
        <v/>
      </c>
      <c r="W2058" s="314"/>
      <c r="X2058" s="314"/>
      <c r="Y2058" s="314"/>
      <c r="Z2058" s="315" t="str">
        <f t="shared" si="500"/>
        <v/>
      </c>
      <c r="AA2058" s="315"/>
      <c r="AB2058" s="316"/>
    </row>
    <row r="2059" spans="1:62" ht="15.75" customHeight="1" x14ac:dyDescent="0.15">
      <c r="A2059" s="112" t="str">
        <f t="shared" si="501"/>
        <v>×</v>
      </c>
      <c r="B2059" s="53"/>
      <c r="I2059" s="318" t="str">
        <f t="shared" si="496"/>
        <v/>
      </c>
      <c r="J2059" s="319"/>
      <c r="K2059" s="319"/>
      <c r="L2059" s="320" t="str">
        <f t="shared" si="497"/>
        <v/>
      </c>
      <c r="M2059" s="320"/>
      <c r="N2059" s="320"/>
      <c r="O2059" s="302" t="str">
        <f t="shared" si="498"/>
        <v/>
      </c>
      <c r="P2059" s="302"/>
      <c r="Q2059" s="302"/>
      <c r="R2059" s="302"/>
      <c r="S2059" s="304" t="str">
        <f t="shared" si="499"/>
        <v/>
      </c>
      <c r="T2059" s="304"/>
      <c r="U2059" s="304"/>
      <c r="V2059" s="302" t="str">
        <f t="shared" si="502"/>
        <v/>
      </c>
      <c r="W2059" s="302"/>
      <c r="X2059" s="302"/>
      <c r="Y2059" s="302"/>
      <c r="Z2059" s="304" t="str">
        <f t="shared" si="500"/>
        <v/>
      </c>
      <c r="AA2059" s="304"/>
      <c r="AB2059" s="307"/>
    </row>
    <row r="2060" spans="1:62" ht="15.75" customHeight="1" x14ac:dyDescent="0.15">
      <c r="I2060" s="35"/>
      <c r="J2060" s="35"/>
      <c r="K2060" s="35"/>
      <c r="L2060" s="35"/>
      <c r="M2060" s="35"/>
      <c r="N2060" s="35"/>
      <c r="O2060" s="35"/>
      <c r="P2060" s="35"/>
      <c r="Q2060" s="35"/>
      <c r="R2060" s="35"/>
      <c r="S2060" s="35"/>
      <c r="T2060" s="35"/>
      <c r="U2060" s="50" t="s">
        <v>119</v>
      </c>
      <c r="V2060" s="248" t="s">
        <v>551</v>
      </c>
      <c r="W2060" s="248"/>
      <c r="X2060" s="35" t="s">
        <v>25</v>
      </c>
      <c r="Y2060" s="321">
        <f>杭先端径*0.1</f>
        <v>0.15000000000000002</v>
      </c>
      <c r="Z2060" s="321"/>
      <c r="AA2060" s="321"/>
      <c r="AB2060" s="62" t="s">
        <v>416</v>
      </c>
      <c r="AC2060" s="22" t="s">
        <v>149</v>
      </c>
    </row>
    <row r="2061" spans="1:62" s="99" customFormat="1" ht="15.75" customHeight="1" x14ac:dyDescent="0.15">
      <c r="B2061" s="99" t="s">
        <v>571</v>
      </c>
      <c r="D2061" s="23"/>
      <c r="F2061" s="23"/>
      <c r="U2061" s="107"/>
      <c r="Y2061" s="101"/>
      <c r="Z2061" s="101"/>
      <c r="AA2061" s="101"/>
      <c r="AB2061" s="111"/>
      <c r="AO2061" s="24"/>
      <c r="AP2061" s="24"/>
      <c r="AQ2061" s="24"/>
      <c r="AR2061" s="24"/>
      <c r="AS2061" s="24"/>
      <c r="AT2061" s="24"/>
      <c r="AU2061" s="24"/>
      <c r="AV2061" s="24"/>
      <c r="AW2061" s="24"/>
      <c r="AX2061" s="24"/>
      <c r="AY2061" s="24"/>
      <c r="AZ2061" s="24"/>
      <c r="BA2061" s="24"/>
      <c r="BB2061" s="24"/>
      <c r="BC2061" s="24"/>
      <c r="BD2061" s="24"/>
      <c r="BE2061" s="24"/>
      <c r="BF2061" s="24"/>
      <c r="BG2061" s="24"/>
      <c r="BH2061" s="24"/>
      <c r="BI2061" s="24"/>
      <c r="BJ2061" s="24"/>
    </row>
    <row r="2063" spans="1:62" s="23" customFormat="1" ht="15.75" customHeight="1" x14ac:dyDescent="0.15">
      <c r="I2063" s="341" t="s">
        <v>552</v>
      </c>
      <c r="J2063" s="261"/>
      <c r="K2063" s="261"/>
      <c r="L2063" s="261"/>
      <c r="M2063" s="261"/>
      <c r="N2063" s="261"/>
      <c r="O2063" s="261"/>
      <c r="P2063" s="261"/>
      <c r="Q2063" s="261"/>
      <c r="R2063" s="261"/>
      <c r="S2063" s="261"/>
      <c r="T2063" s="261"/>
      <c r="U2063" s="261"/>
      <c r="V2063" s="261"/>
      <c r="W2063" s="261"/>
      <c r="X2063" s="261"/>
      <c r="Y2063" s="261"/>
      <c r="Z2063" s="261"/>
      <c r="AA2063" s="261"/>
      <c r="AB2063" s="342"/>
    </row>
    <row r="2064" spans="1:62" s="54" customFormat="1" ht="15.75" customHeight="1" x14ac:dyDescent="0.15">
      <c r="A2064" s="53"/>
      <c r="B2064" s="53"/>
      <c r="I2064" s="330" t="s">
        <v>74</v>
      </c>
      <c r="J2064" s="279"/>
      <c r="K2064" s="279"/>
      <c r="L2064" s="343" t="s">
        <v>181</v>
      </c>
      <c r="M2064" s="344"/>
      <c r="N2064" s="344"/>
      <c r="O2064" s="244" t="s">
        <v>544</v>
      </c>
      <c r="P2064" s="244"/>
      <c r="Q2064" s="244"/>
      <c r="R2064" s="244"/>
      <c r="S2064" s="244"/>
      <c r="T2064" s="244"/>
      <c r="U2064" s="244"/>
      <c r="V2064" s="244" t="s">
        <v>545</v>
      </c>
      <c r="W2064" s="244"/>
      <c r="X2064" s="244"/>
      <c r="Y2064" s="244"/>
      <c r="Z2064" s="244"/>
      <c r="AA2064" s="244"/>
      <c r="AB2064" s="276"/>
    </row>
    <row r="2065" spans="1:62" s="54" customFormat="1" ht="15.75" customHeight="1" x14ac:dyDescent="0.15">
      <c r="A2065" s="53"/>
      <c r="B2065" s="53"/>
      <c r="I2065" s="330"/>
      <c r="J2065" s="279"/>
      <c r="K2065" s="279"/>
      <c r="L2065" s="343"/>
      <c r="M2065" s="344"/>
      <c r="N2065" s="344"/>
      <c r="O2065" s="279" t="s">
        <v>543</v>
      </c>
      <c r="P2065" s="279"/>
      <c r="Q2065" s="279"/>
      <c r="R2065" s="279"/>
      <c r="S2065" s="326" t="s">
        <v>514</v>
      </c>
      <c r="T2065" s="326"/>
      <c r="U2065" s="326"/>
      <c r="V2065" s="279" t="s">
        <v>543</v>
      </c>
      <c r="W2065" s="279"/>
      <c r="X2065" s="279"/>
      <c r="Y2065" s="279"/>
      <c r="Z2065" s="326" t="s">
        <v>515</v>
      </c>
      <c r="AA2065" s="326"/>
      <c r="AB2065" s="331"/>
    </row>
    <row r="2066" spans="1:62" s="54" customFormat="1" ht="15.75" customHeight="1" x14ac:dyDescent="0.15">
      <c r="A2066" s="53"/>
      <c r="B2066" s="53"/>
      <c r="I2066" s="258"/>
      <c r="J2066" s="259"/>
      <c r="K2066" s="259"/>
      <c r="L2066" s="262"/>
      <c r="M2066" s="262"/>
      <c r="N2066" s="262"/>
      <c r="O2066" s="259"/>
      <c r="P2066" s="259"/>
      <c r="Q2066" s="259"/>
      <c r="R2066" s="259"/>
      <c r="S2066" s="327"/>
      <c r="T2066" s="327"/>
      <c r="U2066" s="327"/>
      <c r="V2066" s="259"/>
      <c r="W2066" s="259"/>
      <c r="X2066" s="259"/>
      <c r="Y2066" s="259"/>
      <c r="Z2066" s="327"/>
      <c r="AA2066" s="327"/>
      <c r="AB2066" s="332"/>
    </row>
    <row r="2067" spans="1:62" s="54" customFormat="1" ht="15.75" customHeight="1" x14ac:dyDescent="0.15">
      <c r="A2067" s="112" t="str">
        <f t="shared" ref="A2067:A2082" si="503">IF(I2067="","×","")</f>
        <v/>
      </c>
      <c r="B2067" s="53"/>
      <c r="I2067" s="335">
        <f t="shared" ref="I2067:I2082" si="504">IF(U741="","",U741)</f>
        <v>2</v>
      </c>
      <c r="J2067" s="336"/>
      <c r="K2067" s="336"/>
      <c r="L2067" s="337">
        <f t="shared" ref="L2067:L2082" si="505">IF(AB741="","",AB741)</f>
        <v>0.33000001311302185</v>
      </c>
      <c r="M2067" s="337"/>
      <c r="N2067" s="337"/>
      <c r="O2067" s="338">
        <f t="shared" ref="O2067:O2082" si="506">AE741</f>
        <v>0</v>
      </c>
      <c r="P2067" s="338"/>
      <c r="Q2067" s="338"/>
      <c r="R2067" s="338"/>
      <c r="S2067" s="339">
        <f t="shared" ref="S2067:S2082" si="507">AD1764</f>
        <v>0</v>
      </c>
      <c r="T2067" s="339"/>
      <c r="U2067" s="339"/>
      <c r="V2067" s="338">
        <f t="shared" ref="V2067:V2082" si="508">IF(O2067="","",IF(O2067=0,0,ROUND((Z2067-S2067)/(Y$2083-(S2067/O2067)),0)))</f>
        <v>0</v>
      </c>
      <c r="W2067" s="338"/>
      <c r="X2067" s="338"/>
      <c r="Y2067" s="338"/>
      <c r="Z2067" s="339">
        <f t="shared" ref="Z2067:Z2082" si="509">AG1764</f>
        <v>0</v>
      </c>
      <c r="AA2067" s="339"/>
      <c r="AB2067" s="340"/>
      <c r="AD2067" s="22"/>
      <c r="AE2067" s="22"/>
      <c r="AF2067" s="22"/>
      <c r="AG2067" s="22"/>
      <c r="AH2067" s="22"/>
      <c r="AI2067" s="22"/>
    </row>
    <row r="2068" spans="1:62" s="54" customFormat="1" ht="15.75" customHeight="1" x14ac:dyDescent="0.15">
      <c r="A2068" s="112" t="str">
        <f t="shared" si="503"/>
        <v/>
      </c>
      <c r="B2068" s="53"/>
      <c r="F2068" s="53"/>
      <c r="G2068" s="53"/>
      <c r="H2068" s="55"/>
      <c r="I2068" s="311">
        <f t="shared" si="504"/>
        <v>3</v>
      </c>
      <c r="J2068" s="312"/>
      <c r="K2068" s="312"/>
      <c r="L2068" s="313">
        <f t="shared" si="505"/>
        <v>1.5</v>
      </c>
      <c r="M2068" s="313"/>
      <c r="N2068" s="313"/>
      <c r="O2068" s="314">
        <f t="shared" si="506"/>
        <v>0</v>
      </c>
      <c r="P2068" s="314"/>
      <c r="Q2068" s="314"/>
      <c r="R2068" s="314"/>
      <c r="S2068" s="315">
        <f t="shared" si="507"/>
        <v>0</v>
      </c>
      <c r="T2068" s="315"/>
      <c r="U2068" s="315"/>
      <c r="V2068" s="314">
        <f t="shared" si="508"/>
        <v>0</v>
      </c>
      <c r="W2068" s="314"/>
      <c r="X2068" s="314"/>
      <c r="Y2068" s="314"/>
      <c r="Z2068" s="315">
        <f t="shared" si="509"/>
        <v>0</v>
      </c>
      <c r="AA2068" s="315"/>
      <c r="AB2068" s="316"/>
      <c r="AD2068" s="22"/>
      <c r="AE2068" s="22"/>
      <c r="AF2068" s="22"/>
      <c r="AG2068" s="22"/>
      <c r="AH2068" s="22"/>
      <c r="AI2068" s="22"/>
    </row>
    <row r="2069" spans="1:62" ht="15.75" customHeight="1" x14ac:dyDescent="0.15">
      <c r="A2069" s="112" t="str">
        <f t="shared" si="503"/>
        <v/>
      </c>
      <c r="B2069" s="53"/>
      <c r="I2069" s="311">
        <f t="shared" si="504"/>
        <v>4</v>
      </c>
      <c r="J2069" s="312"/>
      <c r="K2069" s="312"/>
      <c r="L2069" s="313">
        <f t="shared" si="505"/>
        <v>5.940000057220459</v>
      </c>
      <c r="M2069" s="313"/>
      <c r="N2069" s="313"/>
      <c r="O2069" s="314">
        <f t="shared" si="506"/>
        <v>0</v>
      </c>
      <c r="P2069" s="314"/>
      <c r="Q2069" s="314"/>
      <c r="R2069" s="314"/>
      <c r="S2069" s="315">
        <f t="shared" si="507"/>
        <v>0</v>
      </c>
      <c r="T2069" s="315"/>
      <c r="U2069" s="315"/>
      <c r="V2069" s="314">
        <f t="shared" si="508"/>
        <v>0</v>
      </c>
      <c r="W2069" s="314"/>
      <c r="X2069" s="314"/>
      <c r="Y2069" s="314"/>
      <c r="Z2069" s="315">
        <f t="shared" si="509"/>
        <v>0</v>
      </c>
      <c r="AA2069" s="315"/>
      <c r="AB2069" s="316"/>
      <c r="AC2069" s="24"/>
      <c r="AJ2069" s="24"/>
      <c r="AK2069" s="24"/>
      <c r="AL2069" s="24"/>
      <c r="AM2069" s="24"/>
      <c r="AN2069" s="24"/>
      <c r="AZ2069" s="22"/>
      <c r="BA2069" s="22"/>
      <c r="BB2069" s="22"/>
      <c r="BC2069" s="22"/>
      <c r="BD2069" s="22"/>
      <c r="BE2069" s="22"/>
      <c r="BF2069" s="22"/>
      <c r="BG2069" s="22"/>
      <c r="BH2069" s="22"/>
      <c r="BI2069" s="22"/>
      <c r="BJ2069" s="22"/>
    </row>
    <row r="2070" spans="1:62" ht="15.75" customHeight="1" x14ac:dyDescent="0.15">
      <c r="A2070" s="112" t="str">
        <f t="shared" si="503"/>
        <v/>
      </c>
      <c r="B2070" s="53"/>
      <c r="I2070" s="311">
        <f t="shared" si="504"/>
        <v>4</v>
      </c>
      <c r="J2070" s="312"/>
      <c r="K2070" s="312"/>
      <c r="L2070" s="313">
        <f t="shared" si="505"/>
        <v>0.6100001335144043</v>
      </c>
      <c r="M2070" s="313"/>
      <c r="N2070" s="313"/>
      <c r="O2070" s="314">
        <f t="shared" si="506"/>
        <v>8953.5390627309098</v>
      </c>
      <c r="P2070" s="314"/>
      <c r="Q2070" s="314"/>
      <c r="R2070" s="314"/>
      <c r="S2070" s="315">
        <f t="shared" si="507"/>
        <v>67.900000000000006</v>
      </c>
      <c r="T2070" s="315"/>
      <c r="U2070" s="315"/>
      <c r="V2070" s="314">
        <f t="shared" si="508"/>
        <v>79</v>
      </c>
      <c r="W2070" s="314"/>
      <c r="X2070" s="314"/>
      <c r="Y2070" s="314"/>
      <c r="Z2070" s="315">
        <f t="shared" si="509"/>
        <v>79.2</v>
      </c>
      <c r="AA2070" s="315"/>
      <c r="AB2070" s="316"/>
    </row>
    <row r="2071" spans="1:62" ht="15.75" customHeight="1" x14ac:dyDescent="0.15">
      <c r="A2071" s="112" t="str">
        <f t="shared" si="503"/>
        <v/>
      </c>
      <c r="B2071" s="53"/>
      <c r="I2071" s="311">
        <f t="shared" si="504"/>
        <v>5</v>
      </c>
      <c r="J2071" s="312"/>
      <c r="K2071" s="312"/>
      <c r="L2071" s="313">
        <f t="shared" si="505"/>
        <v>3.4500000476837158</v>
      </c>
      <c r="M2071" s="313"/>
      <c r="N2071" s="313"/>
      <c r="O2071" s="314">
        <f t="shared" si="506"/>
        <v>8953.5390627309098</v>
      </c>
      <c r="P2071" s="314"/>
      <c r="Q2071" s="314"/>
      <c r="R2071" s="314"/>
      <c r="S2071" s="315">
        <f t="shared" si="507"/>
        <v>119.9</v>
      </c>
      <c r="T2071" s="315"/>
      <c r="U2071" s="315"/>
      <c r="V2071" s="314">
        <f t="shared" si="508"/>
        <v>146</v>
      </c>
      <c r="W2071" s="314"/>
      <c r="X2071" s="314"/>
      <c r="Y2071" s="314"/>
      <c r="Z2071" s="315">
        <f t="shared" si="509"/>
        <v>139.9</v>
      </c>
      <c r="AA2071" s="315"/>
      <c r="AB2071" s="316"/>
    </row>
    <row r="2072" spans="1:62" ht="15.75" customHeight="1" x14ac:dyDescent="0.15">
      <c r="A2072" s="112" t="str">
        <f t="shared" si="503"/>
        <v/>
      </c>
      <c r="B2072" s="53"/>
      <c r="I2072" s="311">
        <f t="shared" si="504"/>
        <v>6</v>
      </c>
      <c r="J2072" s="312"/>
      <c r="K2072" s="312"/>
      <c r="L2072" s="313">
        <f t="shared" si="505"/>
        <v>2.3499999046325684</v>
      </c>
      <c r="M2072" s="313"/>
      <c r="N2072" s="313"/>
      <c r="O2072" s="314">
        <f t="shared" si="506"/>
        <v>8953.5390627309098</v>
      </c>
      <c r="P2072" s="314"/>
      <c r="Q2072" s="314"/>
      <c r="R2072" s="314"/>
      <c r="S2072" s="315">
        <f t="shared" si="507"/>
        <v>195.1</v>
      </c>
      <c r="T2072" s="315"/>
      <c r="U2072" s="315"/>
      <c r="V2072" s="314">
        <f t="shared" si="508"/>
        <v>253</v>
      </c>
      <c r="W2072" s="314"/>
      <c r="X2072" s="314"/>
      <c r="Y2072" s="314"/>
      <c r="Z2072" s="315">
        <f t="shared" si="509"/>
        <v>227.6</v>
      </c>
      <c r="AA2072" s="315"/>
      <c r="AB2072" s="316"/>
    </row>
    <row r="2073" spans="1:62" ht="15.75" customHeight="1" x14ac:dyDescent="0.15">
      <c r="A2073" s="112" t="str">
        <f t="shared" si="503"/>
        <v/>
      </c>
      <c r="B2073" s="53"/>
      <c r="I2073" s="311">
        <f t="shared" si="504"/>
        <v>7</v>
      </c>
      <c r="J2073" s="312"/>
      <c r="K2073" s="312"/>
      <c r="L2073" s="313">
        <f t="shared" si="505"/>
        <v>8.6000003814697266</v>
      </c>
      <c r="M2073" s="313"/>
      <c r="N2073" s="313"/>
      <c r="O2073" s="314">
        <f t="shared" si="506"/>
        <v>58904.86225480862</v>
      </c>
      <c r="P2073" s="314"/>
      <c r="Q2073" s="314"/>
      <c r="R2073" s="314"/>
      <c r="S2073" s="315">
        <f t="shared" si="507"/>
        <v>492</v>
      </c>
      <c r="T2073" s="315"/>
      <c r="U2073" s="315"/>
      <c r="V2073" s="314">
        <f t="shared" si="508"/>
        <v>579</v>
      </c>
      <c r="W2073" s="314"/>
      <c r="X2073" s="314"/>
      <c r="Y2073" s="314"/>
      <c r="Z2073" s="315">
        <f t="shared" si="509"/>
        <v>574</v>
      </c>
      <c r="AA2073" s="315"/>
      <c r="AB2073" s="316"/>
    </row>
    <row r="2074" spans="1:62" ht="15.75" customHeight="1" x14ac:dyDescent="0.15">
      <c r="A2074" s="112" t="str">
        <f t="shared" si="503"/>
        <v/>
      </c>
      <c r="B2074" s="53"/>
      <c r="I2074" s="311">
        <f t="shared" si="504"/>
        <v>8</v>
      </c>
      <c r="J2074" s="312"/>
      <c r="K2074" s="312"/>
      <c r="L2074" s="313">
        <f t="shared" si="505"/>
        <v>2.2000000476837158</v>
      </c>
      <c r="M2074" s="313"/>
      <c r="N2074" s="313"/>
      <c r="O2074" s="314">
        <f t="shared" si="506"/>
        <v>27991.590543485057</v>
      </c>
      <c r="P2074" s="314"/>
      <c r="Q2074" s="314"/>
      <c r="R2074" s="314"/>
      <c r="S2074" s="315">
        <f t="shared" si="507"/>
        <v>191.7</v>
      </c>
      <c r="T2074" s="315"/>
      <c r="U2074" s="315"/>
      <c r="V2074" s="314">
        <f t="shared" si="508"/>
        <v>223</v>
      </c>
      <c r="W2074" s="314"/>
      <c r="X2074" s="314"/>
      <c r="Y2074" s="314"/>
      <c r="Z2074" s="315">
        <f t="shared" si="509"/>
        <v>223.6</v>
      </c>
      <c r="AA2074" s="315"/>
      <c r="AB2074" s="316"/>
    </row>
    <row r="2075" spans="1:62" ht="15.75" customHeight="1" x14ac:dyDescent="0.15">
      <c r="A2075" s="112" t="str">
        <f t="shared" si="503"/>
        <v/>
      </c>
      <c r="B2075" s="53"/>
      <c r="I2075" s="311">
        <f t="shared" si="504"/>
        <v>9</v>
      </c>
      <c r="J2075" s="312"/>
      <c r="K2075" s="312"/>
      <c r="L2075" s="313">
        <f t="shared" si="505"/>
        <v>1.5</v>
      </c>
      <c r="M2075" s="313"/>
      <c r="N2075" s="313"/>
      <c r="O2075" s="314">
        <f t="shared" si="506"/>
        <v>45615.925330123799</v>
      </c>
      <c r="P2075" s="314"/>
      <c r="Q2075" s="314"/>
      <c r="R2075" s="314"/>
      <c r="S2075" s="315">
        <f t="shared" si="507"/>
        <v>356.3</v>
      </c>
      <c r="T2075" s="315"/>
      <c r="U2075" s="315"/>
      <c r="V2075" s="314">
        <f t="shared" si="508"/>
        <v>417</v>
      </c>
      <c r="W2075" s="314"/>
      <c r="X2075" s="314"/>
      <c r="Y2075" s="314"/>
      <c r="Z2075" s="315">
        <f t="shared" si="509"/>
        <v>415.6</v>
      </c>
      <c r="AA2075" s="315"/>
      <c r="AB2075" s="316"/>
    </row>
    <row r="2076" spans="1:62" ht="15.75" customHeight="1" x14ac:dyDescent="0.15">
      <c r="A2076" s="112" t="str">
        <f t="shared" si="503"/>
        <v/>
      </c>
      <c r="B2076" s="53"/>
      <c r="I2076" s="311">
        <f t="shared" si="504"/>
        <v>10</v>
      </c>
      <c r="J2076" s="312"/>
      <c r="K2076" s="312"/>
      <c r="L2076" s="313">
        <f t="shared" si="505"/>
        <v>3.8499999046325684</v>
      </c>
      <c r="M2076" s="313"/>
      <c r="N2076" s="313"/>
      <c r="O2076" s="314">
        <f t="shared" si="506"/>
        <v>32798.227303477441</v>
      </c>
      <c r="P2076" s="314"/>
      <c r="Q2076" s="314"/>
      <c r="R2076" s="314"/>
      <c r="S2076" s="315">
        <f t="shared" si="507"/>
        <v>194.5</v>
      </c>
      <c r="T2076" s="315"/>
      <c r="U2076" s="315"/>
      <c r="V2076" s="314">
        <f t="shared" si="508"/>
        <v>225</v>
      </c>
      <c r="W2076" s="314"/>
      <c r="X2076" s="314"/>
      <c r="Y2076" s="314"/>
      <c r="Z2076" s="315">
        <f t="shared" si="509"/>
        <v>226.9</v>
      </c>
      <c r="AA2076" s="315"/>
      <c r="AB2076" s="316"/>
    </row>
    <row r="2077" spans="1:62" ht="15.75" customHeight="1" x14ac:dyDescent="0.15">
      <c r="A2077" s="112" t="str">
        <f t="shared" si="503"/>
        <v/>
      </c>
      <c r="B2077" s="53"/>
      <c r="I2077" s="311">
        <f t="shared" si="504"/>
        <v>11</v>
      </c>
      <c r="J2077" s="312"/>
      <c r="K2077" s="312"/>
      <c r="L2077" s="313">
        <f t="shared" si="505"/>
        <v>2.4000000953674316</v>
      </c>
      <c r="M2077" s="313"/>
      <c r="N2077" s="313"/>
      <c r="O2077" s="314">
        <f t="shared" si="506"/>
        <v>45615.925330123799</v>
      </c>
      <c r="P2077" s="314"/>
      <c r="Q2077" s="314"/>
      <c r="R2077" s="314"/>
      <c r="S2077" s="315">
        <f t="shared" si="507"/>
        <v>475</v>
      </c>
      <c r="T2077" s="315"/>
      <c r="U2077" s="315"/>
      <c r="V2077" s="314">
        <f t="shared" si="508"/>
        <v>567</v>
      </c>
      <c r="W2077" s="314"/>
      <c r="X2077" s="314"/>
      <c r="Y2077" s="314"/>
      <c r="Z2077" s="315">
        <f t="shared" si="509"/>
        <v>554.20000000000005</v>
      </c>
      <c r="AA2077" s="315"/>
      <c r="AB2077" s="316"/>
    </row>
    <row r="2078" spans="1:62" ht="15.75" customHeight="1" x14ac:dyDescent="0.15">
      <c r="A2078" s="112" t="str">
        <f t="shared" si="503"/>
        <v/>
      </c>
      <c r="B2078" s="53"/>
      <c r="I2078" s="311">
        <f t="shared" si="504"/>
        <v>12</v>
      </c>
      <c r="J2078" s="312"/>
      <c r="K2078" s="312"/>
      <c r="L2078" s="313">
        <f t="shared" si="505"/>
        <v>2.2699999809265137</v>
      </c>
      <c r="M2078" s="313"/>
      <c r="N2078" s="313"/>
      <c r="O2078" s="314">
        <f t="shared" si="506"/>
        <v>30913.271711323563</v>
      </c>
      <c r="P2078" s="314"/>
      <c r="Q2078" s="314"/>
      <c r="R2078" s="314"/>
      <c r="S2078" s="315">
        <f t="shared" si="507"/>
        <v>194.5</v>
      </c>
      <c r="T2078" s="315"/>
      <c r="U2078" s="315"/>
      <c r="V2078" s="314">
        <f t="shared" si="508"/>
        <v>225</v>
      </c>
      <c r="W2078" s="314"/>
      <c r="X2078" s="314"/>
      <c r="Y2078" s="314"/>
      <c r="Z2078" s="315">
        <f t="shared" si="509"/>
        <v>226.9</v>
      </c>
      <c r="AA2078" s="315"/>
      <c r="AB2078" s="316"/>
    </row>
    <row r="2079" spans="1:62" ht="15.75" customHeight="1" x14ac:dyDescent="0.15">
      <c r="A2079" s="112" t="str">
        <f t="shared" si="503"/>
        <v>×</v>
      </c>
      <c r="B2079" s="53"/>
      <c r="I2079" s="311" t="str">
        <f t="shared" si="504"/>
        <v/>
      </c>
      <c r="J2079" s="312"/>
      <c r="K2079" s="312"/>
      <c r="L2079" s="313" t="str">
        <f t="shared" si="505"/>
        <v/>
      </c>
      <c r="M2079" s="313"/>
      <c r="N2079" s="313"/>
      <c r="O2079" s="314" t="str">
        <f t="shared" si="506"/>
        <v/>
      </c>
      <c r="P2079" s="314"/>
      <c r="Q2079" s="314"/>
      <c r="R2079" s="314"/>
      <c r="S2079" s="315" t="str">
        <f t="shared" si="507"/>
        <v/>
      </c>
      <c r="T2079" s="315"/>
      <c r="U2079" s="315"/>
      <c r="V2079" s="314" t="str">
        <f t="shared" si="508"/>
        <v/>
      </c>
      <c r="W2079" s="314"/>
      <c r="X2079" s="314"/>
      <c r="Y2079" s="314"/>
      <c r="Z2079" s="315" t="str">
        <f t="shared" si="509"/>
        <v/>
      </c>
      <c r="AA2079" s="315"/>
      <c r="AB2079" s="316"/>
    </row>
    <row r="2080" spans="1:62" ht="15.75" customHeight="1" x14ac:dyDescent="0.15">
      <c r="A2080" s="112" t="str">
        <f t="shared" si="503"/>
        <v>×</v>
      </c>
      <c r="B2080" s="53"/>
      <c r="I2080" s="311" t="str">
        <f t="shared" si="504"/>
        <v/>
      </c>
      <c r="J2080" s="312"/>
      <c r="K2080" s="312"/>
      <c r="L2080" s="313" t="str">
        <f t="shared" si="505"/>
        <v/>
      </c>
      <c r="M2080" s="313"/>
      <c r="N2080" s="313"/>
      <c r="O2080" s="314" t="str">
        <f t="shared" si="506"/>
        <v/>
      </c>
      <c r="P2080" s="314"/>
      <c r="Q2080" s="314"/>
      <c r="R2080" s="314"/>
      <c r="S2080" s="315" t="str">
        <f t="shared" si="507"/>
        <v/>
      </c>
      <c r="T2080" s="315"/>
      <c r="U2080" s="315"/>
      <c r="V2080" s="314" t="str">
        <f t="shared" si="508"/>
        <v/>
      </c>
      <c r="W2080" s="314"/>
      <c r="X2080" s="314"/>
      <c r="Y2080" s="314"/>
      <c r="Z2080" s="315" t="str">
        <f t="shared" si="509"/>
        <v/>
      </c>
      <c r="AA2080" s="315"/>
      <c r="AB2080" s="316"/>
    </row>
    <row r="2081" spans="1:62" ht="15.75" customHeight="1" x14ac:dyDescent="0.15">
      <c r="A2081" s="112" t="str">
        <f t="shared" si="503"/>
        <v>×</v>
      </c>
      <c r="B2081" s="53"/>
      <c r="I2081" s="311" t="str">
        <f t="shared" si="504"/>
        <v/>
      </c>
      <c r="J2081" s="312"/>
      <c r="K2081" s="312"/>
      <c r="L2081" s="313" t="str">
        <f t="shared" si="505"/>
        <v/>
      </c>
      <c r="M2081" s="313"/>
      <c r="N2081" s="313"/>
      <c r="O2081" s="314" t="str">
        <f t="shared" si="506"/>
        <v/>
      </c>
      <c r="P2081" s="314"/>
      <c r="Q2081" s="314"/>
      <c r="R2081" s="314"/>
      <c r="S2081" s="315" t="str">
        <f t="shared" si="507"/>
        <v/>
      </c>
      <c r="T2081" s="315"/>
      <c r="U2081" s="315"/>
      <c r="V2081" s="314" t="str">
        <f t="shared" si="508"/>
        <v/>
      </c>
      <c r="W2081" s="314"/>
      <c r="X2081" s="314"/>
      <c r="Y2081" s="314"/>
      <c r="Z2081" s="315" t="str">
        <f t="shared" si="509"/>
        <v/>
      </c>
      <c r="AA2081" s="315"/>
      <c r="AB2081" s="316"/>
    </row>
    <row r="2082" spans="1:62" ht="15.75" customHeight="1" x14ac:dyDescent="0.15">
      <c r="A2082" s="112" t="str">
        <f t="shared" si="503"/>
        <v>×</v>
      </c>
      <c r="B2082" s="53"/>
      <c r="I2082" s="318" t="str">
        <f t="shared" si="504"/>
        <v/>
      </c>
      <c r="J2082" s="319"/>
      <c r="K2082" s="319"/>
      <c r="L2082" s="320" t="str">
        <f t="shared" si="505"/>
        <v/>
      </c>
      <c r="M2082" s="320"/>
      <c r="N2082" s="320"/>
      <c r="O2082" s="302" t="str">
        <f t="shared" si="506"/>
        <v/>
      </c>
      <c r="P2082" s="302"/>
      <c r="Q2082" s="302"/>
      <c r="R2082" s="302"/>
      <c r="S2082" s="304" t="str">
        <f t="shared" si="507"/>
        <v/>
      </c>
      <c r="T2082" s="304"/>
      <c r="U2082" s="304"/>
      <c r="V2082" s="302" t="str">
        <f t="shared" si="508"/>
        <v/>
      </c>
      <c r="W2082" s="302"/>
      <c r="X2082" s="302"/>
      <c r="Y2082" s="302"/>
      <c r="Z2082" s="304" t="str">
        <f t="shared" si="509"/>
        <v/>
      </c>
      <c r="AA2082" s="304"/>
      <c r="AB2082" s="307"/>
    </row>
    <row r="2083" spans="1:62" ht="15.75" customHeight="1" x14ac:dyDescent="0.15">
      <c r="I2083" s="35"/>
      <c r="J2083" s="35"/>
      <c r="K2083" s="35"/>
      <c r="L2083" s="35"/>
      <c r="M2083" s="35"/>
      <c r="N2083" s="35"/>
      <c r="O2083" s="35"/>
      <c r="P2083" s="35"/>
      <c r="Q2083" s="35"/>
      <c r="R2083" s="35"/>
      <c r="S2083" s="35"/>
      <c r="T2083" s="35"/>
      <c r="U2083" s="50" t="s">
        <v>119</v>
      </c>
      <c r="V2083" s="248" t="s">
        <v>551</v>
      </c>
      <c r="W2083" s="248"/>
      <c r="X2083" s="35" t="s">
        <v>25</v>
      </c>
      <c r="Y2083" s="321">
        <f>杭先端径*0.1</f>
        <v>0.15000000000000002</v>
      </c>
      <c r="Z2083" s="321"/>
      <c r="AA2083" s="321"/>
      <c r="AB2083" s="62" t="s">
        <v>416</v>
      </c>
      <c r="AC2083" s="22" t="s">
        <v>149</v>
      </c>
    </row>
    <row r="2084" spans="1:62" ht="15.75" customHeight="1" x14ac:dyDescent="0.15">
      <c r="A2084" s="116" t="str">
        <f t="shared" ref="A2084:A2090" si="510">IF(液状化L1の有無="","","×")</f>
        <v/>
      </c>
      <c r="B2084" s="99" t="s">
        <v>571</v>
      </c>
    </row>
    <row r="2085" spans="1:62" s="53" customFormat="1" ht="15.75" customHeight="1" x14ac:dyDescent="0.15">
      <c r="A2085" s="116" t="str">
        <f t="shared" si="510"/>
        <v/>
      </c>
      <c r="D2085" s="54"/>
      <c r="F2085" s="54"/>
      <c r="AO2085" s="60"/>
      <c r="AP2085" s="60"/>
      <c r="AQ2085" s="60"/>
      <c r="AR2085" s="60"/>
      <c r="AS2085" s="60"/>
      <c r="AT2085" s="60"/>
      <c r="AU2085" s="60"/>
      <c r="AV2085" s="60"/>
      <c r="AW2085" s="60"/>
      <c r="AX2085" s="60"/>
      <c r="AY2085" s="60"/>
      <c r="AZ2085" s="60"/>
      <c r="BA2085" s="60"/>
      <c r="BB2085" s="60"/>
      <c r="BC2085" s="60"/>
      <c r="BD2085" s="60"/>
      <c r="BE2085" s="60"/>
      <c r="BF2085" s="60"/>
      <c r="BG2085" s="60"/>
      <c r="BH2085" s="60"/>
      <c r="BI2085" s="60"/>
      <c r="BJ2085" s="60"/>
    </row>
    <row r="2086" spans="1:62" s="54" customFormat="1" ht="15.75" customHeight="1" x14ac:dyDescent="0.15">
      <c r="A2086" s="116" t="str">
        <f t="shared" si="510"/>
        <v/>
      </c>
      <c r="B2086" s="99"/>
      <c r="I2086" s="87" t="s">
        <v>556</v>
      </c>
      <c r="J2086" s="88"/>
      <c r="K2086" s="88"/>
      <c r="L2086" s="88"/>
      <c r="M2086" s="87"/>
      <c r="N2086" s="87"/>
      <c r="O2086" s="87"/>
      <c r="P2086" s="87"/>
      <c r="Q2086" s="87"/>
      <c r="R2086" s="87"/>
      <c r="S2086" s="87"/>
      <c r="T2086" s="87"/>
      <c r="U2086" s="87"/>
      <c r="V2086" s="87"/>
      <c r="W2086" s="87"/>
      <c r="X2086" s="87"/>
      <c r="Y2086" s="87"/>
      <c r="Z2086" s="87"/>
      <c r="AA2086" s="87"/>
      <c r="AB2086" s="87"/>
    </row>
    <row r="2087" spans="1:62" s="23" customFormat="1" ht="15.75" customHeight="1" x14ac:dyDescent="0.15">
      <c r="A2087" s="116" t="str">
        <f t="shared" si="510"/>
        <v/>
      </c>
      <c r="B2087" s="99"/>
      <c r="I2087" s="341" t="s">
        <v>417</v>
      </c>
      <c r="J2087" s="261"/>
      <c r="K2087" s="261"/>
      <c r="L2087" s="261"/>
      <c r="M2087" s="261"/>
      <c r="N2087" s="261"/>
      <c r="O2087" s="261"/>
      <c r="P2087" s="261"/>
      <c r="Q2087" s="261"/>
      <c r="R2087" s="261"/>
      <c r="S2087" s="261"/>
      <c r="T2087" s="261"/>
      <c r="U2087" s="261"/>
      <c r="V2087" s="261"/>
      <c r="W2087" s="261"/>
      <c r="X2087" s="261"/>
      <c r="Y2087" s="261"/>
      <c r="Z2087" s="261"/>
      <c r="AA2087" s="261"/>
      <c r="AB2087" s="342"/>
    </row>
    <row r="2088" spans="1:62" s="54" customFormat="1" ht="15.75" customHeight="1" x14ac:dyDescent="0.15">
      <c r="A2088" s="116" t="str">
        <f t="shared" si="510"/>
        <v/>
      </c>
      <c r="B2088" s="99"/>
      <c r="I2088" s="330" t="s">
        <v>74</v>
      </c>
      <c r="J2088" s="279"/>
      <c r="K2088" s="279"/>
      <c r="L2088" s="343" t="s">
        <v>181</v>
      </c>
      <c r="M2088" s="344"/>
      <c r="N2088" s="344"/>
      <c r="O2088" s="244" t="s">
        <v>544</v>
      </c>
      <c r="P2088" s="244"/>
      <c r="Q2088" s="244"/>
      <c r="R2088" s="244"/>
      <c r="S2088" s="244"/>
      <c r="T2088" s="244"/>
      <c r="U2088" s="244"/>
      <c r="V2088" s="244" t="s">
        <v>545</v>
      </c>
      <c r="W2088" s="244"/>
      <c r="X2088" s="244"/>
      <c r="Y2088" s="244"/>
      <c r="Z2088" s="244"/>
      <c r="AA2088" s="244"/>
      <c r="AB2088" s="276"/>
    </row>
    <row r="2089" spans="1:62" s="54" customFormat="1" ht="15.75" customHeight="1" x14ac:dyDescent="0.15">
      <c r="A2089" s="116" t="str">
        <f t="shared" si="510"/>
        <v/>
      </c>
      <c r="B2089" s="99"/>
      <c r="I2089" s="330"/>
      <c r="J2089" s="279"/>
      <c r="K2089" s="279"/>
      <c r="L2089" s="343"/>
      <c r="M2089" s="344"/>
      <c r="N2089" s="344"/>
      <c r="O2089" s="279" t="s">
        <v>543</v>
      </c>
      <c r="P2089" s="279"/>
      <c r="Q2089" s="279"/>
      <c r="R2089" s="279"/>
      <c r="S2089" s="326" t="s">
        <v>514</v>
      </c>
      <c r="T2089" s="326"/>
      <c r="U2089" s="326"/>
      <c r="V2089" s="279" t="s">
        <v>543</v>
      </c>
      <c r="W2089" s="279"/>
      <c r="X2089" s="279"/>
      <c r="Y2089" s="279"/>
      <c r="Z2089" s="326" t="s">
        <v>515</v>
      </c>
      <c r="AA2089" s="326"/>
      <c r="AB2089" s="331"/>
    </row>
    <row r="2090" spans="1:62" s="54" customFormat="1" ht="15.75" customHeight="1" x14ac:dyDescent="0.15">
      <c r="A2090" s="116" t="str">
        <f t="shared" si="510"/>
        <v/>
      </c>
      <c r="B2090" s="99"/>
      <c r="I2090" s="258"/>
      <c r="J2090" s="259"/>
      <c r="K2090" s="259"/>
      <c r="L2090" s="262"/>
      <c r="M2090" s="262"/>
      <c r="N2090" s="262"/>
      <c r="O2090" s="259"/>
      <c r="P2090" s="259"/>
      <c r="Q2090" s="259"/>
      <c r="R2090" s="259"/>
      <c r="S2090" s="327"/>
      <c r="T2090" s="327"/>
      <c r="U2090" s="327"/>
      <c r="V2090" s="259"/>
      <c r="W2090" s="259"/>
      <c r="X2090" s="259"/>
      <c r="Y2090" s="259"/>
      <c r="Z2090" s="327"/>
      <c r="AA2090" s="327"/>
      <c r="AB2090" s="332"/>
    </row>
    <row r="2091" spans="1:62" s="54" customFormat="1" ht="15.75" customHeight="1" x14ac:dyDescent="0.15">
      <c r="A2091" s="122" t="str">
        <f t="shared" ref="A2091:A2106" si="511">IF(液状化L1の有無="",IF(I2091="","×",""),"×")</f>
        <v/>
      </c>
      <c r="B2091" s="53"/>
      <c r="I2091" s="335">
        <f t="shared" ref="I2091:I2106" si="512">IF(G764="","",G764)</f>
        <v>2</v>
      </c>
      <c r="J2091" s="336"/>
      <c r="K2091" s="336"/>
      <c r="L2091" s="337">
        <f t="shared" ref="L2091:L2106" si="513">IF(N764="","",N764)</f>
        <v>0.33000001311302185</v>
      </c>
      <c r="M2091" s="337"/>
      <c r="N2091" s="337"/>
      <c r="O2091" s="338">
        <f t="shared" ref="O2091:O2106" si="514">Q764</f>
        <v>0</v>
      </c>
      <c r="P2091" s="338"/>
      <c r="Q2091" s="338"/>
      <c r="R2091" s="338"/>
      <c r="S2091" s="339">
        <f t="shared" ref="S2091:S2106" si="515">O1786</f>
        <v>0</v>
      </c>
      <c r="T2091" s="339"/>
      <c r="U2091" s="339"/>
      <c r="V2091" s="338">
        <f>IF(O2091="","",IF(O2091=0,0,ROUND((Z2091-S2091)/(Y$2107-(S2091/O2091)),0)))</f>
        <v>0</v>
      </c>
      <c r="W2091" s="338"/>
      <c r="X2091" s="338"/>
      <c r="Y2091" s="338"/>
      <c r="Z2091" s="339">
        <f t="shared" ref="Z2091:Z2106" si="516">R1786</f>
        <v>0</v>
      </c>
      <c r="AA2091" s="339"/>
      <c r="AB2091" s="340"/>
      <c r="AD2091" s="22"/>
      <c r="AE2091" s="22"/>
      <c r="AF2091" s="22"/>
      <c r="AG2091" s="22"/>
      <c r="AH2091" s="22"/>
      <c r="AI2091" s="22"/>
    </row>
    <row r="2092" spans="1:62" s="54" customFormat="1" ht="15.75" customHeight="1" x14ac:dyDescent="0.15">
      <c r="A2092" s="122" t="str">
        <f t="shared" si="511"/>
        <v/>
      </c>
      <c r="B2092" s="53"/>
      <c r="F2092" s="53"/>
      <c r="G2092" s="53"/>
      <c r="H2092" s="55"/>
      <c r="I2092" s="311">
        <f t="shared" si="512"/>
        <v>3</v>
      </c>
      <c r="J2092" s="312"/>
      <c r="K2092" s="312"/>
      <c r="L2092" s="313">
        <f t="shared" si="513"/>
        <v>1.5</v>
      </c>
      <c r="M2092" s="313"/>
      <c r="N2092" s="313"/>
      <c r="O2092" s="314">
        <f t="shared" si="514"/>
        <v>0</v>
      </c>
      <c r="P2092" s="314"/>
      <c r="Q2092" s="314"/>
      <c r="R2092" s="314"/>
      <c r="S2092" s="315">
        <f t="shared" si="515"/>
        <v>0</v>
      </c>
      <c r="T2092" s="315"/>
      <c r="U2092" s="315"/>
      <c r="V2092" s="314">
        <f t="shared" ref="V2092:V2106" si="517">IF(O2092="","",IF(O2092=0,0,ROUND((Z2092-S2092)/(Y$2107-(S2092/O2092)),0)))</f>
        <v>0</v>
      </c>
      <c r="W2092" s="314"/>
      <c r="X2092" s="314"/>
      <c r="Y2092" s="314"/>
      <c r="Z2092" s="315">
        <f t="shared" si="516"/>
        <v>0</v>
      </c>
      <c r="AA2092" s="315"/>
      <c r="AB2092" s="316"/>
      <c r="AD2092" s="22"/>
      <c r="AE2092" s="22"/>
      <c r="AF2092" s="22"/>
      <c r="AG2092" s="22"/>
      <c r="AH2092" s="22"/>
      <c r="AI2092" s="22"/>
    </row>
    <row r="2093" spans="1:62" ht="15.75" customHeight="1" x14ac:dyDescent="0.15">
      <c r="A2093" s="122" t="str">
        <f t="shared" si="511"/>
        <v/>
      </c>
      <c r="B2093" s="53"/>
      <c r="I2093" s="311">
        <f t="shared" si="512"/>
        <v>4</v>
      </c>
      <c r="J2093" s="312"/>
      <c r="K2093" s="312"/>
      <c r="L2093" s="313">
        <f t="shared" si="513"/>
        <v>5.940000057220459</v>
      </c>
      <c r="M2093" s="313"/>
      <c r="N2093" s="313"/>
      <c r="O2093" s="314">
        <f t="shared" si="514"/>
        <v>0</v>
      </c>
      <c r="P2093" s="314"/>
      <c r="Q2093" s="314"/>
      <c r="R2093" s="314"/>
      <c r="S2093" s="315">
        <f t="shared" si="515"/>
        <v>0</v>
      </c>
      <c r="T2093" s="315"/>
      <c r="U2093" s="315"/>
      <c r="V2093" s="314">
        <f t="shared" si="517"/>
        <v>0</v>
      </c>
      <c r="W2093" s="314"/>
      <c r="X2093" s="314"/>
      <c r="Y2093" s="314"/>
      <c r="Z2093" s="315">
        <f t="shared" si="516"/>
        <v>0</v>
      </c>
      <c r="AA2093" s="315"/>
      <c r="AB2093" s="316"/>
      <c r="AC2093" s="24"/>
      <c r="AJ2093" s="24"/>
      <c r="AK2093" s="24"/>
      <c r="AL2093" s="24"/>
      <c r="AM2093" s="24"/>
      <c r="AN2093" s="24"/>
      <c r="AZ2093" s="22"/>
      <c r="BA2093" s="22"/>
      <c r="BB2093" s="22"/>
      <c r="BC2093" s="22"/>
      <c r="BD2093" s="22"/>
      <c r="BE2093" s="22"/>
      <c r="BF2093" s="22"/>
      <c r="BG2093" s="22"/>
      <c r="BH2093" s="22"/>
      <c r="BI2093" s="22"/>
      <c r="BJ2093" s="22"/>
    </row>
    <row r="2094" spans="1:62" ht="15.75" customHeight="1" x14ac:dyDescent="0.15">
      <c r="A2094" s="122" t="str">
        <f t="shared" si="511"/>
        <v/>
      </c>
      <c r="B2094" s="53"/>
      <c r="I2094" s="311">
        <f t="shared" si="512"/>
        <v>4</v>
      </c>
      <c r="J2094" s="312"/>
      <c r="K2094" s="312"/>
      <c r="L2094" s="313">
        <f t="shared" si="513"/>
        <v>0.6100001335144043</v>
      </c>
      <c r="M2094" s="313"/>
      <c r="N2094" s="313"/>
      <c r="O2094" s="314">
        <f t="shared" si="514"/>
        <v>8953.5390627309098</v>
      </c>
      <c r="P2094" s="314"/>
      <c r="Q2094" s="314"/>
      <c r="R2094" s="314"/>
      <c r="S2094" s="315">
        <f t="shared" si="515"/>
        <v>67.900000000000006</v>
      </c>
      <c r="T2094" s="315"/>
      <c r="U2094" s="315"/>
      <c r="V2094" s="314">
        <f t="shared" si="517"/>
        <v>79</v>
      </c>
      <c r="W2094" s="314"/>
      <c r="X2094" s="314"/>
      <c r="Y2094" s="314"/>
      <c r="Z2094" s="315">
        <f t="shared" si="516"/>
        <v>79.2</v>
      </c>
      <c r="AA2094" s="315"/>
      <c r="AB2094" s="316"/>
    </row>
    <row r="2095" spans="1:62" ht="15.75" customHeight="1" x14ac:dyDescent="0.15">
      <c r="A2095" s="122" t="str">
        <f t="shared" si="511"/>
        <v/>
      </c>
      <c r="B2095" s="53"/>
      <c r="I2095" s="311">
        <f t="shared" si="512"/>
        <v>5</v>
      </c>
      <c r="J2095" s="312"/>
      <c r="K2095" s="312"/>
      <c r="L2095" s="313">
        <f t="shared" si="513"/>
        <v>3.4500000476837158</v>
      </c>
      <c r="M2095" s="313"/>
      <c r="N2095" s="313"/>
      <c r="O2095" s="314">
        <f t="shared" si="514"/>
        <v>8953.5390627309098</v>
      </c>
      <c r="P2095" s="314"/>
      <c r="Q2095" s="314"/>
      <c r="R2095" s="314"/>
      <c r="S2095" s="315">
        <f t="shared" si="515"/>
        <v>119.9</v>
      </c>
      <c r="T2095" s="315"/>
      <c r="U2095" s="315"/>
      <c r="V2095" s="314">
        <f t="shared" si="517"/>
        <v>146</v>
      </c>
      <c r="W2095" s="314"/>
      <c r="X2095" s="314"/>
      <c r="Y2095" s="314"/>
      <c r="Z2095" s="315">
        <f t="shared" si="516"/>
        <v>139.9</v>
      </c>
      <c r="AA2095" s="315"/>
      <c r="AB2095" s="316"/>
    </row>
    <row r="2096" spans="1:62" ht="15.75" customHeight="1" x14ac:dyDescent="0.15">
      <c r="A2096" s="122" t="str">
        <f t="shared" si="511"/>
        <v/>
      </c>
      <c r="B2096" s="53"/>
      <c r="I2096" s="311">
        <f t="shared" si="512"/>
        <v>6</v>
      </c>
      <c r="J2096" s="312"/>
      <c r="K2096" s="312"/>
      <c r="L2096" s="313">
        <f t="shared" si="513"/>
        <v>2.3499999046325684</v>
      </c>
      <c r="M2096" s="313"/>
      <c r="N2096" s="313"/>
      <c r="O2096" s="314">
        <f t="shared" si="514"/>
        <v>8953.5390627309098</v>
      </c>
      <c r="P2096" s="314"/>
      <c r="Q2096" s="314"/>
      <c r="R2096" s="314"/>
      <c r="S2096" s="315">
        <f t="shared" si="515"/>
        <v>195.1</v>
      </c>
      <c r="T2096" s="315"/>
      <c r="U2096" s="315"/>
      <c r="V2096" s="314">
        <f t="shared" si="517"/>
        <v>253</v>
      </c>
      <c r="W2096" s="314"/>
      <c r="X2096" s="314"/>
      <c r="Y2096" s="314"/>
      <c r="Z2096" s="315">
        <f t="shared" si="516"/>
        <v>227.6</v>
      </c>
      <c r="AA2096" s="315"/>
      <c r="AB2096" s="316"/>
    </row>
    <row r="2097" spans="1:62" ht="15.75" customHeight="1" x14ac:dyDescent="0.15">
      <c r="A2097" s="122" t="str">
        <f t="shared" si="511"/>
        <v/>
      </c>
      <c r="B2097" s="53"/>
      <c r="I2097" s="311">
        <f t="shared" si="512"/>
        <v>7</v>
      </c>
      <c r="J2097" s="312"/>
      <c r="K2097" s="312"/>
      <c r="L2097" s="313">
        <f t="shared" si="513"/>
        <v>8.6000003814697266</v>
      </c>
      <c r="M2097" s="313"/>
      <c r="N2097" s="313"/>
      <c r="O2097" s="314">
        <f t="shared" si="514"/>
        <v>42468.049491226826</v>
      </c>
      <c r="P2097" s="314"/>
      <c r="Q2097" s="314"/>
      <c r="R2097" s="314"/>
      <c r="S2097" s="315">
        <f t="shared" si="515"/>
        <v>354.6</v>
      </c>
      <c r="T2097" s="315"/>
      <c r="U2097" s="315"/>
      <c r="V2097" s="314">
        <f t="shared" si="517"/>
        <v>417</v>
      </c>
      <c r="W2097" s="314"/>
      <c r="X2097" s="314"/>
      <c r="Y2097" s="314"/>
      <c r="Z2097" s="315">
        <f t="shared" si="516"/>
        <v>413.7</v>
      </c>
      <c r="AA2097" s="315"/>
      <c r="AB2097" s="316"/>
    </row>
    <row r="2098" spans="1:62" ht="15.75" customHeight="1" x14ac:dyDescent="0.15">
      <c r="A2098" s="122" t="str">
        <f t="shared" si="511"/>
        <v/>
      </c>
      <c r="B2098" s="53"/>
      <c r="I2098" s="311">
        <f t="shared" si="512"/>
        <v>8</v>
      </c>
      <c r="J2098" s="312"/>
      <c r="K2098" s="312"/>
      <c r="L2098" s="313">
        <f t="shared" si="513"/>
        <v>2.2000000476837158</v>
      </c>
      <c r="M2098" s="313"/>
      <c r="N2098" s="313"/>
      <c r="O2098" s="314">
        <f t="shared" si="514"/>
        <v>27991.590543485057</v>
      </c>
      <c r="P2098" s="314"/>
      <c r="Q2098" s="314"/>
      <c r="R2098" s="314"/>
      <c r="S2098" s="315">
        <f t="shared" si="515"/>
        <v>191.7</v>
      </c>
      <c r="T2098" s="315"/>
      <c r="U2098" s="315"/>
      <c r="V2098" s="314">
        <f t="shared" si="517"/>
        <v>223</v>
      </c>
      <c r="W2098" s="314"/>
      <c r="X2098" s="314"/>
      <c r="Y2098" s="314"/>
      <c r="Z2098" s="315">
        <f t="shared" si="516"/>
        <v>223.6</v>
      </c>
      <c r="AA2098" s="315"/>
      <c r="AB2098" s="316"/>
    </row>
    <row r="2099" spans="1:62" ht="15.75" customHeight="1" x14ac:dyDescent="0.15">
      <c r="A2099" s="122" t="str">
        <f t="shared" si="511"/>
        <v/>
      </c>
      <c r="B2099" s="53"/>
      <c r="I2099" s="311">
        <f t="shared" si="512"/>
        <v>9</v>
      </c>
      <c r="J2099" s="312"/>
      <c r="K2099" s="312"/>
      <c r="L2099" s="313">
        <f t="shared" si="513"/>
        <v>1.5</v>
      </c>
      <c r="M2099" s="313"/>
      <c r="N2099" s="313"/>
      <c r="O2099" s="314">
        <f t="shared" si="514"/>
        <v>45615.925330123799</v>
      </c>
      <c r="P2099" s="314"/>
      <c r="Q2099" s="314"/>
      <c r="R2099" s="314"/>
      <c r="S2099" s="315">
        <f t="shared" si="515"/>
        <v>356.3</v>
      </c>
      <c r="T2099" s="315"/>
      <c r="U2099" s="315"/>
      <c r="V2099" s="314">
        <f t="shared" si="517"/>
        <v>417</v>
      </c>
      <c r="W2099" s="314"/>
      <c r="X2099" s="314"/>
      <c r="Y2099" s="314"/>
      <c r="Z2099" s="315">
        <f t="shared" si="516"/>
        <v>415.6</v>
      </c>
      <c r="AA2099" s="315"/>
      <c r="AB2099" s="316"/>
    </row>
    <row r="2100" spans="1:62" ht="15.75" customHeight="1" x14ac:dyDescent="0.15">
      <c r="A2100" s="122" t="str">
        <f t="shared" si="511"/>
        <v/>
      </c>
      <c r="B2100" s="53"/>
      <c r="I2100" s="311">
        <f t="shared" si="512"/>
        <v>10</v>
      </c>
      <c r="J2100" s="312"/>
      <c r="K2100" s="312"/>
      <c r="L2100" s="313">
        <f t="shared" si="513"/>
        <v>3.8499999046325684</v>
      </c>
      <c r="M2100" s="313"/>
      <c r="N2100" s="313"/>
      <c r="O2100" s="314">
        <f t="shared" si="514"/>
        <v>32798.227303477441</v>
      </c>
      <c r="P2100" s="314"/>
      <c r="Q2100" s="314"/>
      <c r="R2100" s="314"/>
      <c r="S2100" s="315">
        <f t="shared" si="515"/>
        <v>194.5</v>
      </c>
      <c r="T2100" s="315"/>
      <c r="U2100" s="315"/>
      <c r="V2100" s="314">
        <f t="shared" si="517"/>
        <v>225</v>
      </c>
      <c r="W2100" s="314"/>
      <c r="X2100" s="314"/>
      <c r="Y2100" s="314"/>
      <c r="Z2100" s="315">
        <f t="shared" si="516"/>
        <v>226.9</v>
      </c>
      <c r="AA2100" s="315"/>
      <c r="AB2100" s="316"/>
    </row>
    <row r="2101" spans="1:62" ht="15.75" customHeight="1" x14ac:dyDescent="0.15">
      <c r="A2101" s="122" t="str">
        <f t="shared" si="511"/>
        <v/>
      </c>
      <c r="B2101" s="53"/>
      <c r="I2101" s="311">
        <f t="shared" si="512"/>
        <v>11</v>
      </c>
      <c r="J2101" s="312"/>
      <c r="K2101" s="312"/>
      <c r="L2101" s="313">
        <f t="shared" si="513"/>
        <v>2.4000000953674316</v>
      </c>
      <c r="M2101" s="313"/>
      <c r="N2101" s="313"/>
      <c r="O2101" s="314">
        <f t="shared" si="514"/>
        <v>45615.925330123799</v>
      </c>
      <c r="P2101" s="314"/>
      <c r="Q2101" s="314"/>
      <c r="R2101" s="314"/>
      <c r="S2101" s="315">
        <f t="shared" si="515"/>
        <v>475</v>
      </c>
      <c r="T2101" s="315"/>
      <c r="U2101" s="315"/>
      <c r="V2101" s="314">
        <f t="shared" si="517"/>
        <v>567</v>
      </c>
      <c r="W2101" s="314"/>
      <c r="X2101" s="314"/>
      <c r="Y2101" s="314"/>
      <c r="Z2101" s="315">
        <f t="shared" si="516"/>
        <v>554.20000000000005</v>
      </c>
      <c r="AA2101" s="315"/>
      <c r="AB2101" s="316"/>
    </row>
    <row r="2102" spans="1:62" ht="15.75" customHeight="1" x14ac:dyDescent="0.15">
      <c r="A2102" s="122" t="str">
        <f t="shared" si="511"/>
        <v/>
      </c>
      <c r="B2102" s="53"/>
      <c r="I2102" s="311">
        <f t="shared" si="512"/>
        <v>12</v>
      </c>
      <c r="J2102" s="312"/>
      <c r="K2102" s="312"/>
      <c r="L2102" s="313">
        <f t="shared" si="513"/>
        <v>1.5199999809265137</v>
      </c>
      <c r="M2102" s="313"/>
      <c r="N2102" s="313"/>
      <c r="O2102" s="314">
        <f t="shared" si="514"/>
        <v>30913.271711323563</v>
      </c>
      <c r="P2102" s="314"/>
      <c r="Q2102" s="314"/>
      <c r="R2102" s="314"/>
      <c r="S2102" s="315">
        <f t="shared" si="515"/>
        <v>194.5</v>
      </c>
      <c r="T2102" s="315"/>
      <c r="U2102" s="315"/>
      <c r="V2102" s="314">
        <f t="shared" si="517"/>
        <v>225</v>
      </c>
      <c r="W2102" s="314"/>
      <c r="X2102" s="314"/>
      <c r="Y2102" s="314"/>
      <c r="Z2102" s="315">
        <f t="shared" si="516"/>
        <v>226.9</v>
      </c>
      <c r="AA2102" s="315"/>
      <c r="AB2102" s="316"/>
    </row>
    <row r="2103" spans="1:62" ht="15.75" customHeight="1" x14ac:dyDescent="0.15">
      <c r="A2103" s="122" t="str">
        <f t="shared" si="511"/>
        <v/>
      </c>
      <c r="B2103" s="53"/>
      <c r="I2103" s="311">
        <f t="shared" si="512"/>
        <v>12</v>
      </c>
      <c r="J2103" s="312"/>
      <c r="K2103" s="312"/>
      <c r="L2103" s="313">
        <f t="shared" si="513"/>
        <v>0.75</v>
      </c>
      <c r="M2103" s="313"/>
      <c r="N2103" s="313"/>
      <c r="O2103" s="314">
        <f t="shared" si="514"/>
        <v>0</v>
      </c>
      <c r="P2103" s="314"/>
      <c r="Q2103" s="314"/>
      <c r="R2103" s="314"/>
      <c r="S2103" s="315">
        <f t="shared" si="515"/>
        <v>0</v>
      </c>
      <c r="T2103" s="315"/>
      <c r="U2103" s="315"/>
      <c r="V2103" s="314">
        <f t="shared" si="517"/>
        <v>0</v>
      </c>
      <c r="W2103" s="314"/>
      <c r="X2103" s="314"/>
      <c r="Y2103" s="314"/>
      <c r="Z2103" s="315">
        <f t="shared" si="516"/>
        <v>0</v>
      </c>
      <c r="AA2103" s="315"/>
      <c r="AB2103" s="316"/>
    </row>
    <row r="2104" spans="1:62" ht="15.75" customHeight="1" x14ac:dyDescent="0.15">
      <c r="A2104" s="122" t="str">
        <f t="shared" si="511"/>
        <v>×</v>
      </c>
      <c r="B2104" s="53"/>
      <c r="I2104" s="311" t="str">
        <f t="shared" si="512"/>
        <v/>
      </c>
      <c r="J2104" s="312"/>
      <c r="K2104" s="312"/>
      <c r="L2104" s="313" t="str">
        <f t="shared" si="513"/>
        <v/>
      </c>
      <c r="M2104" s="313"/>
      <c r="N2104" s="313"/>
      <c r="O2104" s="314" t="str">
        <f t="shared" si="514"/>
        <v/>
      </c>
      <c r="P2104" s="314"/>
      <c r="Q2104" s="314"/>
      <c r="R2104" s="314"/>
      <c r="S2104" s="315" t="str">
        <f t="shared" si="515"/>
        <v/>
      </c>
      <c r="T2104" s="315"/>
      <c r="U2104" s="315"/>
      <c r="V2104" s="314" t="str">
        <f t="shared" si="517"/>
        <v/>
      </c>
      <c r="W2104" s="314"/>
      <c r="X2104" s="314"/>
      <c r="Y2104" s="314"/>
      <c r="Z2104" s="315" t="str">
        <f t="shared" si="516"/>
        <v/>
      </c>
      <c r="AA2104" s="315"/>
      <c r="AB2104" s="316"/>
    </row>
    <row r="2105" spans="1:62" ht="15.75" customHeight="1" x14ac:dyDescent="0.15">
      <c r="A2105" s="122" t="str">
        <f t="shared" si="511"/>
        <v>×</v>
      </c>
      <c r="B2105" s="53"/>
      <c r="I2105" s="311" t="str">
        <f t="shared" si="512"/>
        <v/>
      </c>
      <c r="J2105" s="312"/>
      <c r="K2105" s="312"/>
      <c r="L2105" s="313" t="str">
        <f t="shared" si="513"/>
        <v/>
      </c>
      <c r="M2105" s="313"/>
      <c r="N2105" s="313"/>
      <c r="O2105" s="314" t="str">
        <f t="shared" si="514"/>
        <v/>
      </c>
      <c r="P2105" s="314"/>
      <c r="Q2105" s="314"/>
      <c r="R2105" s="314"/>
      <c r="S2105" s="315" t="str">
        <f t="shared" si="515"/>
        <v/>
      </c>
      <c r="T2105" s="315"/>
      <c r="U2105" s="315"/>
      <c r="V2105" s="314" t="str">
        <f t="shared" si="517"/>
        <v/>
      </c>
      <c r="W2105" s="314"/>
      <c r="X2105" s="314"/>
      <c r="Y2105" s="314"/>
      <c r="Z2105" s="315" t="str">
        <f t="shared" si="516"/>
        <v/>
      </c>
      <c r="AA2105" s="315"/>
      <c r="AB2105" s="316"/>
    </row>
    <row r="2106" spans="1:62" ht="15.75" customHeight="1" x14ac:dyDescent="0.15">
      <c r="A2106" s="122" t="str">
        <f t="shared" si="511"/>
        <v>×</v>
      </c>
      <c r="B2106" s="53"/>
      <c r="I2106" s="318" t="str">
        <f t="shared" si="512"/>
        <v/>
      </c>
      <c r="J2106" s="319"/>
      <c r="K2106" s="319"/>
      <c r="L2106" s="320" t="str">
        <f t="shared" si="513"/>
        <v/>
      </c>
      <c r="M2106" s="320"/>
      <c r="N2106" s="320"/>
      <c r="O2106" s="302" t="str">
        <f t="shared" si="514"/>
        <v/>
      </c>
      <c r="P2106" s="302"/>
      <c r="Q2106" s="302"/>
      <c r="R2106" s="302"/>
      <c r="S2106" s="304" t="str">
        <f t="shared" si="515"/>
        <v/>
      </c>
      <c r="T2106" s="304"/>
      <c r="U2106" s="304"/>
      <c r="V2106" s="302" t="str">
        <f t="shared" si="517"/>
        <v/>
      </c>
      <c r="W2106" s="302"/>
      <c r="X2106" s="302"/>
      <c r="Y2106" s="302"/>
      <c r="Z2106" s="304" t="str">
        <f t="shared" si="516"/>
        <v/>
      </c>
      <c r="AA2106" s="304"/>
      <c r="AB2106" s="307"/>
    </row>
    <row r="2107" spans="1:62" ht="15.75" customHeight="1" x14ac:dyDescent="0.15">
      <c r="A2107" s="116" t="str">
        <f t="shared" ref="A2107:A2113" si="518">IF(液状化L1の有無="","","×")</f>
        <v/>
      </c>
      <c r="I2107" s="102"/>
      <c r="J2107" s="102"/>
      <c r="K2107" s="102"/>
      <c r="L2107" s="102"/>
      <c r="M2107" s="102"/>
      <c r="N2107" s="102"/>
      <c r="O2107" s="102"/>
      <c r="P2107" s="102"/>
      <c r="Q2107" s="102"/>
      <c r="R2107" s="102"/>
      <c r="S2107" s="102"/>
      <c r="T2107" s="102"/>
      <c r="U2107" s="50" t="s">
        <v>119</v>
      </c>
      <c r="V2107" s="248" t="s">
        <v>551</v>
      </c>
      <c r="W2107" s="248"/>
      <c r="X2107" s="102" t="s">
        <v>25</v>
      </c>
      <c r="Y2107" s="321">
        <f>杭先端径*0.1</f>
        <v>0.15000000000000002</v>
      </c>
      <c r="Z2107" s="321"/>
      <c r="AA2107" s="321"/>
      <c r="AB2107" s="62" t="s">
        <v>416</v>
      </c>
      <c r="AC2107" s="22" t="s">
        <v>149</v>
      </c>
    </row>
    <row r="2108" spans="1:62" s="99" customFormat="1" ht="15.75" customHeight="1" x14ac:dyDescent="0.15">
      <c r="A2108" s="116" t="str">
        <f t="shared" si="518"/>
        <v/>
      </c>
      <c r="B2108" s="99" t="s">
        <v>571</v>
      </c>
      <c r="D2108" s="23"/>
      <c r="F2108" s="23"/>
      <c r="AO2108" s="24"/>
      <c r="AP2108" s="24"/>
      <c r="AQ2108" s="24"/>
      <c r="AR2108" s="24"/>
      <c r="AS2108" s="24"/>
      <c r="AT2108" s="24"/>
      <c r="AU2108" s="24"/>
      <c r="AV2108" s="24"/>
      <c r="AW2108" s="24"/>
      <c r="AX2108" s="24"/>
      <c r="AY2108" s="24"/>
      <c r="AZ2108" s="24"/>
      <c r="BA2108" s="24"/>
      <c r="BB2108" s="24"/>
      <c r="BC2108" s="24"/>
      <c r="BD2108" s="24"/>
      <c r="BE2108" s="24"/>
      <c r="BF2108" s="24"/>
      <c r="BG2108" s="24"/>
      <c r="BH2108" s="24"/>
      <c r="BI2108" s="24"/>
      <c r="BJ2108" s="24"/>
    </row>
    <row r="2109" spans="1:62" ht="15.75" customHeight="1" x14ac:dyDescent="0.15">
      <c r="A2109" s="116" t="str">
        <f t="shared" si="518"/>
        <v/>
      </c>
    </row>
    <row r="2110" spans="1:62" s="23" customFormat="1" ht="15.75" customHeight="1" x14ac:dyDescent="0.15">
      <c r="A2110" s="116" t="str">
        <f t="shared" si="518"/>
        <v/>
      </c>
      <c r="B2110" s="99"/>
      <c r="I2110" s="341" t="s">
        <v>552</v>
      </c>
      <c r="J2110" s="261"/>
      <c r="K2110" s="261"/>
      <c r="L2110" s="261"/>
      <c r="M2110" s="261"/>
      <c r="N2110" s="261"/>
      <c r="O2110" s="261"/>
      <c r="P2110" s="261"/>
      <c r="Q2110" s="261"/>
      <c r="R2110" s="261"/>
      <c r="S2110" s="261"/>
      <c r="T2110" s="261"/>
      <c r="U2110" s="261"/>
      <c r="V2110" s="261"/>
      <c r="W2110" s="261"/>
      <c r="X2110" s="261"/>
      <c r="Y2110" s="261"/>
      <c r="Z2110" s="261"/>
      <c r="AA2110" s="261"/>
      <c r="AB2110" s="342"/>
    </row>
    <row r="2111" spans="1:62" s="54" customFormat="1" ht="15.75" customHeight="1" x14ac:dyDescent="0.15">
      <c r="A2111" s="116" t="str">
        <f t="shared" si="518"/>
        <v/>
      </c>
      <c r="B2111" s="99"/>
      <c r="I2111" s="330" t="s">
        <v>74</v>
      </c>
      <c r="J2111" s="279"/>
      <c r="K2111" s="279"/>
      <c r="L2111" s="343" t="s">
        <v>181</v>
      </c>
      <c r="M2111" s="344"/>
      <c r="N2111" s="344"/>
      <c r="O2111" s="244" t="s">
        <v>544</v>
      </c>
      <c r="P2111" s="244"/>
      <c r="Q2111" s="244"/>
      <c r="R2111" s="244"/>
      <c r="S2111" s="244"/>
      <c r="T2111" s="244"/>
      <c r="U2111" s="244"/>
      <c r="V2111" s="244" t="s">
        <v>545</v>
      </c>
      <c r="W2111" s="244"/>
      <c r="X2111" s="244"/>
      <c r="Y2111" s="244"/>
      <c r="Z2111" s="244"/>
      <c r="AA2111" s="244"/>
      <c r="AB2111" s="276"/>
    </row>
    <row r="2112" spans="1:62" s="54" customFormat="1" ht="15.75" customHeight="1" x14ac:dyDescent="0.15">
      <c r="A2112" s="116" t="str">
        <f t="shared" si="518"/>
        <v/>
      </c>
      <c r="B2112" s="99"/>
      <c r="I2112" s="330"/>
      <c r="J2112" s="279"/>
      <c r="K2112" s="279"/>
      <c r="L2112" s="343"/>
      <c r="M2112" s="344"/>
      <c r="N2112" s="344"/>
      <c r="O2112" s="279" t="s">
        <v>543</v>
      </c>
      <c r="P2112" s="279"/>
      <c r="Q2112" s="279"/>
      <c r="R2112" s="279"/>
      <c r="S2112" s="326" t="s">
        <v>514</v>
      </c>
      <c r="T2112" s="326"/>
      <c r="U2112" s="326"/>
      <c r="V2112" s="279" t="s">
        <v>543</v>
      </c>
      <c r="W2112" s="279"/>
      <c r="X2112" s="279"/>
      <c r="Y2112" s="279"/>
      <c r="Z2112" s="326" t="s">
        <v>515</v>
      </c>
      <c r="AA2112" s="326"/>
      <c r="AB2112" s="331"/>
    </row>
    <row r="2113" spans="1:62" s="54" customFormat="1" ht="15.75" customHeight="1" x14ac:dyDescent="0.15">
      <c r="A2113" s="116" t="str">
        <f t="shared" si="518"/>
        <v/>
      </c>
      <c r="B2113" s="99"/>
      <c r="I2113" s="258"/>
      <c r="J2113" s="259"/>
      <c r="K2113" s="259"/>
      <c r="L2113" s="262"/>
      <c r="M2113" s="262"/>
      <c r="N2113" s="262"/>
      <c r="O2113" s="259"/>
      <c r="P2113" s="259"/>
      <c r="Q2113" s="259"/>
      <c r="R2113" s="259"/>
      <c r="S2113" s="327"/>
      <c r="T2113" s="327"/>
      <c r="U2113" s="327"/>
      <c r="V2113" s="259"/>
      <c r="W2113" s="259"/>
      <c r="X2113" s="259"/>
      <c r="Y2113" s="259"/>
      <c r="Z2113" s="327"/>
      <c r="AA2113" s="327"/>
      <c r="AB2113" s="332"/>
    </row>
    <row r="2114" spans="1:62" s="54" customFormat="1" ht="15.75" customHeight="1" x14ac:dyDescent="0.15">
      <c r="A2114" s="122" t="str">
        <f t="shared" ref="A2114:A2129" si="519">IF(液状化L1の有無="",IF(I2114="","×",""),"×")</f>
        <v/>
      </c>
      <c r="B2114" s="53"/>
      <c r="I2114" s="335">
        <f t="shared" ref="I2114:I2129" si="520">IF(U764="","",U764)</f>
        <v>2</v>
      </c>
      <c r="J2114" s="336"/>
      <c r="K2114" s="336"/>
      <c r="L2114" s="337">
        <f t="shared" ref="L2114:L2129" si="521">IF(AB764="","",AB764)</f>
        <v>0.33000001311302185</v>
      </c>
      <c r="M2114" s="337"/>
      <c r="N2114" s="337"/>
      <c r="O2114" s="338">
        <f t="shared" ref="O2114:O2129" si="522">AE764</f>
        <v>0</v>
      </c>
      <c r="P2114" s="338"/>
      <c r="Q2114" s="338"/>
      <c r="R2114" s="338"/>
      <c r="S2114" s="339">
        <f t="shared" ref="S2114:S2129" si="523">AD1786</f>
        <v>0</v>
      </c>
      <c r="T2114" s="339"/>
      <c r="U2114" s="339"/>
      <c r="V2114" s="338">
        <f t="shared" ref="V2114:V2129" si="524">IF(O2114="","",IF(O2114=0,0,ROUND((Z2114-S2114)/(Y$2130-(S2114/O2114)),0)))</f>
        <v>0</v>
      </c>
      <c r="W2114" s="338"/>
      <c r="X2114" s="338"/>
      <c r="Y2114" s="338"/>
      <c r="Z2114" s="339">
        <f t="shared" ref="Z2114:Z2129" si="525">AG1786</f>
        <v>0</v>
      </c>
      <c r="AA2114" s="339"/>
      <c r="AB2114" s="340"/>
      <c r="AD2114" s="22"/>
      <c r="AE2114" s="22"/>
      <c r="AF2114" s="22"/>
      <c r="AG2114" s="22"/>
      <c r="AH2114" s="22"/>
      <c r="AI2114" s="22"/>
    </row>
    <row r="2115" spans="1:62" s="54" customFormat="1" ht="15.75" customHeight="1" x14ac:dyDescent="0.15">
      <c r="A2115" s="122" t="str">
        <f t="shared" si="519"/>
        <v/>
      </c>
      <c r="B2115" s="53"/>
      <c r="F2115" s="53"/>
      <c r="G2115" s="53"/>
      <c r="H2115" s="55"/>
      <c r="I2115" s="311">
        <f t="shared" si="520"/>
        <v>3</v>
      </c>
      <c r="J2115" s="312"/>
      <c r="K2115" s="312"/>
      <c r="L2115" s="313">
        <f t="shared" si="521"/>
        <v>1.5</v>
      </c>
      <c r="M2115" s="313"/>
      <c r="N2115" s="313"/>
      <c r="O2115" s="314">
        <f t="shared" si="522"/>
        <v>0</v>
      </c>
      <c r="P2115" s="314"/>
      <c r="Q2115" s="314"/>
      <c r="R2115" s="314"/>
      <c r="S2115" s="315">
        <f t="shared" si="523"/>
        <v>0</v>
      </c>
      <c r="T2115" s="315"/>
      <c r="U2115" s="315"/>
      <c r="V2115" s="314">
        <f t="shared" si="524"/>
        <v>0</v>
      </c>
      <c r="W2115" s="314"/>
      <c r="X2115" s="314"/>
      <c r="Y2115" s="314"/>
      <c r="Z2115" s="315">
        <f t="shared" si="525"/>
        <v>0</v>
      </c>
      <c r="AA2115" s="315"/>
      <c r="AB2115" s="316"/>
      <c r="AD2115" s="22"/>
      <c r="AE2115" s="22"/>
      <c r="AF2115" s="22"/>
      <c r="AG2115" s="22"/>
      <c r="AH2115" s="22"/>
      <c r="AI2115" s="22"/>
    </row>
    <row r="2116" spans="1:62" ht="15.75" customHeight="1" x14ac:dyDescent="0.15">
      <c r="A2116" s="122" t="str">
        <f t="shared" si="519"/>
        <v/>
      </c>
      <c r="B2116" s="53"/>
      <c r="I2116" s="311">
        <f t="shared" si="520"/>
        <v>4</v>
      </c>
      <c r="J2116" s="312"/>
      <c r="K2116" s="312"/>
      <c r="L2116" s="313">
        <f t="shared" si="521"/>
        <v>5.940000057220459</v>
      </c>
      <c r="M2116" s="313"/>
      <c r="N2116" s="313"/>
      <c r="O2116" s="314">
        <f t="shared" si="522"/>
        <v>0</v>
      </c>
      <c r="P2116" s="314"/>
      <c r="Q2116" s="314"/>
      <c r="R2116" s="314"/>
      <c r="S2116" s="315">
        <f t="shared" si="523"/>
        <v>0</v>
      </c>
      <c r="T2116" s="315"/>
      <c r="U2116" s="315"/>
      <c r="V2116" s="314">
        <f t="shared" si="524"/>
        <v>0</v>
      </c>
      <c r="W2116" s="314"/>
      <c r="X2116" s="314"/>
      <c r="Y2116" s="314"/>
      <c r="Z2116" s="315">
        <f t="shared" si="525"/>
        <v>0</v>
      </c>
      <c r="AA2116" s="315"/>
      <c r="AB2116" s="316"/>
      <c r="AC2116" s="24"/>
      <c r="AJ2116" s="24"/>
      <c r="AK2116" s="24"/>
      <c r="AL2116" s="24"/>
      <c r="AM2116" s="24"/>
      <c r="AN2116" s="24"/>
      <c r="AZ2116" s="22"/>
      <c r="BA2116" s="22"/>
      <c r="BB2116" s="22"/>
      <c r="BC2116" s="22"/>
      <c r="BD2116" s="22"/>
      <c r="BE2116" s="22"/>
      <c r="BF2116" s="22"/>
      <c r="BG2116" s="22"/>
      <c r="BH2116" s="22"/>
      <c r="BI2116" s="22"/>
      <c r="BJ2116" s="22"/>
    </row>
    <row r="2117" spans="1:62" ht="15.75" customHeight="1" x14ac:dyDescent="0.15">
      <c r="A2117" s="122" t="str">
        <f t="shared" si="519"/>
        <v/>
      </c>
      <c r="B2117" s="53"/>
      <c r="I2117" s="311">
        <f t="shared" si="520"/>
        <v>4</v>
      </c>
      <c r="J2117" s="312"/>
      <c r="K2117" s="312"/>
      <c r="L2117" s="313">
        <f t="shared" si="521"/>
        <v>0.6100001335144043</v>
      </c>
      <c r="M2117" s="313"/>
      <c r="N2117" s="313"/>
      <c r="O2117" s="314">
        <f t="shared" si="522"/>
        <v>8953.5390627309098</v>
      </c>
      <c r="P2117" s="314"/>
      <c r="Q2117" s="314"/>
      <c r="R2117" s="314"/>
      <c r="S2117" s="315">
        <f t="shared" si="523"/>
        <v>67.900000000000006</v>
      </c>
      <c r="T2117" s="315"/>
      <c r="U2117" s="315"/>
      <c r="V2117" s="314">
        <f t="shared" si="524"/>
        <v>79</v>
      </c>
      <c r="W2117" s="314"/>
      <c r="X2117" s="314"/>
      <c r="Y2117" s="314"/>
      <c r="Z2117" s="315">
        <f t="shared" si="525"/>
        <v>79.2</v>
      </c>
      <c r="AA2117" s="315"/>
      <c r="AB2117" s="316"/>
    </row>
    <row r="2118" spans="1:62" ht="15.75" customHeight="1" x14ac:dyDescent="0.15">
      <c r="A2118" s="122" t="str">
        <f t="shared" si="519"/>
        <v/>
      </c>
      <c r="B2118" s="53"/>
      <c r="I2118" s="311">
        <f t="shared" si="520"/>
        <v>5</v>
      </c>
      <c r="J2118" s="312"/>
      <c r="K2118" s="312"/>
      <c r="L2118" s="313">
        <f t="shared" si="521"/>
        <v>3.4500000476837158</v>
      </c>
      <c r="M2118" s="313"/>
      <c r="N2118" s="313"/>
      <c r="O2118" s="314">
        <f t="shared" si="522"/>
        <v>8953.5390627309098</v>
      </c>
      <c r="P2118" s="314"/>
      <c r="Q2118" s="314"/>
      <c r="R2118" s="314"/>
      <c r="S2118" s="315">
        <f t="shared" si="523"/>
        <v>119.9</v>
      </c>
      <c r="T2118" s="315"/>
      <c r="U2118" s="315"/>
      <c r="V2118" s="314">
        <f t="shared" si="524"/>
        <v>146</v>
      </c>
      <c r="W2118" s="314"/>
      <c r="X2118" s="314"/>
      <c r="Y2118" s="314"/>
      <c r="Z2118" s="315">
        <f t="shared" si="525"/>
        <v>139.9</v>
      </c>
      <c r="AA2118" s="315"/>
      <c r="AB2118" s="316"/>
    </row>
    <row r="2119" spans="1:62" ht="15.75" customHeight="1" x14ac:dyDescent="0.15">
      <c r="A2119" s="122" t="str">
        <f t="shared" si="519"/>
        <v/>
      </c>
      <c r="B2119" s="53"/>
      <c r="I2119" s="311">
        <f t="shared" si="520"/>
        <v>6</v>
      </c>
      <c r="J2119" s="312"/>
      <c r="K2119" s="312"/>
      <c r="L2119" s="313">
        <f t="shared" si="521"/>
        <v>2.3499999046325684</v>
      </c>
      <c r="M2119" s="313"/>
      <c r="N2119" s="313"/>
      <c r="O2119" s="314">
        <f t="shared" si="522"/>
        <v>8953.5390627309098</v>
      </c>
      <c r="P2119" s="314"/>
      <c r="Q2119" s="314"/>
      <c r="R2119" s="314"/>
      <c r="S2119" s="315">
        <f t="shared" si="523"/>
        <v>195.1</v>
      </c>
      <c r="T2119" s="315"/>
      <c r="U2119" s="315"/>
      <c r="V2119" s="314">
        <f t="shared" si="524"/>
        <v>253</v>
      </c>
      <c r="W2119" s="314"/>
      <c r="X2119" s="314"/>
      <c r="Y2119" s="314"/>
      <c r="Z2119" s="315">
        <f t="shared" si="525"/>
        <v>227.6</v>
      </c>
      <c r="AA2119" s="315"/>
      <c r="AB2119" s="316"/>
    </row>
    <row r="2120" spans="1:62" ht="15.75" customHeight="1" x14ac:dyDescent="0.15">
      <c r="A2120" s="122" t="str">
        <f t="shared" si="519"/>
        <v/>
      </c>
      <c r="B2120" s="53"/>
      <c r="I2120" s="311">
        <f t="shared" si="520"/>
        <v>7</v>
      </c>
      <c r="J2120" s="312"/>
      <c r="K2120" s="312"/>
      <c r="L2120" s="313">
        <f t="shared" si="521"/>
        <v>8.6000003814697266</v>
      </c>
      <c r="M2120" s="313"/>
      <c r="N2120" s="313"/>
      <c r="O2120" s="314">
        <f t="shared" si="522"/>
        <v>42468.049491226826</v>
      </c>
      <c r="P2120" s="314"/>
      <c r="Q2120" s="314"/>
      <c r="R2120" s="314"/>
      <c r="S2120" s="315">
        <f t="shared" si="523"/>
        <v>354.6</v>
      </c>
      <c r="T2120" s="315"/>
      <c r="U2120" s="315"/>
      <c r="V2120" s="314">
        <f t="shared" si="524"/>
        <v>417</v>
      </c>
      <c r="W2120" s="314"/>
      <c r="X2120" s="314"/>
      <c r="Y2120" s="314"/>
      <c r="Z2120" s="315">
        <f t="shared" si="525"/>
        <v>413.7</v>
      </c>
      <c r="AA2120" s="315"/>
      <c r="AB2120" s="316"/>
    </row>
    <row r="2121" spans="1:62" ht="15.75" customHeight="1" x14ac:dyDescent="0.15">
      <c r="A2121" s="122" t="str">
        <f t="shared" si="519"/>
        <v/>
      </c>
      <c r="B2121" s="53"/>
      <c r="I2121" s="311">
        <f t="shared" si="520"/>
        <v>8</v>
      </c>
      <c r="J2121" s="312"/>
      <c r="K2121" s="312"/>
      <c r="L2121" s="313">
        <f t="shared" si="521"/>
        <v>2.2000000476837158</v>
      </c>
      <c r="M2121" s="313"/>
      <c r="N2121" s="313"/>
      <c r="O2121" s="314">
        <f t="shared" si="522"/>
        <v>27991.590543485057</v>
      </c>
      <c r="P2121" s="314"/>
      <c r="Q2121" s="314"/>
      <c r="R2121" s="314"/>
      <c r="S2121" s="315">
        <f t="shared" si="523"/>
        <v>191.7</v>
      </c>
      <c r="T2121" s="315"/>
      <c r="U2121" s="315"/>
      <c r="V2121" s="314">
        <f t="shared" si="524"/>
        <v>223</v>
      </c>
      <c r="W2121" s="314"/>
      <c r="X2121" s="314"/>
      <c r="Y2121" s="314"/>
      <c r="Z2121" s="315">
        <f t="shared" si="525"/>
        <v>223.6</v>
      </c>
      <c r="AA2121" s="315"/>
      <c r="AB2121" s="316"/>
    </row>
    <row r="2122" spans="1:62" ht="15.75" customHeight="1" x14ac:dyDescent="0.15">
      <c r="A2122" s="122" t="str">
        <f t="shared" si="519"/>
        <v/>
      </c>
      <c r="B2122" s="53"/>
      <c r="I2122" s="311">
        <f t="shared" si="520"/>
        <v>9</v>
      </c>
      <c r="J2122" s="312"/>
      <c r="K2122" s="312"/>
      <c r="L2122" s="313">
        <f t="shared" si="521"/>
        <v>1.5</v>
      </c>
      <c r="M2122" s="313"/>
      <c r="N2122" s="313"/>
      <c r="O2122" s="314">
        <f t="shared" si="522"/>
        <v>45615.925330123799</v>
      </c>
      <c r="P2122" s="314"/>
      <c r="Q2122" s="314"/>
      <c r="R2122" s="314"/>
      <c r="S2122" s="315">
        <f t="shared" si="523"/>
        <v>356.3</v>
      </c>
      <c r="T2122" s="315"/>
      <c r="U2122" s="315"/>
      <c r="V2122" s="314">
        <f t="shared" si="524"/>
        <v>417</v>
      </c>
      <c r="W2122" s="314"/>
      <c r="X2122" s="314"/>
      <c r="Y2122" s="314"/>
      <c r="Z2122" s="315">
        <f t="shared" si="525"/>
        <v>415.6</v>
      </c>
      <c r="AA2122" s="315"/>
      <c r="AB2122" s="316"/>
    </row>
    <row r="2123" spans="1:62" ht="15.75" customHeight="1" x14ac:dyDescent="0.15">
      <c r="A2123" s="122" t="str">
        <f t="shared" si="519"/>
        <v/>
      </c>
      <c r="B2123" s="53"/>
      <c r="I2123" s="311">
        <f t="shared" si="520"/>
        <v>10</v>
      </c>
      <c r="J2123" s="312"/>
      <c r="K2123" s="312"/>
      <c r="L2123" s="313">
        <f t="shared" si="521"/>
        <v>3.8499999046325684</v>
      </c>
      <c r="M2123" s="313"/>
      <c r="N2123" s="313"/>
      <c r="O2123" s="314">
        <f t="shared" si="522"/>
        <v>32798.227303477441</v>
      </c>
      <c r="P2123" s="314"/>
      <c r="Q2123" s="314"/>
      <c r="R2123" s="314"/>
      <c r="S2123" s="315">
        <f t="shared" si="523"/>
        <v>194.5</v>
      </c>
      <c r="T2123" s="315"/>
      <c r="U2123" s="315"/>
      <c r="V2123" s="314">
        <f t="shared" si="524"/>
        <v>225</v>
      </c>
      <c r="W2123" s="314"/>
      <c r="X2123" s="314"/>
      <c r="Y2123" s="314"/>
      <c r="Z2123" s="315">
        <f t="shared" si="525"/>
        <v>226.9</v>
      </c>
      <c r="AA2123" s="315"/>
      <c r="AB2123" s="316"/>
    </row>
    <row r="2124" spans="1:62" ht="15.75" customHeight="1" x14ac:dyDescent="0.15">
      <c r="A2124" s="122" t="str">
        <f t="shared" si="519"/>
        <v/>
      </c>
      <c r="B2124" s="53"/>
      <c r="I2124" s="311">
        <f t="shared" si="520"/>
        <v>11</v>
      </c>
      <c r="J2124" s="312"/>
      <c r="K2124" s="312"/>
      <c r="L2124" s="313">
        <f t="shared" si="521"/>
        <v>2.4000000953674316</v>
      </c>
      <c r="M2124" s="313"/>
      <c r="N2124" s="313"/>
      <c r="O2124" s="314">
        <f t="shared" si="522"/>
        <v>45615.925330123799</v>
      </c>
      <c r="P2124" s="314"/>
      <c r="Q2124" s="314"/>
      <c r="R2124" s="314"/>
      <c r="S2124" s="315">
        <f t="shared" si="523"/>
        <v>475</v>
      </c>
      <c r="T2124" s="315"/>
      <c r="U2124" s="315"/>
      <c r="V2124" s="314">
        <f t="shared" si="524"/>
        <v>567</v>
      </c>
      <c r="W2124" s="314"/>
      <c r="X2124" s="314"/>
      <c r="Y2124" s="314"/>
      <c r="Z2124" s="315">
        <f t="shared" si="525"/>
        <v>554.20000000000005</v>
      </c>
      <c r="AA2124" s="315"/>
      <c r="AB2124" s="316"/>
    </row>
    <row r="2125" spans="1:62" ht="15.75" customHeight="1" x14ac:dyDescent="0.15">
      <c r="A2125" s="122" t="str">
        <f t="shared" si="519"/>
        <v/>
      </c>
      <c r="B2125" s="53"/>
      <c r="I2125" s="311">
        <f t="shared" si="520"/>
        <v>12</v>
      </c>
      <c r="J2125" s="312"/>
      <c r="K2125" s="312"/>
      <c r="L2125" s="313">
        <f t="shared" si="521"/>
        <v>2.2699999809265137</v>
      </c>
      <c r="M2125" s="313"/>
      <c r="N2125" s="313"/>
      <c r="O2125" s="314">
        <f t="shared" si="522"/>
        <v>30913.271711323563</v>
      </c>
      <c r="P2125" s="314"/>
      <c r="Q2125" s="314"/>
      <c r="R2125" s="314"/>
      <c r="S2125" s="315">
        <f t="shared" si="523"/>
        <v>194.5</v>
      </c>
      <c r="T2125" s="315"/>
      <c r="U2125" s="315"/>
      <c r="V2125" s="314">
        <f t="shared" si="524"/>
        <v>225</v>
      </c>
      <c r="W2125" s="314"/>
      <c r="X2125" s="314"/>
      <c r="Y2125" s="314"/>
      <c r="Z2125" s="315">
        <f t="shared" si="525"/>
        <v>226.9</v>
      </c>
      <c r="AA2125" s="315"/>
      <c r="AB2125" s="316"/>
    </row>
    <row r="2126" spans="1:62" ht="15.75" customHeight="1" x14ac:dyDescent="0.15">
      <c r="A2126" s="122" t="str">
        <f t="shared" si="519"/>
        <v>×</v>
      </c>
      <c r="B2126" s="53"/>
      <c r="I2126" s="311" t="str">
        <f t="shared" si="520"/>
        <v/>
      </c>
      <c r="J2126" s="312"/>
      <c r="K2126" s="312"/>
      <c r="L2126" s="313" t="str">
        <f t="shared" si="521"/>
        <v/>
      </c>
      <c r="M2126" s="313"/>
      <c r="N2126" s="313"/>
      <c r="O2126" s="314" t="str">
        <f t="shared" si="522"/>
        <v/>
      </c>
      <c r="P2126" s="314"/>
      <c r="Q2126" s="314"/>
      <c r="R2126" s="314"/>
      <c r="S2126" s="315" t="str">
        <f t="shared" si="523"/>
        <v/>
      </c>
      <c r="T2126" s="315"/>
      <c r="U2126" s="315"/>
      <c r="V2126" s="314" t="str">
        <f t="shared" si="524"/>
        <v/>
      </c>
      <c r="W2126" s="314"/>
      <c r="X2126" s="314"/>
      <c r="Y2126" s="314"/>
      <c r="Z2126" s="315" t="str">
        <f t="shared" si="525"/>
        <v/>
      </c>
      <c r="AA2126" s="315"/>
      <c r="AB2126" s="316"/>
    </row>
    <row r="2127" spans="1:62" ht="15.75" customHeight="1" x14ac:dyDescent="0.15">
      <c r="A2127" s="122" t="str">
        <f t="shared" si="519"/>
        <v>×</v>
      </c>
      <c r="B2127" s="53"/>
      <c r="I2127" s="311" t="str">
        <f t="shared" si="520"/>
        <v/>
      </c>
      <c r="J2127" s="312"/>
      <c r="K2127" s="312"/>
      <c r="L2127" s="313" t="str">
        <f t="shared" si="521"/>
        <v/>
      </c>
      <c r="M2127" s="313"/>
      <c r="N2127" s="313"/>
      <c r="O2127" s="314" t="str">
        <f t="shared" si="522"/>
        <v/>
      </c>
      <c r="P2127" s="314"/>
      <c r="Q2127" s="314"/>
      <c r="R2127" s="314"/>
      <c r="S2127" s="315" t="str">
        <f t="shared" si="523"/>
        <v/>
      </c>
      <c r="T2127" s="315"/>
      <c r="U2127" s="315"/>
      <c r="V2127" s="314" t="str">
        <f t="shared" si="524"/>
        <v/>
      </c>
      <c r="W2127" s="314"/>
      <c r="X2127" s="314"/>
      <c r="Y2127" s="314"/>
      <c r="Z2127" s="315" t="str">
        <f t="shared" si="525"/>
        <v/>
      </c>
      <c r="AA2127" s="315"/>
      <c r="AB2127" s="316"/>
    </row>
    <row r="2128" spans="1:62" ht="15.75" customHeight="1" x14ac:dyDescent="0.15">
      <c r="A2128" s="122" t="str">
        <f t="shared" si="519"/>
        <v>×</v>
      </c>
      <c r="B2128" s="53"/>
      <c r="I2128" s="311" t="str">
        <f t="shared" si="520"/>
        <v/>
      </c>
      <c r="J2128" s="312"/>
      <c r="K2128" s="312"/>
      <c r="L2128" s="313" t="str">
        <f t="shared" si="521"/>
        <v/>
      </c>
      <c r="M2128" s="313"/>
      <c r="N2128" s="313"/>
      <c r="O2128" s="314" t="str">
        <f t="shared" si="522"/>
        <v/>
      </c>
      <c r="P2128" s="314"/>
      <c r="Q2128" s="314"/>
      <c r="R2128" s="314"/>
      <c r="S2128" s="315" t="str">
        <f t="shared" si="523"/>
        <v/>
      </c>
      <c r="T2128" s="315"/>
      <c r="U2128" s="315"/>
      <c r="V2128" s="314" t="str">
        <f t="shared" si="524"/>
        <v/>
      </c>
      <c r="W2128" s="314"/>
      <c r="X2128" s="314"/>
      <c r="Y2128" s="314"/>
      <c r="Z2128" s="315" t="str">
        <f t="shared" si="525"/>
        <v/>
      </c>
      <c r="AA2128" s="315"/>
      <c r="AB2128" s="316"/>
    </row>
    <row r="2129" spans="1:62" ht="15.75" customHeight="1" x14ac:dyDescent="0.15">
      <c r="A2129" s="122" t="str">
        <f t="shared" si="519"/>
        <v>×</v>
      </c>
      <c r="B2129" s="53"/>
      <c r="I2129" s="318" t="str">
        <f t="shared" si="520"/>
        <v/>
      </c>
      <c r="J2129" s="319"/>
      <c r="K2129" s="319"/>
      <c r="L2129" s="320" t="str">
        <f t="shared" si="521"/>
        <v/>
      </c>
      <c r="M2129" s="320"/>
      <c r="N2129" s="320"/>
      <c r="O2129" s="302" t="str">
        <f t="shared" si="522"/>
        <v/>
      </c>
      <c r="P2129" s="302"/>
      <c r="Q2129" s="302"/>
      <c r="R2129" s="302"/>
      <c r="S2129" s="304" t="str">
        <f t="shared" si="523"/>
        <v/>
      </c>
      <c r="T2129" s="304"/>
      <c r="U2129" s="304"/>
      <c r="V2129" s="302" t="str">
        <f t="shared" si="524"/>
        <v/>
      </c>
      <c r="W2129" s="302"/>
      <c r="X2129" s="302"/>
      <c r="Y2129" s="302"/>
      <c r="Z2129" s="304" t="str">
        <f t="shared" si="525"/>
        <v/>
      </c>
      <c r="AA2129" s="304"/>
      <c r="AB2129" s="307"/>
    </row>
    <row r="2130" spans="1:62" ht="15.75" customHeight="1" x14ac:dyDescent="0.15">
      <c r="A2130" s="117" t="str">
        <f>IF(液状化L1の有無="","","×")</f>
        <v/>
      </c>
      <c r="I2130" s="102"/>
      <c r="J2130" s="102"/>
      <c r="K2130" s="102"/>
      <c r="L2130" s="102"/>
      <c r="M2130" s="102"/>
      <c r="N2130" s="102"/>
      <c r="O2130" s="102"/>
      <c r="P2130" s="102"/>
      <c r="Q2130" s="102"/>
      <c r="R2130" s="102"/>
      <c r="S2130" s="102"/>
      <c r="T2130" s="102"/>
      <c r="U2130" s="50" t="s">
        <v>119</v>
      </c>
      <c r="V2130" s="248" t="s">
        <v>551</v>
      </c>
      <c r="W2130" s="248"/>
      <c r="X2130" s="102" t="s">
        <v>25</v>
      </c>
      <c r="Y2130" s="321">
        <f>杭先端径*0.1</f>
        <v>0.15000000000000002</v>
      </c>
      <c r="Z2130" s="321"/>
      <c r="AA2130" s="321"/>
      <c r="AB2130" s="62" t="s">
        <v>416</v>
      </c>
      <c r="AC2130" s="22" t="s">
        <v>149</v>
      </c>
    </row>
    <row r="2131" spans="1:62" ht="15.75" customHeight="1" x14ac:dyDescent="0.15">
      <c r="A2131" s="115" t="str">
        <f t="shared" ref="A2131:A2137" si="526">IF(液状化L2の有無="","","×")</f>
        <v/>
      </c>
      <c r="B2131" s="99" t="s">
        <v>571</v>
      </c>
    </row>
    <row r="2132" spans="1:62" s="53" customFormat="1" ht="15.75" customHeight="1" x14ac:dyDescent="0.15">
      <c r="A2132" s="115" t="str">
        <f t="shared" si="526"/>
        <v/>
      </c>
      <c r="D2132" s="54"/>
      <c r="F2132" s="54"/>
      <c r="AO2132" s="60"/>
      <c r="AP2132" s="60"/>
      <c r="AQ2132" s="60"/>
      <c r="AR2132" s="60"/>
      <c r="AS2132" s="60"/>
      <c r="AT2132" s="60"/>
      <c r="AU2132" s="60"/>
      <c r="AV2132" s="60"/>
      <c r="AW2132" s="60"/>
      <c r="AX2132" s="60"/>
      <c r="AY2132" s="60"/>
      <c r="AZ2132" s="60"/>
      <c r="BA2132" s="60"/>
      <c r="BB2132" s="60"/>
      <c r="BC2132" s="60"/>
      <c r="BD2132" s="60"/>
      <c r="BE2132" s="60"/>
      <c r="BF2132" s="60"/>
      <c r="BG2132" s="60"/>
      <c r="BH2132" s="60"/>
      <c r="BI2132" s="60"/>
      <c r="BJ2132" s="60"/>
    </row>
    <row r="2133" spans="1:62" s="54" customFormat="1" ht="15.75" customHeight="1" x14ac:dyDescent="0.15">
      <c r="A2133" s="115" t="str">
        <f t="shared" si="526"/>
        <v/>
      </c>
      <c r="B2133" s="99"/>
      <c r="I2133" s="87" t="s">
        <v>557</v>
      </c>
      <c r="J2133" s="88"/>
      <c r="K2133" s="88"/>
      <c r="L2133" s="88"/>
      <c r="M2133" s="87"/>
      <c r="N2133" s="87"/>
      <c r="O2133" s="87"/>
      <c r="P2133" s="87"/>
      <c r="Q2133" s="87"/>
      <c r="R2133" s="87"/>
      <c r="S2133" s="87"/>
      <c r="T2133" s="87"/>
      <c r="U2133" s="87"/>
      <c r="V2133" s="87"/>
      <c r="W2133" s="87"/>
      <c r="X2133" s="87"/>
      <c r="Y2133" s="87"/>
      <c r="Z2133" s="87"/>
      <c r="AA2133" s="87"/>
      <c r="AB2133" s="87"/>
    </row>
    <row r="2134" spans="1:62" s="23" customFormat="1" ht="15.75" customHeight="1" x14ac:dyDescent="0.15">
      <c r="A2134" s="115" t="str">
        <f t="shared" si="526"/>
        <v/>
      </c>
      <c r="B2134" s="99"/>
      <c r="I2134" s="341" t="s">
        <v>417</v>
      </c>
      <c r="J2134" s="261"/>
      <c r="K2134" s="261"/>
      <c r="L2134" s="261"/>
      <c r="M2134" s="261"/>
      <c r="N2134" s="261"/>
      <c r="O2134" s="261"/>
      <c r="P2134" s="261"/>
      <c r="Q2134" s="261"/>
      <c r="R2134" s="261"/>
      <c r="S2134" s="261"/>
      <c r="T2134" s="261"/>
      <c r="U2134" s="261"/>
      <c r="V2134" s="261"/>
      <c r="W2134" s="261"/>
      <c r="X2134" s="261"/>
      <c r="Y2134" s="261"/>
      <c r="Z2134" s="261"/>
      <c r="AA2134" s="261"/>
      <c r="AB2134" s="342"/>
    </row>
    <row r="2135" spans="1:62" s="54" customFormat="1" ht="15.75" customHeight="1" x14ac:dyDescent="0.15">
      <c r="A2135" s="115" t="str">
        <f t="shared" si="526"/>
        <v/>
      </c>
      <c r="B2135" s="99"/>
      <c r="I2135" s="330" t="s">
        <v>74</v>
      </c>
      <c r="J2135" s="279"/>
      <c r="K2135" s="279"/>
      <c r="L2135" s="343" t="s">
        <v>181</v>
      </c>
      <c r="M2135" s="344"/>
      <c r="N2135" s="344"/>
      <c r="O2135" s="244" t="s">
        <v>544</v>
      </c>
      <c r="P2135" s="244"/>
      <c r="Q2135" s="244"/>
      <c r="R2135" s="244"/>
      <c r="S2135" s="244"/>
      <c r="T2135" s="244"/>
      <c r="U2135" s="244"/>
      <c r="V2135" s="244" t="s">
        <v>545</v>
      </c>
      <c r="W2135" s="244"/>
      <c r="X2135" s="244"/>
      <c r="Y2135" s="244"/>
      <c r="Z2135" s="244"/>
      <c r="AA2135" s="244"/>
      <c r="AB2135" s="276"/>
    </row>
    <row r="2136" spans="1:62" s="54" customFormat="1" ht="15.75" customHeight="1" x14ac:dyDescent="0.15">
      <c r="A2136" s="115" t="str">
        <f t="shared" si="526"/>
        <v/>
      </c>
      <c r="B2136" s="99"/>
      <c r="I2136" s="330"/>
      <c r="J2136" s="279"/>
      <c r="K2136" s="279"/>
      <c r="L2136" s="343"/>
      <c r="M2136" s="344"/>
      <c r="N2136" s="344"/>
      <c r="O2136" s="279" t="s">
        <v>543</v>
      </c>
      <c r="P2136" s="279"/>
      <c r="Q2136" s="279"/>
      <c r="R2136" s="279"/>
      <c r="S2136" s="326" t="s">
        <v>514</v>
      </c>
      <c r="T2136" s="326"/>
      <c r="U2136" s="326"/>
      <c r="V2136" s="279" t="s">
        <v>543</v>
      </c>
      <c r="W2136" s="279"/>
      <c r="X2136" s="279"/>
      <c r="Y2136" s="279"/>
      <c r="Z2136" s="326" t="s">
        <v>515</v>
      </c>
      <c r="AA2136" s="326"/>
      <c r="AB2136" s="331"/>
    </row>
    <row r="2137" spans="1:62" s="54" customFormat="1" ht="15.75" customHeight="1" x14ac:dyDescent="0.15">
      <c r="A2137" s="115" t="str">
        <f t="shared" si="526"/>
        <v/>
      </c>
      <c r="B2137" s="99"/>
      <c r="I2137" s="258"/>
      <c r="J2137" s="259"/>
      <c r="K2137" s="259"/>
      <c r="L2137" s="262"/>
      <c r="M2137" s="262"/>
      <c r="N2137" s="262"/>
      <c r="O2137" s="259"/>
      <c r="P2137" s="259"/>
      <c r="Q2137" s="259"/>
      <c r="R2137" s="259"/>
      <c r="S2137" s="327"/>
      <c r="T2137" s="327"/>
      <c r="U2137" s="327"/>
      <c r="V2137" s="259"/>
      <c r="W2137" s="259"/>
      <c r="X2137" s="259"/>
      <c r="Y2137" s="259"/>
      <c r="Z2137" s="327"/>
      <c r="AA2137" s="327"/>
      <c r="AB2137" s="332"/>
    </row>
    <row r="2138" spans="1:62" s="54" customFormat="1" ht="15.75" customHeight="1" x14ac:dyDescent="0.15">
      <c r="A2138" s="124" t="str">
        <f t="shared" ref="A2138:A2153" si="527">IF(液状化L2の有無="",IF(I2138="","×",""),"×")</f>
        <v/>
      </c>
      <c r="B2138" s="53"/>
      <c r="I2138" s="335">
        <f t="shared" ref="I2138:I2153" si="528">IF(G787="","",G787)</f>
        <v>2</v>
      </c>
      <c r="J2138" s="336"/>
      <c r="K2138" s="336"/>
      <c r="L2138" s="337">
        <f t="shared" ref="L2138:L2153" si="529">IF(N787="","",N787)</f>
        <v>0.33000001311302185</v>
      </c>
      <c r="M2138" s="337"/>
      <c r="N2138" s="337"/>
      <c r="O2138" s="338">
        <f t="shared" ref="O2138:O2153" si="530">Q787</f>
        <v>0</v>
      </c>
      <c r="P2138" s="338"/>
      <c r="Q2138" s="338"/>
      <c r="R2138" s="338"/>
      <c r="S2138" s="339">
        <f t="shared" ref="S2138:S2153" si="531">O1808</f>
        <v>0</v>
      </c>
      <c r="T2138" s="339"/>
      <c r="U2138" s="339"/>
      <c r="V2138" s="338">
        <f>IF(O2138="","",IF(O2138=0,0,ROUND((Z2138-S2138)/(Y$2154-(S2138/O2138)),0)))</f>
        <v>0</v>
      </c>
      <c r="W2138" s="338"/>
      <c r="X2138" s="338"/>
      <c r="Y2138" s="338"/>
      <c r="Z2138" s="339">
        <f t="shared" ref="Z2138:Z2153" si="532">R1808</f>
        <v>0</v>
      </c>
      <c r="AA2138" s="339"/>
      <c r="AB2138" s="340"/>
      <c r="AD2138" s="22"/>
      <c r="AE2138" s="22"/>
      <c r="AF2138" s="22"/>
      <c r="AG2138" s="22"/>
      <c r="AH2138" s="22"/>
      <c r="AI2138" s="22"/>
    </row>
    <row r="2139" spans="1:62" s="54" customFormat="1" ht="15.75" customHeight="1" x14ac:dyDescent="0.15">
      <c r="A2139" s="124" t="str">
        <f t="shared" si="527"/>
        <v/>
      </c>
      <c r="B2139" s="53"/>
      <c r="F2139" s="53"/>
      <c r="G2139" s="53"/>
      <c r="H2139" s="55"/>
      <c r="I2139" s="311">
        <f t="shared" si="528"/>
        <v>3</v>
      </c>
      <c r="J2139" s="312"/>
      <c r="K2139" s="312"/>
      <c r="L2139" s="313">
        <f t="shared" si="529"/>
        <v>1.5</v>
      </c>
      <c r="M2139" s="313"/>
      <c r="N2139" s="313"/>
      <c r="O2139" s="314">
        <f t="shared" si="530"/>
        <v>0</v>
      </c>
      <c r="P2139" s="314"/>
      <c r="Q2139" s="314"/>
      <c r="R2139" s="314"/>
      <c r="S2139" s="315">
        <f t="shared" si="531"/>
        <v>0</v>
      </c>
      <c r="T2139" s="315"/>
      <c r="U2139" s="315"/>
      <c r="V2139" s="314">
        <f t="shared" ref="V2139:V2153" si="533">IF(O2139="","",IF(O2139=0,0,ROUND((Z2139-S2139)/(Y$2154-(S2139/O2139)),0)))</f>
        <v>0</v>
      </c>
      <c r="W2139" s="314"/>
      <c r="X2139" s="314"/>
      <c r="Y2139" s="314"/>
      <c r="Z2139" s="315">
        <f t="shared" si="532"/>
        <v>0</v>
      </c>
      <c r="AA2139" s="315"/>
      <c r="AB2139" s="316"/>
      <c r="AD2139" s="22"/>
      <c r="AE2139" s="22"/>
      <c r="AF2139" s="22"/>
      <c r="AG2139" s="22"/>
      <c r="AH2139" s="22"/>
      <c r="AI2139" s="22"/>
    </row>
    <row r="2140" spans="1:62" ht="15.75" customHeight="1" x14ac:dyDescent="0.15">
      <c r="A2140" s="124" t="str">
        <f t="shared" si="527"/>
        <v/>
      </c>
      <c r="B2140" s="53"/>
      <c r="I2140" s="311">
        <f t="shared" si="528"/>
        <v>4</v>
      </c>
      <c r="J2140" s="312"/>
      <c r="K2140" s="312"/>
      <c r="L2140" s="313">
        <f t="shared" si="529"/>
        <v>6.0399999618530273</v>
      </c>
      <c r="M2140" s="313"/>
      <c r="N2140" s="313"/>
      <c r="O2140" s="314">
        <f t="shared" si="530"/>
        <v>0</v>
      </c>
      <c r="P2140" s="314"/>
      <c r="Q2140" s="314"/>
      <c r="R2140" s="314"/>
      <c r="S2140" s="315">
        <f t="shared" si="531"/>
        <v>0</v>
      </c>
      <c r="T2140" s="315"/>
      <c r="U2140" s="315"/>
      <c r="V2140" s="314">
        <f t="shared" si="533"/>
        <v>0</v>
      </c>
      <c r="W2140" s="314"/>
      <c r="X2140" s="314"/>
      <c r="Y2140" s="314"/>
      <c r="Z2140" s="315">
        <f t="shared" si="532"/>
        <v>0</v>
      </c>
      <c r="AA2140" s="315"/>
      <c r="AB2140" s="316"/>
      <c r="AC2140" s="24"/>
      <c r="AJ2140" s="24"/>
      <c r="AK2140" s="24"/>
      <c r="AL2140" s="24"/>
      <c r="AM2140" s="24"/>
      <c r="AN2140" s="24"/>
      <c r="AZ2140" s="22"/>
      <c r="BA2140" s="22"/>
      <c r="BB2140" s="22"/>
      <c r="BC2140" s="22"/>
      <c r="BD2140" s="22"/>
      <c r="BE2140" s="22"/>
      <c r="BF2140" s="22"/>
      <c r="BG2140" s="22"/>
      <c r="BH2140" s="22"/>
      <c r="BI2140" s="22"/>
      <c r="BJ2140" s="22"/>
    </row>
    <row r="2141" spans="1:62" ht="15.75" customHeight="1" x14ac:dyDescent="0.15">
      <c r="A2141" s="124" t="str">
        <f t="shared" si="527"/>
        <v/>
      </c>
      <c r="B2141" s="53"/>
      <c r="I2141" s="311">
        <f t="shared" si="528"/>
        <v>4</v>
      </c>
      <c r="J2141" s="312"/>
      <c r="K2141" s="312"/>
      <c r="L2141" s="313">
        <f t="shared" si="529"/>
        <v>0.51000022888183594</v>
      </c>
      <c r="M2141" s="313"/>
      <c r="N2141" s="313"/>
      <c r="O2141" s="314">
        <f t="shared" si="530"/>
        <v>8953.5390627309098</v>
      </c>
      <c r="P2141" s="314"/>
      <c r="Q2141" s="314"/>
      <c r="R2141" s="314"/>
      <c r="S2141" s="315">
        <f t="shared" si="531"/>
        <v>67.900000000000006</v>
      </c>
      <c r="T2141" s="315"/>
      <c r="U2141" s="315"/>
      <c r="V2141" s="314">
        <f t="shared" si="533"/>
        <v>79</v>
      </c>
      <c r="W2141" s="314"/>
      <c r="X2141" s="314"/>
      <c r="Y2141" s="314"/>
      <c r="Z2141" s="315">
        <f t="shared" si="532"/>
        <v>79.2</v>
      </c>
      <c r="AA2141" s="315"/>
      <c r="AB2141" s="316"/>
    </row>
    <row r="2142" spans="1:62" ht="15.75" customHeight="1" x14ac:dyDescent="0.15">
      <c r="A2142" s="124" t="str">
        <f t="shared" si="527"/>
        <v/>
      </c>
      <c r="B2142" s="53"/>
      <c r="I2142" s="311">
        <f t="shared" si="528"/>
        <v>5</v>
      </c>
      <c r="J2142" s="312"/>
      <c r="K2142" s="312"/>
      <c r="L2142" s="313">
        <f t="shared" si="529"/>
        <v>3.4500000476837158</v>
      </c>
      <c r="M2142" s="313"/>
      <c r="N2142" s="313"/>
      <c r="O2142" s="314">
        <f t="shared" si="530"/>
        <v>8953.5390627309098</v>
      </c>
      <c r="P2142" s="314"/>
      <c r="Q2142" s="314"/>
      <c r="R2142" s="314"/>
      <c r="S2142" s="315">
        <f t="shared" si="531"/>
        <v>119.9</v>
      </c>
      <c r="T2142" s="315"/>
      <c r="U2142" s="315"/>
      <c r="V2142" s="314">
        <f t="shared" si="533"/>
        <v>146</v>
      </c>
      <c r="W2142" s="314"/>
      <c r="X2142" s="314"/>
      <c r="Y2142" s="314"/>
      <c r="Z2142" s="315">
        <f t="shared" si="532"/>
        <v>139.9</v>
      </c>
      <c r="AA2142" s="315"/>
      <c r="AB2142" s="316"/>
    </row>
    <row r="2143" spans="1:62" ht="15.75" customHeight="1" x14ac:dyDescent="0.15">
      <c r="A2143" s="124" t="str">
        <f t="shared" si="527"/>
        <v/>
      </c>
      <c r="B2143" s="53"/>
      <c r="I2143" s="311">
        <f t="shared" si="528"/>
        <v>6</v>
      </c>
      <c r="J2143" s="312"/>
      <c r="K2143" s="312"/>
      <c r="L2143" s="313">
        <f t="shared" si="529"/>
        <v>2.3499999046325684</v>
      </c>
      <c r="M2143" s="313"/>
      <c r="N2143" s="313"/>
      <c r="O2143" s="314">
        <f t="shared" si="530"/>
        <v>8953.5390627309098</v>
      </c>
      <c r="P2143" s="314"/>
      <c r="Q2143" s="314"/>
      <c r="R2143" s="314"/>
      <c r="S2143" s="315">
        <f t="shared" si="531"/>
        <v>195.1</v>
      </c>
      <c r="T2143" s="315"/>
      <c r="U2143" s="315"/>
      <c r="V2143" s="314">
        <f t="shared" si="533"/>
        <v>253</v>
      </c>
      <c r="W2143" s="314"/>
      <c r="X2143" s="314"/>
      <c r="Y2143" s="314"/>
      <c r="Z2143" s="315">
        <f t="shared" si="532"/>
        <v>227.6</v>
      </c>
      <c r="AA2143" s="315"/>
      <c r="AB2143" s="316"/>
    </row>
    <row r="2144" spans="1:62" ht="15.75" customHeight="1" x14ac:dyDescent="0.15">
      <c r="A2144" s="124" t="str">
        <f t="shared" si="527"/>
        <v/>
      </c>
      <c r="B2144" s="53"/>
      <c r="I2144" s="311">
        <f t="shared" si="528"/>
        <v>7</v>
      </c>
      <c r="J2144" s="312"/>
      <c r="K2144" s="312"/>
      <c r="L2144" s="313">
        <f t="shared" si="529"/>
        <v>8.6000003814697266</v>
      </c>
      <c r="M2144" s="313"/>
      <c r="N2144" s="313"/>
      <c r="O2144" s="314">
        <f t="shared" si="530"/>
        <v>19612.96293636108</v>
      </c>
      <c r="P2144" s="314"/>
      <c r="Q2144" s="314"/>
      <c r="R2144" s="314"/>
      <c r="S2144" s="315">
        <f t="shared" si="531"/>
        <v>164</v>
      </c>
      <c r="T2144" s="315"/>
      <c r="U2144" s="315"/>
      <c r="V2144" s="314">
        <f t="shared" si="533"/>
        <v>193</v>
      </c>
      <c r="W2144" s="314"/>
      <c r="X2144" s="314"/>
      <c r="Y2144" s="314"/>
      <c r="Z2144" s="315">
        <f t="shared" si="532"/>
        <v>191.3</v>
      </c>
      <c r="AA2144" s="315"/>
      <c r="AB2144" s="316"/>
    </row>
    <row r="2145" spans="1:62" ht="15.75" customHeight="1" x14ac:dyDescent="0.15">
      <c r="A2145" s="124" t="str">
        <f t="shared" si="527"/>
        <v/>
      </c>
      <c r="B2145" s="53"/>
      <c r="I2145" s="311">
        <f t="shared" si="528"/>
        <v>8</v>
      </c>
      <c r="J2145" s="312"/>
      <c r="K2145" s="312"/>
      <c r="L2145" s="313">
        <f t="shared" si="529"/>
        <v>2.2000000476837158</v>
      </c>
      <c r="M2145" s="313"/>
      <c r="N2145" s="313"/>
      <c r="O2145" s="314">
        <f t="shared" si="530"/>
        <v>27991.590543485057</v>
      </c>
      <c r="P2145" s="314"/>
      <c r="Q2145" s="314"/>
      <c r="R2145" s="314"/>
      <c r="S2145" s="315">
        <f t="shared" si="531"/>
        <v>191.7</v>
      </c>
      <c r="T2145" s="315"/>
      <c r="U2145" s="315"/>
      <c r="V2145" s="314">
        <f t="shared" si="533"/>
        <v>223</v>
      </c>
      <c r="W2145" s="314"/>
      <c r="X2145" s="314"/>
      <c r="Y2145" s="314"/>
      <c r="Z2145" s="315">
        <f t="shared" si="532"/>
        <v>223.6</v>
      </c>
      <c r="AA2145" s="315"/>
      <c r="AB2145" s="316"/>
    </row>
    <row r="2146" spans="1:62" ht="15.75" customHeight="1" x14ac:dyDescent="0.15">
      <c r="A2146" s="124" t="str">
        <f t="shared" si="527"/>
        <v/>
      </c>
      <c r="B2146" s="53"/>
      <c r="I2146" s="311">
        <f t="shared" si="528"/>
        <v>9</v>
      </c>
      <c r="J2146" s="312"/>
      <c r="K2146" s="312"/>
      <c r="L2146" s="313">
        <f t="shared" si="529"/>
        <v>1.5</v>
      </c>
      <c r="M2146" s="313"/>
      <c r="N2146" s="313"/>
      <c r="O2146" s="314">
        <f t="shared" si="530"/>
        <v>45615.925330123799</v>
      </c>
      <c r="P2146" s="314"/>
      <c r="Q2146" s="314"/>
      <c r="R2146" s="314"/>
      <c r="S2146" s="315">
        <f t="shared" si="531"/>
        <v>356.3</v>
      </c>
      <c r="T2146" s="315"/>
      <c r="U2146" s="315"/>
      <c r="V2146" s="314">
        <f t="shared" si="533"/>
        <v>417</v>
      </c>
      <c r="W2146" s="314"/>
      <c r="X2146" s="314"/>
      <c r="Y2146" s="314"/>
      <c r="Z2146" s="315">
        <f t="shared" si="532"/>
        <v>415.6</v>
      </c>
      <c r="AA2146" s="315"/>
      <c r="AB2146" s="316"/>
    </row>
    <row r="2147" spans="1:62" ht="15.75" customHeight="1" x14ac:dyDescent="0.15">
      <c r="A2147" s="124" t="str">
        <f t="shared" si="527"/>
        <v/>
      </c>
      <c r="B2147" s="53"/>
      <c r="I2147" s="311">
        <f t="shared" si="528"/>
        <v>10</v>
      </c>
      <c r="J2147" s="312"/>
      <c r="K2147" s="312"/>
      <c r="L2147" s="313">
        <f t="shared" si="529"/>
        <v>3.8499999046325684</v>
      </c>
      <c r="M2147" s="313"/>
      <c r="N2147" s="313"/>
      <c r="O2147" s="314">
        <f t="shared" si="530"/>
        <v>32798.227303477441</v>
      </c>
      <c r="P2147" s="314"/>
      <c r="Q2147" s="314"/>
      <c r="R2147" s="314"/>
      <c r="S2147" s="315">
        <f t="shared" si="531"/>
        <v>194.5</v>
      </c>
      <c r="T2147" s="315"/>
      <c r="U2147" s="315"/>
      <c r="V2147" s="314">
        <f t="shared" si="533"/>
        <v>225</v>
      </c>
      <c r="W2147" s="314"/>
      <c r="X2147" s="314"/>
      <c r="Y2147" s="314"/>
      <c r="Z2147" s="315">
        <f t="shared" si="532"/>
        <v>226.9</v>
      </c>
      <c r="AA2147" s="315"/>
      <c r="AB2147" s="316"/>
    </row>
    <row r="2148" spans="1:62" ht="15.75" customHeight="1" x14ac:dyDescent="0.15">
      <c r="A2148" s="124" t="str">
        <f t="shared" si="527"/>
        <v/>
      </c>
      <c r="B2148" s="53"/>
      <c r="I2148" s="311">
        <f t="shared" si="528"/>
        <v>11</v>
      </c>
      <c r="J2148" s="312"/>
      <c r="K2148" s="312"/>
      <c r="L2148" s="313">
        <f t="shared" si="529"/>
        <v>2.4000000953674316</v>
      </c>
      <c r="M2148" s="313"/>
      <c r="N2148" s="313"/>
      <c r="O2148" s="314">
        <f t="shared" si="530"/>
        <v>45615.925330123799</v>
      </c>
      <c r="P2148" s="314"/>
      <c r="Q2148" s="314"/>
      <c r="R2148" s="314"/>
      <c r="S2148" s="315">
        <f t="shared" si="531"/>
        <v>475</v>
      </c>
      <c r="T2148" s="315"/>
      <c r="U2148" s="315"/>
      <c r="V2148" s="314">
        <f t="shared" si="533"/>
        <v>567</v>
      </c>
      <c r="W2148" s="314"/>
      <c r="X2148" s="314"/>
      <c r="Y2148" s="314"/>
      <c r="Z2148" s="315">
        <f t="shared" si="532"/>
        <v>554.20000000000005</v>
      </c>
      <c r="AA2148" s="315"/>
      <c r="AB2148" s="316"/>
    </row>
    <row r="2149" spans="1:62" ht="15.75" customHeight="1" x14ac:dyDescent="0.15">
      <c r="A2149" s="124" t="str">
        <f t="shared" si="527"/>
        <v/>
      </c>
      <c r="B2149" s="53"/>
      <c r="I2149" s="311">
        <f t="shared" si="528"/>
        <v>12</v>
      </c>
      <c r="J2149" s="312"/>
      <c r="K2149" s="312"/>
      <c r="L2149" s="313">
        <f t="shared" si="529"/>
        <v>1.5199999809265137</v>
      </c>
      <c r="M2149" s="313"/>
      <c r="N2149" s="313"/>
      <c r="O2149" s="314">
        <f t="shared" si="530"/>
        <v>30913.271711323563</v>
      </c>
      <c r="P2149" s="314"/>
      <c r="Q2149" s="314"/>
      <c r="R2149" s="314"/>
      <c r="S2149" s="315">
        <f t="shared" si="531"/>
        <v>194.5</v>
      </c>
      <c r="T2149" s="315"/>
      <c r="U2149" s="315"/>
      <c r="V2149" s="314">
        <f t="shared" si="533"/>
        <v>225</v>
      </c>
      <c r="W2149" s="314"/>
      <c r="X2149" s="314"/>
      <c r="Y2149" s="314"/>
      <c r="Z2149" s="315">
        <f t="shared" si="532"/>
        <v>226.9</v>
      </c>
      <c r="AA2149" s="315"/>
      <c r="AB2149" s="316"/>
    </row>
    <row r="2150" spans="1:62" ht="15.75" customHeight="1" x14ac:dyDescent="0.15">
      <c r="A2150" s="124" t="str">
        <f t="shared" si="527"/>
        <v/>
      </c>
      <c r="B2150" s="53"/>
      <c r="I2150" s="311">
        <f t="shared" si="528"/>
        <v>12</v>
      </c>
      <c r="J2150" s="312"/>
      <c r="K2150" s="312"/>
      <c r="L2150" s="313">
        <f t="shared" si="529"/>
        <v>0.75</v>
      </c>
      <c r="M2150" s="313"/>
      <c r="N2150" s="313"/>
      <c r="O2150" s="314">
        <f t="shared" si="530"/>
        <v>0</v>
      </c>
      <c r="P2150" s="314"/>
      <c r="Q2150" s="314"/>
      <c r="R2150" s="314"/>
      <c r="S2150" s="315">
        <f t="shared" si="531"/>
        <v>0</v>
      </c>
      <c r="T2150" s="315"/>
      <c r="U2150" s="315"/>
      <c r="V2150" s="314">
        <f t="shared" si="533"/>
        <v>0</v>
      </c>
      <c r="W2150" s="314"/>
      <c r="X2150" s="314"/>
      <c r="Y2150" s="314"/>
      <c r="Z2150" s="315">
        <f t="shared" si="532"/>
        <v>0</v>
      </c>
      <c r="AA2150" s="315"/>
      <c r="AB2150" s="316"/>
    </row>
    <row r="2151" spans="1:62" ht="15.75" customHeight="1" x14ac:dyDescent="0.15">
      <c r="A2151" s="124" t="str">
        <f t="shared" si="527"/>
        <v>×</v>
      </c>
      <c r="B2151" s="53"/>
      <c r="I2151" s="311" t="str">
        <f t="shared" si="528"/>
        <v/>
      </c>
      <c r="J2151" s="312"/>
      <c r="K2151" s="312"/>
      <c r="L2151" s="313" t="str">
        <f t="shared" si="529"/>
        <v/>
      </c>
      <c r="M2151" s="313"/>
      <c r="N2151" s="313"/>
      <c r="O2151" s="314" t="str">
        <f t="shared" si="530"/>
        <v/>
      </c>
      <c r="P2151" s="314"/>
      <c r="Q2151" s="314"/>
      <c r="R2151" s="314"/>
      <c r="S2151" s="315" t="str">
        <f t="shared" si="531"/>
        <v/>
      </c>
      <c r="T2151" s="315"/>
      <c r="U2151" s="315"/>
      <c r="V2151" s="314" t="str">
        <f t="shared" si="533"/>
        <v/>
      </c>
      <c r="W2151" s="314"/>
      <c r="X2151" s="314"/>
      <c r="Y2151" s="314"/>
      <c r="Z2151" s="315" t="str">
        <f t="shared" si="532"/>
        <v/>
      </c>
      <c r="AA2151" s="315"/>
      <c r="AB2151" s="316"/>
    </row>
    <row r="2152" spans="1:62" ht="15.75" customHeight="1" x14ac:dyDescent="0.15">
      <c r="A2152" s="124" t="str">
        <f t="shared" si="527"/>
        <v>×</v>
      </c>
      <c r="B2152" s="53"/>
      <c r="I2152" s="311" t="str">
        <f t="shared" si="528"/>
        <v/>
      </c>
      <c r="J2152" s="312"/>
      <c r="K2152" s="312"/>
      <c r="L2152" s="313" t="str">
        <f t="shared" si="529"/>
        <v/>
      </c>
      <c r="M2152" s="313"/>
      <c r="N2152" s="313"/>
      <c r="O2152" s="314" t="str">
        <f t="shared" si="530"/>
        <v/>
      </c>
      <c r="P2152" s="314"/>
      <c r="Q2152" s="314"/>
      <c r="R2152" s="314"/>
      <c r="S2152" s="315" t="str">
        <f t="shared" si="531"/>
        <v/>
      </c>
      <c r="T2152" s="315"/>
      <c r="U2152" s="315"/>
      <c r="V2152" s="314" t="str">
        <f t="shared" si="533"/>
        <v/>
      </c>
      <c r="W2152" s="314"/>
      <c r="X2152" s="314"/>
      <c r="Y2152" s="314"/>
      <c r="Z2152" s="315" t="str">
        <f t="shared" si="532"/>
        <v/>
      </c>
      <c r="AA2152" s="315"/>
      <c r="AB2152" s="316"/>
    </row>
    <row r="2153" spans="1:62" ht="15.75" customHeight="1" x14ac:dyDescent="0.15">
      <c r="A2153" s="124" t="str">
        <f t="shared" si="527"/>
        <v>×</v>
      </c>
      <c r="B2153" s="53"/>
      <c r="I2153" s="318" t="str">
        <f t="shared" si="528"/>
        <v/>
      </c>
      <c r="J2153" s="319"/>
      <c r="K2153" s="319"/>
      <c r="L2153" s="320" t="str">
        <f t="shared" si="529"/>
        <v/>
      </c>
      <c r="M2153" s="320"/>
      <c r="N2153" s="320"/>
      <c r="O2153" s="302" t="str">
        <f t="shared" si="530"/>
        <v/>
      </c>
      <c r="P2153" s="302"/>
      <c r="Q2153" s="302"/>
      <c r="R2153" s="302"/>
      <c r="S2153" s="304" t="str">
        <f t="shared" si="531"/>
        <v/>
      </c>
      <c r="T2153" s="304"/>
      <c r="U2153" s="304"/>
      <c r="V2153" s="302" t="str">
        <f t="shared" si="533"/>
        <v/>
      </c>
      <c r="W2153" s="302"/>
      <c r="X2153" s="302"/>
      <c r="Y2153" s="302"/>
      <c r="Z2153" s="304" t="str">
        <f t="shared" si="532"/>
        <v/>
      </c>
      <c r="AA2153" s="304"/>
      <c r="AB2153" s="307"/>
    </row>
    <row r="2154" spans="1:62" ht="15.75" customHeight="1" x14ac:dyDescent="0.15">
      <c r="A2154" s="115" t="str">
        <f t="shared" ref="A2154:A2160" si="534">IF(液状化L2の有無="","","×")</f>
        <v/>
      </c>
      <c r="I2154" s="163"/>
      <c r="J2154" s="163"/>
      <c r="K2154" s="163"/>
      <c r="L2154" s="163"/>
      <c r="M2154" s="163"/>
      <c r="N2154" s="163"/>
      <c r="O2154" s="163"/>
      <c r="P2154" s="163"/>
      <c r="Q2154" s="163"/>
      <c r="R2154" s="163"/>
      <c r="S2154" s="163"/>
      <c r="T2154" s="163"/>
      <c r="U2154" s="50" t="s">
        <v>119</v>
      </c>
      <c r="V2154" s="248" t="s">
        <v>551</v>
      </c>
      <c r="W2154" s="248"/>
      <c r="X2154" s="163" t="s">
        <v>25</v>
      </c>
      <c r="Y2154" s="321">
        <f>杭先端径*0.1</f>
        <v>0.15000000000000002</v>
      </c>
      <c r="Z2154" s="321"/>
      <c r="AA2154" s="321"/>
      <c r="AB2154" s="62" t="s">
        <v>416</v>
      </c>
      <c r="AC2154" s="22" t="s">
        <v>149</v>
      </c>
    </row>
    <row r="2155" spans="1:62" s="99" customFormat="1" ht="15.75" customHeight="1" x14ac:dyDescent="0.15">
      <c r="A2155" s="115" t="str">
        <f t="shared" si="534"/>
        <v/>
      </c>
      <c r="B2155" s="99" t="s">
        <v>571</v>
      </c>
      <c r="D2155" s="23"/>
      <c r="F2155" s="23"/>
      <c r="AO2155" s="24"/>
      <c r="AP2155" s="24"/>
      <c r="AQ2155" s="24"/>
      <c r="AR2155" s="24"/>
      <c r="AS2155" s="24"/>
      <c r="AT2155" s="24"/>
      <c r="AU2155" s="24"/>
      <c r="AV2155" s="24"/>
      <c r="AW2155" s="24"/>
      <c r="AX2155" s="24"/>
      <c r="AY2155" s="24"/>
      <c r="AZ2155" s="24"/>
      <c r="BA2155" s="24"/>
      <c r="BB2155" s="24"/>
      <c r="BC2155" s="24"/>
      <c r="BD2155" s="24"/>
      <c r="BE2155" s="24"/>
      <c r="BF2155" s="24"/>
      <c r="BG2155" s="24"/>
      <c r="BH2155" s="24"/>
      <c r="BI2155" s="24"/>
      <c r="BJ2155" s="24"/>
    </row>
    <row r="2156" spans="1:62" ht="15.75" customHeight="1" x14ac:dyDescent="0.15">
      <c r="A2156" s="115" t="str">
        <f t="shared" si="534"/>
        <v/>
      </c>
    </row>
    <row r="2157" spans="1:62" s="23" customFormat="1" ht="15.75" customHeight="1" x14ac:dyDescent="0.15">
      <c r="A2157" s="115" t="str">
        <f t="shared" si="534"/>
        <v/>
      </c>
      <c r="B2157" s="99"/>
      <c r="I2157" s="341" t="s">
        <v>552</v>
      </c>
      <c r="J2157" s="261"/>
      <c r="K2157" s="261"/>
      <c r="L2157" s="261"/>
      <c r="M2157" s="261"/>
      <c r="N2157" s="261"/>
      <c r="O2157" s="261"/>
      <c r="P2157" s="261"/>
      <c r="Q2157" s="261"/>
      <c r="R2157" s="261"/>
      <c r="S2157" s="261"/>
      <c r="T2157" s="261"/>
      <c r="U2157" s="261"/>
      <c r="V2157" s="261"/>
      <c r="W2157" s="261"/>
      <c r="X2157" s="261"/>
      <c r="Y2157" s="261"/>
      <c r="Z2157" s="261"/>
      <c r="AA2157" s="261"/>
      <c r="AB2157" s="342"/>
    </row>
    <row r="2158" spans="1:62" s="54" customFormat="1" ht="15.75" customHeight="1" x14ac:dyDescent="0.15">
      <c r="A2158" s="115" t="str">
        <f t="shared" si="534"/>
        <v/>
      </c>
      <c r="B2158" s="99"/>
      <c r="I2158" s="330" t="s">
        <v>74</v>
      </c>
      <c r="J2158" s="279"/>
      <c r="K2158" s="279"/>
      <c r="L2158" s="343" t="s">
        <v>181</v>
      </c>
      <c r="M2158" s="344"/>
      <c r="N2158" s="344"/>
      <c r="O2158" s="244" t="s">
        <v>544</v>
      </c>
      <c r="P2158" s="244"/>
      <c r="Q2158" s="244"/>
      <c r="R2158" s="244"/>
      <c r="S2158" s="244"/>
      <c r="T2158" s="244"/>
      <c r="U2158" s="244"/>
      <c r="V2158" s="244" t="s">
        <v>545</v>
      </c>
      <c r="W2158" s="244"/>
      <c r="X2158" s="244"/>
      <c r="Y2158" s="244"/>
      <c r="Z2158" s="244"/>
      <c r="AA2158" s="244"/>
      <c r="AB2158" s="276"/>
    </row>
    <row r="2159" spans="1:62" s="54" customFormat="1" ht="15.75" customHeight="1" x14ac:dyDescent="0.15">
      <c r="A2159" s="115" t="str">
        <f t="shared" si="534"/>
        <v/>
      </c>
      <c r="B2159" s="99"/>
      <c r="I2159" s="330"/>
      <c r="J2159" s="279"/>
      <c r="K2159" s="279"/>
      <c r="L2159" s="343"/>
      <c r="M2159" s="344"/>
      <c r="N2159" s="344"/>
      <c r="O2159" s="279" t="s">
        <v>543</v>
      </c>
      <c r="P2159" s="279"/>
      <c r="Q2159" s="279"/>
      <c r="R2159" s="279"/>
      <c r="S2159" s="326" t="s">
        <v>514</v>
      </c>
      <c r="T2159" s="326"/>
      <c r="U2159" s="326"/>
      <c r="V2159" s="279" t="s">
        <v>543</v>
      </c>
      <c r="W2159" s="279"/>
      <c r="X2159" s="279"/>
      <c r="Y2159" s="279"/>
      <c r="Z2159" s="326" t="s">
        <v>515</v>
      </c>
      <c r="AA2159" s="326"/>
      <c r="AB2159" s="331"/>
    </row>
    <row r="2160" spans="1:62" s="54" customFormat="1" ht="15.75" customHeight="1" x14ac:dyDescent="0.15">
      <c r="A2160" s="115" t="str">
        <f t="shared" si="534"/>
        <v/>
      </c>
      <c r="B2160" s="99"/>
      <c r="I2160" s="258"/>
      <c r="J2160" s="259"/>
      <c r="K2160" s="259"/>
      <c r="L2160" s="262"/>
      <c r="M2160" s="262"/>
      <c r="N2160" s="262"/>
      <c r="O2160" s="259"/>
      <c r="P2160" s="259"/>
      <c r="Q2160" s="259"/>
      <c r="R2160" s="259"/>
      <c r="S2160" s="327"/>
      <c r="T2160" s="327"/>
      <c r="U2160" s="327"/>
      <c r="V2160" s="259"/>
      <c r="W2160" s="259"/>
      <c r="X2160" s="259"/>
      <c r="Y2160" s="259"/>
      <c r="Z2160" s="327"/>
      <c r="AA2160" s="327"/>
      <c r="AB2160" s="332"/>
    </row>
    <row r="2161" spans="1:62" s="54" customFormat="1" ht="15.75" customHeight="1" x14ac:dyDescent="0.15">
      <c r="A2161" s="124" t="str">
        <f t="shared" ref="A2161:A2176" si="535">IF(液状化L2の有無="",IF(I2161="","×",""),"×")</f>
        <v/>
      </c>
      <c r="B2161" s="53"/>
      <c r="I2161" s="335">
        <f t="shared" ref="I2161:I2176" si="536">IF(U787="","",U787)</f>
        <v>2</v>
      </c>
      <c r="J2161" s="336"/>
      <c r="K2161" s="336"/>
      <c r="L2161" s="337">
        <f t="shared" ref="L2161:L2176" si="537">IF(AB787="","",AB787)</f>
        <v>0.33000001311302185</v>
      </c>
      <c r="M2161" s="337"/>
      <c r="N2161" s="337"/>
      <c r="O2161" s="338">
        <f t="shared" ref="O2161:O2176" si="538">AE787</f>
        <v>0</v>
      </c>
      <c r="P2161" s="338"/>
      <c r="Q2161" s="338"/>
      <c r="R2161" s="338"/>
      <c r="S2161" s="339">
        <f>AD1808</f>
        <v>0</v>
      </c>
      <c r="T2161" s="339"/>
      <c r="U2161" s="339"/>
      <c r="V2161" s="338">
        <f t="shared" ref="V2161:V2176" si="539">IF(O2161="","",IF(O2161=0,0,ROUND((Z2161-S2161)/(Y$2177-(S2161/O2161)),0)))</f>
        <v>0</v>
      </c>
      <c r="W2161" s="338"/>
      <c r="X2161" s="338"/>
      <c r="Y2161" s="338"/>
      <c r="Z2161" s="339">
        <f>AG1808</f>
        <v>0</v>
      </c>
      <c r="AA2161" s="339"/>
      <c r="AB2161" s="340"/>
      <c r="AD2161" s="22"/>
      <c r="AE2161" s="22"/>
      <c r="AF2161" s="22"/>
      <c r="AG2161" s="22"/>
      <c r="AH2161" s="22"/>
      <c r="AI2161" s="22"/>
    </row>
    <row r="2162" spans="1:62" s="54" customFormat="1" ht="15.75" customHeight="1" x14ac:dyDescent="0.15">
      <c r="A2162" s="124" t="str">
        <f t="shared" si="535"/>
        <v/>
      </c>
      <c r="B2162" s="53"/>
      <c r="F2162" s="53"/>
      <c r="G2162" s="53"/>
      <c r="H2162" s="55"/>
      <c r="I2162" s="311">
        <f t="shared" si="536"/>
        <v>3</v>
      </c>
      <c r="J2162" s="312"/>
      <c r="K2162" s="312"/>
      <c r="L2162" s="313">
        <f t="shared" si="537"/>
        <v>1.5</v>
      </c>
      <c r="M2162" s="313"/>
      <c r="N2162" s="313"/>
      <c r="O2162" s="314">
        <f t="shared" si="538"/>
        <v>0</v>
      </c>
      <c r="P2162" s="314"/>
      <c r="Q2162" s="314"/>
      <c r="R2162" s="314"/>
      <c r="S2162" s="315">
        <f t="shared" ref="S2162:S2176" si="540">AD1809</f>
        <v>0</v>
      </c>
      <c r="T2162" s="315"/>
      <c r="U2162" s="315"/>
      <c r="V2162" s="314">
        <f t="shared" si="539"/>
        <v>0</v>
      </c>
      <c r="W2162" s="314"/>
      <c r="X2162" s="314"/>
      <c r="Y2162" s="314"/>
      <c r="Z2162" s="315">
        <f t="shared" ref="Z2162:Z2176" si="541">AG1809</f>
        <v>0</v>
      </c>
      <c r="AA2162" s="315"/>
      <c r="AB2162" s="316"/>
      <c r="AD2162" s="22"/>
      <c r="AE2162" s="22"/>
      <c r="AF2162" s="22"/>
      <c r="AG2162" s="22"/>
      <c r="AH2162" s="22"/>
      <c r="AI2162" s="22"/>
    </row>
    <row r="2163" spans="1:62" ht="15.75" customHeight="1" x14ac:dyDescent="0.15">
      <c r="A2163" s="124" t="str">
        <f t="shared" si="535"/>
        <v/>
      </c>
      <c r="B2163" s="53"/>
      <c r="I2163" s="311">
        <f t="shared" si="536"/>
        <v>4</v>
      </c>
      <c r="J2163" s="312"/>
      <c r="K2163" s="312"/>
      <c r="L2163" s="313">
        <f t="shared" si="537"/>
        <v>6.0399999618530273</v>
      </c>
      <c r="M2163" s="313"/>
      <c r="N2163" s="313"/>
      <c r="O2163" s="314">
        <f t="shared" si="538"/>
        <v>0</v>
      </c>
      <c r="P2163" s="314"/>
      <c r="Q2163" s="314"/>
      <c r="R2163" s="314"/>
      <c r="S2163" s="315">
        <f t="shared" si="540"/>
        <v>0</v>
      </c>
      <c r="T2163" s="315"/>
      <c r="U2163" s="315"/>
      <c r="V2163" s="314">
        <f t="shared" si="539"/>
        <v>0</v>
      </c>
      <c r="W2163" s="314"/>
      <c r="X2163" s="314"/>
      <c r="Y2163" s="314"/>
      <c r="Z2163" s="315">
        <f t="shared" si="541"/>
        <v>0</v>
      </c>
      <c r="AA2163" s="315"/>
      <c r="AB2163" s="316"/>
      <c r="AC2163" s="24"/>
      <c r="AJ2163" s="24"/>
      <c r="AK2163" s="24"/>
      <c r="AL2163" s="24"/>
      <c r="AM2163" s="24"/>
      <c r="AN2163" s="24"/>
      <c r="AZ2163" s="22"/>
      <c r="BA2163" s="22"/>
      <c r="BB2163" s="22"/>
      <c r="BC2163" s="22"/>
      <c r="BD2163" s="22"/>
      <c r="BE2163" s="22"/>
      <c r="BF2163" s="22"/>
      <c r="BG2163" s="22"/>
      <c r="BH2163" s="22"/>
      <c r="BI2163" s="22"/>
      <c r="BJ2163" s="22"/>
    </row>
    <row r="2164" spans="1:62" ht="15.75" customHeight="1" x14ac:dyDescent="0.15">
      <c r="A2164" s="124" t="str">
        <f t="shared" si="535"/>
        <v/>
      </c>
      <c r="B2164" s="53"/>
      <c r="I2164" s="311">
        <f t="shared" si="536"/>
        <v>4</v>
      </c>
      <c r="J2164" s="312"/>
      <c r="K2164" s="312"/>
      <c r="L2164" s="313">
        <f t="shared" si="537"/>
        <v>0.51000022888183594</v>
      </c>
      <c r="M2164" s="313"/>
      <c r="N2164" s="313"/>
      <c r="O2164" s="314">
        <f t="shared" si="538"/>
        <v>8953.5390627309098</v>
      </c>
      <c r="P2164" s="314"/>
      <c r="Q2164" s="314"/>
      <c r="R2164" s="314"/>
      <c r="S2164" s="315">
        <f t="shared" si="540"/>
        <v>67.900000000000006</v>
      </c>
      <c r="T2164" s="315"/>
      <c r="U2164" s="315"/>
      <c r="V2164" s="314">
        <f t="shared" si="539"/>
        <v>79</v>
      </c>
      <c r="W2164" s="314"/>
      <c r="X2164" s="314"/>
      <c r="Y2164" s="314"/>
      <c r="Z2164" s="315">
        <f t="shared" si="541"/>
        <v>79.2</v>
      </c>
      <c r="AA2164" s="315"/>
      <c r="AB2164" s="316"/>
    </row>
    <row r="2165" spans="1:62" ht="15.75" customHeight="1" x14ac:dyDescent="0.15">
      <c r="A2165" s="124" t="str">
        <f t="shared" si="535"/>
        <v/>
      </c>
      <c r="B2165" s="53"/>
      <c r="I2165" s="311">
        <f t="shared" si="536"/>
        <v>5</v>
      </c>
      <c r="J2165" s="312"/>
      <c r="K2165" s="312"/>
      <c r="L2165" s="313">
        <f t="shared" si="537"/>
        <v>3.4500000476837158</v>
      </c>
      <c r="M2165" s="313"/>
      <c r="N2165" s="313"/>
      <c r="O2165" s="314">
        <f t="shared" si="538"/>
        <v>8953.5390627309098</v>
      </c>
      <c r="P2165" s="314"/>
      <c r="Q2165" s="314"/>
      <c r="R2165" s="314"/>
      <c r="S2165" s="315">
        <f t="shared" si="540"/>
        <v>119.9</v>
      </c>
      <c r="T2165" s="315"/>
      <c r="U2165" s="315"/>
      <c r="V2165" s="314">
        <f t="shared" si="539"/>
        <v>146</v>
      </c>
      <c r="W2165" s="314"/>
      <c r="X2165" s="314"/>
      <c r="Y2165" s="314"/>
      <c r="Z2165" s="315">
        <f t="shared" si="541"/>
        <v>139.9</v>
      </c>
      <c r="AA2165" s="315"/>
      <c r="AB2165" s="316"/>
    </row>
    <row r="2166" spans="1:62" ht="15.75" customHeight="1" x14ac:dyDescent="0.15">
      <c r="A2166" s="124" t="str">
        <f t="shared" si="535"/>
        <v/>
      </c>
      <c r="B2166" s="53"/>
      <c r="I2166" s="311">
        <f t="shared" si="536"/>
        <v>6</v>
      </c>
      <c r="J2166" s="312"/>
      <c r="K2166" s="312"/>
      <c r="L2166" s="313">
        <f t="shared" si="537"/>
        <v>2.3499999046325684</v>
      </c>
      <c r="M2166" s="313"/>
      <c r="N2166" s="313"/>
      <c r="O2166" s="314">
        <f t="shared" si="538"/>
        <v>8953.5390627309098</v>
      </c>
      <c r="P2166" s="314"/>
      <c r="Q2166" s="314"/>
      <c r="R2166" s="314"/>
      <c r="S2166" s="315">
        <f t="shared" si="540"/>
        <v>195.1</v>
      </c>
      <c r="T2166" s="315"/>
      <c r="U2166" s="315"/>
      <c r="V2166" s="314">
        <f t="shared" si="539"/>
        <v>253</v>
      </c>
      <c r="W2166" s="314"/>
      <c r="X2166" s="314"/>
      <c r="Y2166" s="314"/>
      <c r="Z2166" s="315">
        <f t="shared" si="541"/>
        <v>227.6</v>
      </c>
      <c r="AA2166" s="315"/>
      <c r="AB2166" s="316"/>
    </row>
    <row r="2167" spans="1:62" ht="15.75" customHeight="1" x14ac:dyDescent="0.15">
      <c r="A2167" s="124" t="str">
        <f t="shared" si="535"/>
        <v/>
      </c>
      <c r="B2167" s="53"/>
      <c r="I2167" s="311">
        <f t="shared" si="536"/>
        <v>7</v>
      </c>
      <c r="J2167" s="312"/>
      <c r="K2167" s="312"/>
      <c r="L2167" s="313">
        <f t="shared" si="537"/>
        <v>8.6000003814697266</v>
      </c>
      <c r="M2167" s="313"/>
      <c r="N2167" s="313"/>
      <c r="O2167" s="314">
        <f t="shared" si="538"/>
        <v>19612.96293636108</v>
      </c>
      <c r="P2167" s="314"/>
      <c r="Q2167" s="314"/>
      <c r="R2167" s="314"/>
      <c r="S2167" s="315">
        <f t="shared" si="540"/>
        <v>164</v>
      </c>
      <c r="T2167" s="315"/>
      <c r="U2167" s="315"/>
      <c r="V2167" s="314">
        <f t="shared" si="539"/>
        <v>193</v>
      </c>
      <c r="W2167" s="314"/>
      <c r="X2167" s="314"/>
      <c r="Y2167" s="314"/>
      <c r="Z2167" s="315">
        <f t="shared" si="541"/>
        <v>191.3</v>
      </c>
      <c r="AA2167" s="315"/>
      <c r="AB2167" s="316"/>
    </row>
    <row r="2168" spans="1:62" ht="15.75" customHeight="1" x14ac:dyDescent="0.15">
      <c r="A2168" s="124" t="str">
        <f t="shared" si="535"/>
        <v/>
      </c>
      <c r="B2168" s="53"/>
      <c r="I2168" s="311">
        <f t="shared" si="536"/>
        <v>8</v>
      </c>
      <c r="J2168" s="312"/>
      <c r="K2168" s="312"/>
      <c r="L2168" s="313">
        <f t="shared" si="537"/>
        <v>2.2000000476837158</v>
      </c>
      <c r="M2168" s="313"/>
      <c r="N2168" s="313"/>
      <c r="O2168" s="314">
        <f t="shared" si="538"/>
        <v>27991.590543485057</v>
      </c>
      <c r="P2168" s="314"/>
      <c r="Q2168" s="314"/>
      <c r="R2168" s="314"/>
      <c r="S2168" s="315">
        <f t="shared" si="540"/>
        <v>191.7</v>
      </c>
      <c r="T2168" s="315"/>
      <c r="U2168" s="315"/>
      <c r="V2168" s="314">
        <f t="shared" si="539"/>
        <v>223</v>
      </c>
      <c r="W2168" s="314"/>
      <c r="X2168" s="314"/>
      <c r="Y2168" s="314"/>
      <c r="Z2168" s="315">
        <f t="shared" si="541"/>
        <v>223.6</v>
      </c>
      <c r="AA2168" s="315"/>
      <c r="AB2168" s="316"/>
    </row>
    <row r="2169" spans="1:62" ht="15.75" customHeight="1" x14ac:dyDescent="0.15">
      <c r="A2169" s="124" t="str">
        <f t="shared" si="535"/>
        <v/>
      </c>
      <c r="B2169" s="53"/>
      <c r="I2169" s="311">
        <f t="shared" si="536"/>
        <v>9</v>
      </c>
      <c r="J2169" s="312"/>
      <c r="K2169" s="312"/>
      <c r="L2169" s="313">
        <f t="shared" si="537"/>
        <v>1.5</v>
      </c>
      <c r="M2169" s="313"/>
      <c r="N2169" s="313"/>
      <c r="O2169" s="314">
        <f t="shared" si="538"/>
        <v>45615.925330123799</v>
      </c>
      <c r="P2169" s="314"/>
      <c r="Q2169" s="314"/>
      <c r="R2169" s="314"/>
      <c r="S2169" s="315">
        <f t="shared" si="540"/>
        <v>356.3</v>
      </c>
      <c r="T2169" s="315"/>
      <c r="U2169" s="315"/>
      <c r="V2169" s="314">
        <f t="shared" si="539"/>
        <v>417</v>
      </c>
      <c r="W2169" s="314"/>
      <c r="X2169" s="314"/>
      <c r="Y2169" s="314"/>
      <c r="Z2169" s="315">
        <f t="shared" si="541"/>
        <v>415.6</v>
      </c>
      <c r="AA2169" s="315"/>
      <c r="AB2169" s="316"/>
    </row>
    <row r="2170" spans="1:62" ht="15.75" customHeight="1" x14ac:dyDescent="0.15">
      <c r="A2170" s="124" t="str">
        <f t="shared" si="535"/>
        <v/>
      </c>
      <c r="B2170" s="53"/>
      <c r="I2170" s="311">
        <f t="shared" si="536"/>
        <v>10</v>
      </c>
      <c r="J2170" s="312"/>
      <c r="K2170" s="312"/>
      <c r="L2170" s="313">
        <f t="shared" si="537"/>
        <v>3.8499999046325684</v>
      </c>
      <c r="M2170" s="313"/>
      <c r="N2170" s="313"/>
      <c r="O2170" s="314">
        <f t="shared" si="538"/>
        <v>32798.227303477441</v>
      </c>
      <c r="P2170" s="314"/>
      <c r="Q2170" s="314"/>
      <c r="R2170" s="314"/>
      <c r="S2170" s="315">
        <f t="shared" si="540"/>
        <v>194.5</v>
      </c>
      <c r="T2170" s="315"/>
      <c r="U2170" s="315"/>
      <c r="V2170" s="314">
        <f t="shared" si="539"/>
        <v>225</v>
      </c>
      <c r="W2170" s="314"/>
      <c r="X2170" s="314"/>
      <c r="Y2170" s="314"/>
      <c r="Z2170" s="315">
        <f t="shared" si="541"/>
        <v>226.9</v>
      </c>
      <c r="AA2170" s="315"/>
      <c r="AB2170" s="316"/>
    </row>
    <row r="2171" spans="1:62" ht="15.75" customHeight="1" x14ac:dyDescent="0.15">
      <c r="A2171" s="124" t="str">
        <f t="shared" si="535"/>
        <v/>
      </c>
      <c r="B2171" s="53"/>
      <c r="I2171" s="311">
        <f t="shared" si="536"/>
        <v>11</v>
      </c>
      <c r="J2171" s="312"/>
      <c r="K2171" s="312"/>
      <c r="L2171" s="313">
        <f t="shared" si="537"/>
        <v>2.4000000953674316</v>
      </c>
      <c r="M2171" s="313"/>
      <c r="N2171" s="313"/>
      <c r="O2171" s="314">
        <f t="shared" si="538"/>
        <v>45615.925330123799</v>
      </c>
      <c r="P2171" s="314"/>
      <c r="Q2171" s="314"/>
      <c r="R2171" s="314"/>
      <c r="S2171" s="315">
        <f t="shared" si="540"/>
        <v>475</v>
      </c>
      <c r="T2171" s="315"/>
      <c r="U2171" s="315"/>
      <c r="V2171" s="314">
        <f t="shared" si="539"/>
        <v>567</v>
      </c>
      <c r="W2171" s="314"/>
      <c r="X2171" s="314"/>
      <c r="Y2171" s="314"/>
      <c r="Z2171" s="315">
        <f t="shared" si="541"/>
        <v>554.20000000000005</v>
      </c>
      <c r="AA2171" s="315"/>
      <c r="AB2171" s="316"/>
    </row>
    <row r="2172" spans="1:62" ht="15.75" customHeight="1" x14ac:dyDescent="0.15">
      <c r="A2172" s="124" t="str">
        <f t="shared" si="535"/>
        <v/>
      </c>
      <c r="B2172" s="53"/>
      <c r="I2172" s="311">
        <f t="shared" si="536"/>
        <v>12</v>
      </c>
      <c r="J2172" s="312"/>
      <c r="K2172" s="312"/>
      <c r="L2172" s="313">
        <f t="shared" si="537"/>
        <v>2.2699999809265137</v>
      </c>
      <c r="M2172" s="313"/>
      <c r="N2172" s="313"/>
      <c r="O2172" s="314">
        <f t="shared" si="538"/>
        <v>30913.271711323563</v>
      </c>
      <c r="P2172" s="314"/>
      <c r="Q2172" s="314"/>
      <c r="R2172" s="314"/>
      <c r="S2172" s="315">
        <f t="shared" si="540"/>
        <v>194.5</v>
      </c>
      <c r="T2172" s="315"/>
      <c r="U2172" s="315"/>
      <c r="V2172" s="314">
        <f t="shared" si="539"/>
        <v>225</v>
      </c>
      <c r="W2172" s="314"/>
      <c r="X2172" s="314"/>
      <c r="Y2172" s="314"/>
      <c r="Z2172" s="315">
        <f t="shared" si="541"/>
        <v>226.9</v>
      </c>
      <c r="AA2172" s="315"/>
      <c r="AB2172" s="316"/>
    </row>
    <row r="2173" spans="1:62" ht="15.75" customHeight="1" x14ac:dyDescent="0.15">
      <c r="A2173" s="124" t="str">
        <f t="shared" si="535"/>
        <v>×</v>
      </c>
      <c r="B2173" s="53"/>
      <c r="I2173" s="311" t="str">
        <f t="shared" si="536"/>
        <v/>
      </c>
      <c r="J2173" s="312"/>
      <c r="K2173" s="312"/>
      <c r="L2173" s="313" t="str">
        <f t="shared" si="537"/>
        <v/>
      </c>
      <c r="M2173" s="313"/>
      <c r="N2173" s="313"/>
      <c r="O2173" s="314" t="str">
        <f t="shared" si="538"/>
        <v/>
      </c>
      <c r="P2173" s="314"/>
      <c r="Q2173" s="314"/>
      <c r="R2173" s="314"/>
      <c r="S2173" s="315" t="str">
        <f t="shared" si="540"/>
        <v/>
      </c>
      <c r="T2173" s="315"/>
      <c r="U2173" s="315"/>
      <c r="V2173" s="314" t="str">
        <f t="shared" si="539"/>
        <v/>
      </c>
      <c r="W2173" s="314"/>
      <c r="X2173" s="314"/>
      <c r="Y2173" s="314"/>
      <c r="Z2173" s="315" t="str">
        <f t="shared" si="541"/>
        <v/>
      </c>
      <c r="AA2173" s="315"/>
      <c r="AB2173" s="316"/>
    </row>
    <row r="2174" spans="1:62" ht="15.75" customHeight="1" x14ac:dyDescent="0.15">
      <c r="A2174" s="124" t="str">
        <f t="shared" si="535"/>
        <v>×</v>
      </c>
      <c r="B2174" s="53"/>
      <c r="I2174" s="311" t="str">
        <f t="shared" si="536"/>
        <v/>
      </c>
      <c r="J2174" s="312"/>
      <c r="K2174" s="312"/>
      <c r="L2174" s="313" t="str">
        <f t="shared" si="537"/>
        <v/>
      </c>
      <c r="M2174" s="313"/>
      <c r="N2174" s="313"/>
      <c r="O2174" s="314" t="str">
        <f t="shared" si="538"/>
        <v/>
      </c>
      <c r="P2174" s="314"/>
      <c r="Q2174" s="314"/>
      <c r="R2174" s="314"/>
      <c r="S2174" s="315" t="str">
        <f t="shared" si="540"/>
        <v/>
      </c>
      <c r="T2174" s="315"/>
      <c r="U2174" s="315"/>
      <c r="V2174" s="314" t="str">
        <f t="shared" si="539"/>
        <v/>
      </c>
      <c r="W2174" s="314"/>
      <c r="X2174" s="314"/>
      <c r="Y2174" s="314"/>
      <c r="Z2174" s="315" t="str">
        <f t="shared" si="541"/>
        <v/>
      </c>
      <c r="AA2174" s="315"/>
      <c r="AB2174" s="316"/>
    </row>
    <row r="2175" spans="1:62" ht="15.75" customHeight="1" x14ac:dyDescent="0.15">
      <c r="A2175" s="124" t="str">
        <f t="shared" si="535"/>
        <v>×</v>
      </c>
      <c r="B2175" s="53"/>
      <c r="I2175" s="311" t="str">
        <f t="shared" si="536"/>
        <v/>
      </c>
      <c r="J2175" s="312"/>
      <c r="K2175" s="312"/>
      <c r="L2175" s="313" t="str">
        <f t="shared" si="537"/>
        <v/>
      </c>
      <c r="M2175" s="313"/>
      <c r="N2175" s="313"/>
      <c r="O2175" s="314" t="str">
        <f t="shared" si="538"/>
        <v/>
      </c>
      <c r="P2175" s="314"/>
      <c r="Q2175" s="314"/>
      <c r="R2175" s="314"/>
      <c r="S2175" s="315" t="str">
        <f t="shared" si="540"/>
        <v/>
      </c>
      <c r="T2175" s="315"/>
      <c r="U2175" s="315"/>
      <c r="V2175" s="314" t="str">
        <f t="shared" si="539"/>
        <v/>
      </c>
      <c r="W2175" s="314"/>
      <c r="X2175" s="314"/>
      <c r="Y2175" s="314"/>
      <c r="Z2175" s="315" t="str">
        <f t="shared" si="541"/>
        <v/>
      </c>
      <c r="AA2175" s="315"/>
      <c r="AB2175" s="316"/>
    </row>
    <row r="2176" spans="1:62" ht="15.75" customHeight="1" x14ac:dyDescent="0.15">
      <c r="A2176" s="124" t="str">
        <f t="shared" si="535"/>
        <v>×</v>
      </c>
      <c r="B2176" s="53"/>
      <c r="I2176" s="318" t="str">
        <f t="shared" si="536"/>
        <v/>
      </c>
      <c r="J2176" s="319"/>
      <c r="K2176" s="319"/>
      <c r="L2176" s="320" t="str">
        <f t="shared" si="537"/>
        <v/>
      </c>
      <c r="M2176" s="320"/>
      <c r="N2176" s="320"/>
      <c r="O2176" s="302" t="str">
        <f t="shared" si="538"/>
        <v/>
      </c>
      <c r="P2176" s="302"/>
      <c r="Q2176" s="302"/>
      <c r="R2176" s="302"/>
      <c r="S2176" s="304" t="str">
        <f t="shared" si="540"/>
        <v/>
      </c>
      <c r="T2176" s="304"/>
      <c r="U2176" s="304"/>
      <c r="V2176" s="302" t="str">
        <f t="shared" si="539"/>
        <v/>
      </c>
      <c r="W2176" s="302"/>
      <c r="X2176" s="302"/>
      <c r="Y2176" s="302"/>
      <c r="Z2176" s="304" t="str">
        <f t="shared" si="541"/>
        <v/>
      </c>
      <c r="AA2176" s="304"/>
      <c r="AB2176" s="307"/>
    </row>
    <row r="2177" spans="1:76" ht="15.75" customHeight="1" x14ac:dyDescent="0.15">
      <c r="A2177" s="115" t="str">
        <f>IF(液状化L2の有無="","","×")</f>
        <v/>
      </c>
      <c r="I2177" s="163"/>
      <c r="J2177" s="163"/>
      <c r="K2177" s="163"/>
      <c r="L2177" s="163"/>
      <c r="M2177" s="163"/>
      <c r="N2177" s="163"/>
      <c r="O2177" s="163"/>
      <c r="P2177" s="163"/>
      <c r="Q2177" s="163"/>
      <c r="R2177" s="163"/>
      <c r="S2177" s="163"/>
      <c r="T2177" s="163"/>
      <c r="U2177" s="50" t="s">
        <v>119</v>
      </c>
      <c r="V2177" s="248" t="s">
        <v>551</v>
      </c>
      <c r="W2177" s="248"/>
      <c r="X2177" s="163" t="s">
        <v>25</v>
      </c>
      <c r="Y2177" s="321">
        <f>杭先端径*0.1</f>
        <v>0.15000000000000002</v>
      </c>
      <c r="Z2177" s="321"/>
      <c r="AA2177" s="321"/>
      <c r="AB2177" s="62" t="s">
        <v>416</v>
      </c>
      <c r="AC2177" s="22" t="s">
        <v>149</v>
      </c>
    </row>
    <row r="2178" spans="1:76" ht="15.75" customHeight="1" x14ac:dyDescent="0.15">
      <c r="B2178" s="99" t="s">
        <v>571</v>
      </c>
    </row>
    <row r="2179" spans="1:76" ht="15.75" customHeight="1" x14ac:dyDescent="0.15">
      <c r="E2179" s="23"/>
      <c r="F2179" s="22"/>
      <c r="AN2179" s="24"/>
      <c r="BJ2179" s="22"/>
      <c r="BW2179" s="99"/>
      <c r="BX2179" s="22"/>
    </row>
    <row r="2180" spans="1:76" ht="15.75" customHeight="1" x14ac:dyDescent="0.15">
      <c r="E2180" s="28" t="s">
        <v>558</v>
      </c>
      <c r="F2180" s="34"/>
      <c r="G2180" s="34"/>
      <c r="H2180" s="34"/>
      <c r="I2180" s="34"/>
      <c r="J2180" s="34"/>
      <c r="K2180" s="34"/>
      <c r="L2180" s="28"/>
      <c r="M2180" s="28"/>
      <c r="N2180" s="28"/>
      <c r="O2180" s="28"/>
      <c r="P2180" s="28"/>
      <c r="Q2180" s="28"/>
      <c r="R2180" s="28"/>
      <c r="S2180" s="28"/>
      <c r="T2180" s="28"/>
      <c r="U2180" s="28"/>
      <c r="V2180" s="28"/>
      <c r="W2180" s="28"/>
      <c r="X2180" s="28"/>
      <c r="Y2180" s="28"/>
      <c r="Z2180" s="28"/>
      <c r="AA2180" s="28"/>
      <c r="AB2180" s="34"/>
      <c r="AC2180" s="34"/>
      <c r="AD2180" s="34"/>
      <c r="AE2180" s="34"/>
      <c r="AF2180" s="34"/>
      <c r="AG2180" s="34"/>
      <c r="AH2180" s="34"/>
      <c r="AI2180" s="34"/>
      <c r="AN2180" s="24"/>
      <c r="BJ2180" s="22"/>
      <c r="BW2180" s="99"/>
      <c r="BX2180" s="22"/>
    </row>
    <row r="2181" spans="1:76" ht="15.75" customHeight="1" x14ac:dyDescent="0.15">
      <c r="E2181" s="284" t="s">
        <v>560</v>
      </c>
      <c r="F2181" s="269"/>
      <c r="G2181" s="285"/>
      <c r="H2181" s="333" t="s">
        <v>417</v>
      </c>
      <c r="I2181" s="261"/>
      <c r="J2181" s="261"/>
      <c r="K2181" s="261"/>
      <c r="L2181" s="261"/>
      <c r="M2181" s="261"/>
      <c r="N2181" s="261"/>
      <c r="O2181" s="261"/>
      <c r="P2181" s="261"/>
      <c r="Q2181" s="261"/>
      <c r="R2181" s="261"/>
      <c r="S2181" s="261"/>
      <c r="T2181" s="261"/>
      <c r="U2181" s="334"/>
      <c r="V2181" s="284" t="s">
        <v>418</v>
      </c>
      <c r="W2181" s="269"/>
      <c r="X2181" s="269"/>
      <c r="Y2181" s="269"/>
      <c r="Z2181" s="269"/>
      <c r="AA2181" s="269"/>
      <c r="AB2181" s="269"/>
      <c r="AC2181" s="269"/>
      <c r="AD2181" s="269"/>
      <c r="AE2181" s="269"/>
      <c r="AF2181" s="269"/>
      <c r="AG2181" s="269"/>
      <c r="AH2181" s="269"/>
      <c r="AI2181" s="285"/>
      <c r="AN2181" s="24"/>
      <c r="BJ2181" s="22"/>
      <c r="BW2181" s="99"/>
      <c r="BX2181" s="22"/>
    </row>
    <row r="2182" spans="1:76" ht="15.75" customHeight="1" x14ac:dyDescent="0.15">
      <c r="E2182" s="286"/>
      <c r="F2182" s="244"/>
      <c r="G2182" s="276"/>
      <c r="H2182" s="322" t="s">
        <v>544</v>
      </c>
      <c r="I2182" s="244"/>
      <c r="J2182" s="244"/>
      <c r="K2182" s="244"/>
      <c r="L2182" s="244"/>
      <c r="M2182" s="244"/>
      <c r="N2182" s="244"/>
      <c r="O2182" s="244" t="s">
        <v>545</v>
      </c>
      <c r="P2182" s="244"/>
      <c r="Q2182" s="244"/>
      <c r="R2182" s="244"/>
      <c r="S2182" s="244"/>
      <c r="T2182" s="244"/>
      <c r="U2182" s="323"/>
      <c r="V2182" s="286" t="s">
        <v>544</v>
      </c>
      <c r="W2182" s="244"/>
      <c r="X2182" s="244"/>
      <c r="Y2182" s="244"/>
      <c r="Z2182" s="244"/>
      <c r="AA2182" s="244"/>
      <c r="AB2182" s="244"/>
      <c r="AC2182" s="244" t="s">
        <v>545</v>
      </c>
      <c r="AD2182" s="244"/>
      <c r="AE2182" s="244"/>
      <c r="AF2182" s="244"/>
      <c r="AG2182" s="244"/>
      <c r="AH2182" s="244"/>
      <c r="AI2182" s="276"/>
      <c r="AN2182" s="24"/>
      <c r="BJ2182" s="22"/>
      <c r="BW2182" s="99"/>
      <c r="BX2182" s="22"/>
    </row>
    <row r="2183" spans="1:76" ht="15.75" customHeight="1" x14ac:dyDescent="0.15">
      <c r="E2183" s="286"/>
      <c r="F2183" s="244"/>
      <c r="G2183" s="276"/>
      <c r="H2183" s="324" t="s">
        <v>543</v>
      </c>
      <c r="I2183" s="279"/>
      <c r="J2183" s="279"/>
      <c r="K2183" s="279"/>
      <c r="L2183" s="326" t="s">
        <v>514</v>
      </c>
      <c r="M2183" s="326"/>
      <c r="N2183" s="326"/>
      <c r="O2183" s="279" t="s">
        <v>543</v>
      </c>
      <c r="P2183" s="279"/>
      <c r="Q2183" s="279"/>
      <c r="R2183" s="279"/>
      <c r="S2183" s="326" t="s">
        <v>515</v>
      </c>
      <c r="T2183" s="326"/>
      <c r="U2183" s="328"/>
      <c r="V2183" s="330" t="s">
        <v>543</v>
      </c>
      <c r="W2183" s="279"/>
      <c r="X2183" s="279"/>
      <c r="Y2183" s="279"/>
      <c r="Z2183" s="326" t="s">
        <v>514</v>
      </c>
      <c r="AA2183" s="326"/>
      <c r="AB2183" s="326"/>
      <c r="AC2183" s="279" t="s">
        <v>543</v>
      </c>
      <c r="AD2183" s="279"/>
      <c r="AE2183" s="279"/>
      <c r="AF2183" s="279"/>
      <c r="AG2183" s="326" t="s">
        <v>515</v>
      </c>
      <c r="AH2183" s="326"/>
      <c r="AI2183" s="331"/>
      <c r="AN2183" s="24"/>
      <c r="BJ2183" s="22"/>
      <c r="BW2183" s="99"/>
      <c r="BX2183" s="22"/>
    </row>
    <row r="2184" spans="1:76" ht="15.75" customHeight="1" x14ac:dyDescent="0.15">
      <c r="E2184" s="287"/>
      <c r="F2184" s="255"/>
      <c r="G2184" s="278"/>
      <c r="H2184" s="325"/>
      <c r="I2184" s="259"/>
      <c r="J2184" s="259"/>
      <c r="K2184" s="259"/>
      <c r="L2184" s="327"/>
      <c r="M2184" s="327"/>
      <c r="N2184" s="327"/>
      <c r="O2184" s="259"/>
      <c r="P2184" s="259"/>
      <c r="Q2184" s="259"/>
      <c r="R2184" s="259"/>
      <c r="S2184" s="327"/>
      <c r="T2184" s="327"/>
      <c r="U2184" s="329"/>
      <c r="V2184" s="258"/>
      <c r="W2184" s="259"/>
      <c r="X2184" s="259"/>
      <c r="Y2184" s="259"/>
      <c r="Z2184" s="327"/>
      <c r="AA2184" s="327"/>
      <c r="AB2184" s="327"/>
      <c r="AC2184" s="259"/>
      <c r="AD2184" s="259"/>
      <c r="AE2184" s="259"/>
      <c r="AF2184" s="259"/>
      <c r="AG2184" s="327"/>
      <c r="AH2184" s="327"/>
      <c r="AI2184" s="332"/>
      <c r="AN2184" s="24"/>
      <c r="BJ2184" s="22"/>
      <c r="BW2184" s="99"/>
      <c r="BX2184" s="22"/>
    </row>
    <row r="2185" spans="1:76" ht="15.75" customHeight="1" x14ac:dyDescent="0.15">
      <c r="E2185" s="281" t="s">
        <v>559</v>
      </c>
      <c r="F2185" s="282"/>
      <c r="G2185" s="283"/>
      <c r="H2185" s="288">
        <f>IF(先端支持力=0,0,W822)</f>
        <v>29933</v>
      </c>
      <c r="I2185" s="289"/>
      <c r="J2185" s="289"/>
      <c r="K2185" s="289"/>
      <c r="L2185" s="290"/>
      <c r="M2185" s="290"/>
      <c r="N2185" s="290"/>
      <c r="O2185" s="289"/>
      <c r="P2185" s="289"/>
      <c r="Q2185" s="289"/>
      <c r="R2185" s="289"/>
      <c r="S2185" s="290"/>
      <c r="T2185" s="290"/>
      <c r="U2185" s="291"/>
      <c r="V2185" s="292"/>
      <c r="W2185" s="289"/>
      <c r="X2185" s="289"/>
      <c r="Y2185" s="289"/>
      <c r="Z2185" s="290"/>
      <c r="AA2185" s="290"/>
      <c r="AB2185" s="290"/>
      <c r="AC2185" s="289"/>
      <c r="AD2185" s="289"/>
      <c r="AE2185" s="289"/>
      <c r="AF2185" s="289"/>
      <c r="AG2185" s="290"/>
      <c r="AH2185" s="290"/>
      <c r="AI2185" s="300"/>
      <c r="AN2185" s="24"/>
      <c r="BJ2185" s="22"/>
      <c r="BW2185" s="99"/>
      <c r="BX2185" s="22"/>
    </row>
    <row r="2186" spans="1:76" ht="15.75" customHeight="1" x14ac:dyDescent="0.15">
      <c r="E2186" s="287" t="s">
        <v>389</v>
      </c>
      <c r="F2186" s="255"/>
      <c r="G2186" s="278"/>
      <c r="H2186" s="301">
        <f>IF(先端支持力=0,0,W826)</f>
        <v>59864</v>
      </c>
      <c r="I2186" s="302"/>
      <c r="J2186" s="302"/>
      <c r="K2186" s="302"/>
      <c r="L2186" s="303">
        <f>I1672</f>
        <v>464.46</v>
      </c>
      <c r="M2186" s="304"/>
      <c r="N2186" s="304"/>
      <c r="O2186" s="302">
        <f>IF(先端支持力=0,0,ROUND((S2186-L2186)/(AE2187-(L2186/H2186)),0))</f>
        <v>4354</v>
      </c>
      <c r="P2186" s="302"/>
      <c r="Q2186" s="302"/>
      <c r="R2186" s="302"/>
      <c r="S2186" s="303">
        <f>I1676</f>
        <v>1083.74</v>
      </c>
      <c r="T2186" s="304"/>
      <c r="U2186" s="305"/>
      <c r="V2186" s="306"/>
      <c r="W2186" s="302"/>
      <c r="X2186" s="302"/>
      <c r="Y2186" s="302"/>
      <c r="Z2186" s="304"/>
      <c r="AA2186" s="304"/>
      <c r="AB2186" s="304"/>
      <c r="AC2186" s="302"/>
      <c r="AD2186" s="302"/>
      <c r="AE2186" s="302"/>
      <c r="AF2186" s="302"/>
      <c r="AG2186" s="304"/>
      <c r="AH2186" s="304"/>
      <c r="AI2186" s="307"/>
      <c r="AN2186" s="24"/>
      <c r="BJ2186" s="22"/>
      <c r="BW2186" s="99"/>
      <c r="BX2186" s="22"/>
    </row>
    <row r="2187" spans="1:76" ht="15.75" customHeight="1" x14ac:dyDescent="0.15">
      <c r="E2187" s="23"/>
      <c r="F2187" s="22"/>
      <c r="AA2187" s="38" t="s">
        <v>119</v>
      </c>
      <c r="AB2187" s="299" t="s">
        <v>551</v>
      </c>
      <c r="AC2187" s="299"/>
      <c r="AD2187" s="22" t="s">
        <v>25</v>
      </c>
      <c r="AE2187" s="308">
        <f>杭先端径*0.1</f>
        <v>0.15000000000000002</v>
      </c>
      <c r="AF2187" s="308"/>
      <c r="AG2187" s="308"/>
      <c r="AH2187" s="29" t="s">
        <v>416</v>
      </c>
      <c r="AI2187" s="22" t="s">
        <v>149</v>
      </c>
      <c r="AN2187" s="24"/>
      <c r="BJ2187" s="22"/>
      <c r="BW2187" s="99"/>
      <c r="BX2187" s="22"/>
    </row>
    <row r="2189" spans="1:76" ht="15.75" customHeight="1" x14ac:dyDescent="0.15">
      <c r="B2189" s="99" t="s">
        <v>571</v>
      </c>
    </row>
    <row r="2190" spans="1:76" ht="15.75" customHeight="1" x14ac:dyDescent="0.15">
      <c r="C2190" s="106"/>
      <c r="E2190" s="23"/>
    </row>
    <row r="2191" spans="1:76" s="99" customFormat="1" ht="15.75" customHeight="1" x14ac:dyDescent="0.15">
      <c r="D2191" s="21" t="s">
        <v>607</v>
      </c>
      <c r="F2191" s="23"/>
      <c r="AO2191" s="24"/>
      <c r="AP2191" s="24"/>
      <c r="AQ2191" s="24"/>
      <c r="AR2191" s="24"/>
      <c r="AS2191" s="24"/>
      <c r="AT2191" s="24"/>
      <c r="AU2191" s="24"/>
      <c r="AV2191" s="24"/>
      <c r="AW2191" s="24"/>
      <c r="AX2191" s="24"/>
      <c r="AY2191" s="24"/>
      <c r="AZ2191" s="24"/>
      <c r="BA2191" s="24"/>
      <c r="BB2191" s="24"/>
      <c r="BC2191" s="24"/>
      <c r="BD2191" s="24"/>
      <c r="BE2191" s="24"/>
      <c r="BF2191" s="24"/>
      <c r="BG2191" s="24"/>
      <c r="BH2191" s="24"/>
      <c r="BI2191" s="24"/>
      <c r="BJ2191" s="24"/>
    </row>
    <row r="2193" spans="1:62" ht="15.75" customHeight="1" x14ac:dyDescent="0.15">
      <c r="E2193" s="21" t="s">
        <v>576</v>
      </c>
    </row>
    <row r="2194" spans="1:62" ht="15.75" customHeight="1" x14ac:dyDescent="0.15">
      <c r="F2194" s="23" t="s">
        <v>577</v>
      </c>
    </row>
    <row r="2195" spans="1:62" ht="15.75" customHeight="1" x14ac:dyDescent="0.15">
      <c r="F2195" s="23" t="s">
        <v>578</v>
      </c>
    </row>
    <row r="2197" spans="1:62" ht="15.75" customHeight="1" x14ac:dyDescent="0.15">
      <c r="F2197" s="23" t="s">
        <v>593</v>
      </c>
    </row>
    <row r="2198" spans="1:62" ht="15.75" customHeight="1" x14ac:dyDescent="0.15">
      <c r="F2198" s="284" t="s">
        <v>242</v>
      </c>
      <c r="G2198" s="269"/>
      <c r="H2198" s="269"/>
      <c r="I2198" s="269" t="s">
        <v>243</v>
      </c>
      <c r="J2198" s="269"/>
      <c r="K2198" s="269"/>
      <c r="L2198" s="269"/>
      <c r="M2198" s="269"/>
      <c r="N2198" s="269"/>
      <c r="O2198" s="257" t="s">
        <v>582</v>
      </c>
      <c r="P2198" s="269"/>
      <c r="Q2198" s="269"/>
      <c r="R2198" s="257" t="s">
        <v>583</v>
      </c>
      <c r="S2198" s="269"/>
      <c r="T2198" s="269"/>
      <c r="U2198" s="257" t="s">
        <v>584</v>
      </c>
      <c r="V2198" s="257"/>
      <c r="W2198" s="269"/>
      <c r="X2198" s="269"/>
      <c r="Y2198" s="257" t="s">
        <v>594</v>
      </c>
      <c r="Z2198" s="257"/>
      <c r="AA2198" s="257"/>
      <c r="AB2198" s="257"/>
      <c r="AC2198" s="257"/>
      <c r="AD2198" s="257"/>
      <c r="AE2198" s="257"/>
      <c r="AF2198" s="257"/>
      <c r="AG2198" s="263"/>
    </row>
    <row r="2199" spans="1:62" ht="15.75" customHeight="1" x14ac:dyDescent="0.15">
      <c r="F2199" s="286"/>
      <c r="G2199" s="244"/>
      <c r="H2199" s="244"/>
      <c r="I2199" s="244"/>
      <c r="J2199" s="244"/>
      <c r="K2199" s="244"/>
      <c r="L2199" s="244"/>
      <c r="M2199" s="244"/>
      <c r="N2199" s="244"/>
      <c r="O2199" s="244"/>
      <c r="P2199" s="244"/>
      <c r="Q2199" s="244"/>
      <c r="R2199" s="244"/>
      <c r="S2199" s="244"/>
      <c r="T2199" s="244"/>
      <c r="U2199" s="244"/>
      <c r="V2199" s="244"/>
      <c r="W2199" s="244"/>
      <c r="X2199" s="244"/>
      <c r="Y2199" s="279"/>
      <c r="Z2199" s="279"/>
      <c r="AA2199" s="279"/>
      <c r="AB2199" s="279"/>
      <c r="AC2199" s="279"/>
      <c r="AD2199" s="279"/>
      <c r="AE2199" s="279"/>
      <c r="AF2199" s="279"/>
      <c r="AG2199" s="280"/>
    </row>
    <row r="2200" spans="1:62" ht="15.75" customHeight="1" x14ac:dyDescent="0.15">
      <c r="F2200" s="286" t="s">
        <v>252</v>
      </c>
      <c r="G2200" s="244"/>
      <c r="H2200" s="244"/>
      <c r="I2200" s="244" t="s">
        <v>250</v>
      </c>
      <c r="J2200" s="244"/>
      <c r="K2200" s="244"/>
      <c r="L2200" s="244"/>
      <c r="M2200" s="244"/>
      <c r="N2200" s="244"/>
      <c r="O2200" s="297">
        <f>'入力 (1)'!杭径</f>
        <v>1.5</v>
      </c>
      <c r="P2200" s="297"/>
      <c r="Q2200" s="297"/>
      <c r="R2200" s="244">
        <f>'入力 (2)'!本数N</f>
        <v>9</v>
      </c>
      <c r="S2200" s="244"/>
      <c r="T2200" s="244"/>
      <c r="U2200" s="274">
        <f>'入力 (2)'!抵抗幅LA</f>
        <v>4.5</v>
      </c>
      <c r="V2200" s="274"/>
      <c r="W2200" s="274"/>
      <c r="X2200" s="274"/>
      <c r="Y2200" s="274">
        <f>MIN((0.4/100)*U2200*1000,40)</f>
        <v>18.000000000000004</v>
      </c>
      <c r="Z2200" s="274"/>
      <c r="AA2200" s="274"/>
      <c r="AB2200" s="274"/>
      <c r="AC2200" s="244" t="s">
        <v>585</v>
      </c>
      <c r="AD2200" s="244"/>
      <c r="AE2200" s="244"/>
      <c r="AF2200" s="244"/>
      <c r="AG2200" s="276"/>
    </row>
    <row r="2201" spans="1:62" ht="15.75" customHeight="1" x14ac:dyDescent="0.15">
      <c r="F2201" s="286"/>
      <c r="G2201" s="244"/>
      <c r="H2201" s="244"/>
      <c r="I2201" s="244" t="s">
        <v>251</v>
      </c>
      <c r="J2201" s="244"/>
      <c r="K2201" s="244"/>
      <c r="L2201" s="244"/>
      <c r="M2201" s="244"/>
      <c r="N2201" s="244"/>
      <c r="O2201" s="297"/>
      <c r="P2201" s="297"/>
      <c r="Q2201" s="297"/>
      <c r="R2201" s="244"/>
      <c r="S2201" s="244"/>
      <c r="T2201" s="244"/>
      <c r="U2201" s="274"/>
      <c r="V2201" s="274"/>
      <c r="W2201" s="274"/>
      <c r="X2201" s="274"/>
      <c r="Y2201" s="274">
        <f>MIN((0.4/100)*U2200*1000,40)</f>
        <v>18.000000000000004</v>
      </c>
      <c r="Z2201" s="274"/>
      <c r="AA2201" s="274"/>
      <c r="AB2201" s="274"/>
      <c r="AC2201" s="276" t="s">
        <v>585</v>
      </c>
      <c r="AD2201" s="277"/>
      <c r="AE2201" s="277"/>
      <c r="AF2201" s="277"/>
      <c r="AG2201" s="277"/>
    </row>
    <row r="2202" spans="1:62" ht="15.75" customHeight="1" x14ac:dyDescent="0.15">
      <c r="F2202" s="286" t="s">
        <v>253</v>
      </c>
      <c r="G2202" s="244"/>
      <c r="H2202" s="244"/>
      <c r="I2202" s="244" t="s">
        <v>327</v>
      </c>
      <c r="J2202" s="244"/>
      <c r="K2202" s="244"/>
      <c r="L2202" s="244"/>
      <c r="M2202" s="244"/>
      <c r="N2202" s="244"/>
      <c r="O2202" s="297"/>
      <c r="P2202" s="297"/>
      <c r="Q2202" s="297"/>
      <c r="R2202" s="244"/>
      <c r="S2202" s="244"/>
      <c r="T2202" s="244"/>
      <c r="U2202" s="274"/>
      <c r="V2202" s="274"/>
      <c r="W2202" s="274"/>
      <c r="X2202" s="274"/>
      <c r="Y2202" s="274">
        <f>MIN((1.2/100)*U2200*1000,100)</f>
        <v>54</v>
      </c>
      <c r="Z2202" s="274"/>
      <c r="AA2202" s="274"/>
      <c r="AB2202" s="274"/>
      <c r="AC2202" s="244" t="s">
        <v>586</v>
      </c>
      <c r="AD2202" s="244"/>
      <c r="AE2202" s="244"/>
      <c r="AF2202" s="244"/>
      <c r="AG2202" s="276"/>
    </row>
    <row r="2203" spans="1:62" ht="15.75" customHeight="1" x14ac:dyDescent="0.15">
      <c r="F2203" s="286"/>
      <c r="G2203" s="244"/>
      <c r="H2203" s="244"/>
      <c r="I2203" s="244" t="s">
        <v>579</v>
      </c>
      <c r="J2203" s="244"/>
      <c r="K2203" s="244"/>
      <c r="L2203" s="244"/>
      <c r="M2203" s="244"/>
      <c r="N2203" s="244"/>
      <c r="O2203" s="297"/>
      <c r="P2203" s="297"/>
      <c r="Q2203" s="297"/>
      <c r="R2203" s="244"/>
      <c r="S2203" s="244"/>
      <c r="T2203" s="244"/>
      <c r="U2203" s="274"/>
      <c r="V2203" s="274"/>
      <c r="W2203" s="274"/>
      <c r="X2203" s="274"/>
      <c r="Y2203" s="274">
        <f>(10/100)*U2200*1000</f>
        <v>450</v>
      </c>
      <c r="Z2203" s="274"/>
      <c r="AA2203" s="274"/>
      <c r="AB2203" s="274"/>
      <c r="AC2203" s="244" t="s">
        <v>587</v>
      </c>
      <c r="AD2203" s="244"/>
      <c r="AE2203" s="244"/>
      <c r="AF2203" s="244"/>
      <c r="AG2203" s="276"/>
    </row>
    <row r="2204" spans="1:62" ht="27.75" customHeight="1" x14ac:dyDescent="0.15">
      <c r="A2204" s="106"/>
      <c r="B2204" s="106"/>
      <c r="C2204" s="106"/>
      <c r="D2204" s="106"/>
      <c r="E2204" s="106"/>
      <c r="F2204" s="286" t="s">
        <v>254</v>
      </c>
      <c r="G2204" s="244"/>
      <c r="H2204" s="244"/>
      <c r="I2204" s="279" t="s">
        <v>580</v>
      </c>
      <c r="J2204" s="244"/>
      <c r="K2204" s="244"/>
      <c r="L2204" s="244"/>
      <c r="M2204" s="244"/>
      <c r="N2204" s="244"/>
      <c r="O2204" s="297"/>
      <c r="P2204" s="297"/>
      <c r="Q2204" s="297"/>
      <c r="R2204" s="244"/>
      <c r="S2204" s="244"/>
      <c r="T2204" s="244"/>
      <c r="U2204" s="274"/>
      <c r="V2204" s="274"/>
      <c r="W2204" s="274"/>
      <c r="X2204" s="274"/>
      <c r="Y2204" s="274">
        <f>MIN((2/100)*U2200*1000,100)</f>
        <v>90</v>
      </c>
      <c r="Z2204" s="274"/>
      <c r="AA2204" s="274"/>
      <c r="AB2204" s="274"/>
      <c r="AC2204" s="244" t="s">
        <v>588</v>
      </c>
      <c r="AD2204" s="244"/>
      <c r="AE2204" s="244"/>
      <c r="AF2204" s="244"/>
      <c r="AG2204" s="276"/>
      <c r="AL2204" s="24"/>
      <c r="AM2204" s="24"/>
      <c r="AN2204" s="24"/>
      <c r="BH2204" s="22"/>
      <c r="BI2204" s="22"/>
      <c r="BJ2204" s="22"/>
    </row>
    <row r="2205" spans="1:62" ht="27.75" customHeight="1" x14ac:dyDescent="0.15">
      <c r="A2205" s="106"/>
      <c r="B2205" s="106"/>
      <c r="C2205" s="106"/>
      <c r="D2205" s="106"/>
      <c r="E2205" s="106"/>
      <c r="F2205" s="287"/>
      <c r="G2205" s="255"/>
      <c r="H2205" s="255"/>
      <c r="I2205" s="259" t="s">
        <v>581</v>
      </c>
      <c r="J2205" s="255"/>
      <c r="K2205" s="255"/>
      <c r="L2205" s="255"/>
      <c r="M2205" s="255"/>
      <c r="N2205" s="255"/>
      <c r="O2205" s="298"/>
      <c r="P2205" s="298"/>
      <c r="Q2205" s="298"/>
      <c r="R2205" s="255"/>
      <c r="S2205" s="255"/>
      <c r="T2205" s="255"/>
      <c r="U2205" s="275"/>
      <c r="V2205" s="275"/>
      <c r="W2205" s="275"/>
      <c r="X2205" s="275"/>
      <c r="Y2205" s="275">
        <f>MIN((8/100)*U2200*1000,400)</f>
        <v>360</v>
      </c>
      <c r="Z2205" s="275"/>
      <c r="AA2205" s="275"/>
      <c r="AB2205" s="275"/>
      <c r="AC2205" s="255" t="s">
        <v>589</v>
      </c>
      <c r="AD2205" s="255"/>
      <c r="AE2205" s="255"/>
      <c r="AF2205" s="255"/>
      <c r="AG2205" s="278"/>
      <c r="AL2205" s="24"/>
      <c r="AM2205" s="24"/>
      <c r="AN2205" s="24"/>
      <c r="BH2205" s="22"/>
      <c r="BI2205" s="22"/>
      <c r="BJ2205" s="22"/>
    </row>
    <row r="2207" spans="1:62" s="99" customFormat="1" ht="15.75" customHeight="1" x14ac:dyDescent="0.15">
      <c r="D2207" s="23"/>
      <c r="F2207" s="23"/>
      <c r="AO2207" s="24"/>
      <c r="AP2207" s="24"/>
      <c r="AQ2207" s="24"/>
      <c r="AR2207" s="24"/>
      <c r="AS2207" s="24"/>
      <c r="AT2207" s="24"/>
      <c r="AU2207" s="24"/>
      <c r="AV2207" s="24"/>
      <c r="AW2207" s="24"/>
      <c r="AX2207" s="24"/>
      <c r="AY2207" s="24"/>
      <c r="AZ2207" s="24"/>
      <c r="BA2207" s="24"/>
      <c r="BB2207" s="24"/>
      <c r="BC2207" s="24"/>
      <c r="BD2207" s="24"/>
      <c r="BE2207" s="24"/>
      <c r="BF2207" s="24"/>
      <c r="BG2207" s="24"/>
      <c r="BH2207" s="24"/>
      <c r="BI2207" s="24"/>
      <c r="BJ2207" s="24"/>
    </row>
    <row r="2208" spans="1:62" s="99" customFormat="1" ht="15.75" customHeight="1" x14ac:dyDescent="0.15">
      <c r="D2208" s="23"/>
      <c r="E2208" s="21" t="s">
        <v>590</v>
      </c>
      <c r="F2208" s="23"/>
      <c r="AO2208" s="24"/>
      <c r="AP2208" s="24"/>
      <c r="AQ2208" s="24"/>
      <c r="AR2208" s="24"/>
      <c r="AS2208" s="24"/>
      <c r="AT2208" s="24"/>
      <c r="AU2208" s="24"/>
      <c r="AV2208" s="24"/>
      <c r="AW2208" s="24"/>
      <c r="AX2208" s="24"/>
      <c r="AY2208" s="24"/>
      <c r="AZ2208" s="24"/>
      <c r="BA2208" s="24"/>
      <c r="BB2208" s="24"/>
      <c r="BC2208" s="24"/>
      <c r="BD2208" s="24"/>
      <c r="BE2208" s="24"/>
      <c r="BF2208" s="24"/>
      <c r="BG2208" s="24"/>
      <c r="BH2208" s="24"/>
      <c r="BI2208" s="24"/>
      <c r="BJ2208" s="24"/>
    </row>
    <row r="2209" spans="1:52" ht="15.75" customHeight="1" x14ac:dyDescent="0.15">
      <c r="F2209" s="23" t="s">
        <v>591</v>
      </c>
    </row>
    <row r="2210" spans="1:52" ht="15.75" customHeight="1" x14ac:dyDescent="0.15">
      <c r="F2210" s="23" t="s">
        <v>592</v>
      </c>
    </row>
    <row r="2211" spans="1:52" s="99" customFormat="1" ht="15.75" customHeight="1" x14ac:dyDescent="0.15">
      <c r="D2211" s="23"/>
      <c r="F2211" s="23"/>
      <c r="AE2211" s="24"/>
      <c r="AF2211" s="24"/>
      <c r="AG2211" s="24"/>
      <c r="AH2211" s="24"/>
      <c r="AI2211" s="24"/>
      <c r="AJ2211" s="24"/>
      <c r="AK2211" s="24"/>
      <c r="AL2211" s="24"/>
      <c r="AM2211" s="24"/>
      <c r="AN2211" s="24"/>
      <c r="AO2211" s="24"/>
      <c r="AP2211" s="24"/>
      <c r="AQ2211" s="24"/>
      <c r="AR2211" s="24"/>
      <c r="AS2211" s="24"/>
      <c r="AT2211" s="24"/>
      <c r="AU2211" s="24"/>
      <c r="AV2211" s="24"/>
      <c r="AW2211" s="24"/>
      <c r="AX2211" s="24"/>
      <c r="AY2211" s="24"/>
      <c r="AZ2211" s="24"/>
    </row>
    <row r="2212" spans="1:52" s="99" customFormat="1" ht="15.75" customHeight="1" x14ac:dyDescent="0.15">
      <c r="D2212" s="23"/>
      <c r="F2212" s="23" t="s">
        <v>595</v>
      </c>
      <c r="Y2212" s="24"/>
      <c r="Z2212" s="24"/>
      <c r="AA2212" s="24"/>
      <c r="AB2212" s="24"/>
      <c r="AC2212" s="24"/>
      <c r="AD2212" s="24"/>
      <c r="AE2212" s="24"/>
      <c r="AF2212" s="24"/>
      <c r="AG2212" s="24"/>
      <c r="AH2212" s="24"/>
      <c r="AI2212" s="24"/>
      <c r="AJ2212" s="24"/>
      <c r="AK2212" s="24"/>
      <c r="AL2212" s="24"/>
      <c r="AM2212" s="24"/>
      <c r="AN2212" s="24"/>
      <c r="AO2212" s="24"/>
      <c r="AP2212" s="24"/>
      <c r="AQ2212" s="24"/>
      <c r="AR2212" s="24"/>
      <c r="AS2212" s="24"/>
      <c r="AT2212" s="24"/>
    </row>
    <row r="2213" spans="1:52" s="99" customFormat="1" ht="15.75" customHeight="1" x14ac:dyDescent="0.15">
      <c r="D2213" s="23"/>
      <c r="F2213" s="284" t="s">
        <v>242</v>
      </c>
      <c r="G2213" s="269"/>
      <c r="H2213" s="269"/>
      <c r="I2213" s="269" t="s">
        <v>243</v>
      </c>
      <c r="J2213" s="269"/>
      <c r="K2213" s="269"/>
      <c r="L2213" s="269"/>
      <c r="M2213" s="269"/>
      <c r="N2213" s="269"/>
      <c r="O2213" s="293" t="s">
        <v>598</v>
      </c>
      <c r="P2213" s="294"/>
      <c r="Q2213" s="294"/>
      <c r="R2213" s="294"/>
      <c r="Y2213" s="24"/>
      <c r="Z2213" s="24"/>
      <c r="AA2213" s="24"/>
      <c r="AB2213" s="24"/>
      <c r="AC2213" s="24"/>
      <c r="AD2213" s="24"/>
      <c r="AE2213" s="24"/>
      <c r="AF2213" s="24"/>
      <c r="AG2213" s="24"/>
      <c r="AH2213" s="24"/>
      <c r="AI2213" s="24"/>
      <c r="AJ2213" s="24"/>
      <c r="AK2213" s="24"/>
      <c r="AL2213" s="24"/>
      <c r="AM2213" s="24"/>
      <c r="AN2213" s="24"/>
      <c r="AO2213" s="24"/>
      <c r="AP2213" s="24"/>
      <c r="AQ2213" s="24"/>
      <c r="AR2213" s="24"/>
      <c r="AS2213" s="24"/>
      <c r="AT2213" s="24"/>
    </row>
    <row r="2214" spans="1:52" s="99" customFormat="1" ht="15.75" customHeight="1" x14ac:dyDescent="0.15">
      <c r="D2214" s="23"/>
      <c r="F2214" s="286"/>
      <c r="G2214" s="244"/>
      <c r="H2214" s="244"/>
      <c r="I2214" s="244"/>
      <c r="J2214" s="244"/>
      <c r="K2214" s="244"/>
      <c r="L2214" s="244"/>
      <c r="M2214" s="244"/>
      <c r="N2214" s="244"/>
      <c r="O2214" s="295"/>
      <c r="P2214" s="296"/>
      <c r="Q2214" s="296"/>
      <c r="R2214" s="296"/>
      <c r="Y2214" s="24"/>
      <c r="Z2214" s="24"/>
      <c r="AA2214" s="24"/>
      <c r="AB2214" s="24"/>
      <c r="AC2214" s="24"/>
      <c r="AD2214" s="24"/>
      <c r="AE2214" s="24"/>
      <c r="AF2214" s="24"/>
      <c r="AG2214" s="24"/>
      <c r="AH2214" s="24"/>
      <c r="AI2214" s="24"/>
      <c r="AJ2214" s="24"/>
      <c r="AK2214" s="24"/>
      <c r="AL2214" s="24"/>
      <c r="AM2214" s="24"/>
      <c r="AN2214" s="24"/>
      <c r="AO2214" s="24"/>
      <c r="AP2214" s="24"/>
      <c r="AQ2214" s="24"/>
      <c r="AR2214" s="24"/>
      <c r="AS2214" s="24"/>
      <c r="AT2214" s="24"/>
    </row>
    <row r="2215" spans="1:52" s="99" customFormat="1" ht="15.75" customHeight="1" x14ac:dyDescent="0.15">
      <c r="D2215" s="23"/>
      <c r="F2215" s="286" t="s">
        <v>252</v>
      </c>
      <c r="G2215" s="244"/>
      <c r="H2215" s="244"/>
      <c r="I2215" s="244" t="s">
        <v>250</v>
      </c>
      <c r="J2215" s="244"/>
      <c r="K2215" s="244"/>
      <c r="L2215" s="244"/>
      <c r="M2215" s="244"/>
      <c r="N2215" s="244"/>
      <c r="O2215" s="244">
        <v>2</v>
      </c>
      <c r="P2215" s="244"/>
      <c r="Q2215" s="244"/>
      <c r="R2215" s="276"/>
      <c r="Y2215" s="24"/>
      <c r="Z2215" s="24"/>
      <c r="AA2215" s="24"/>
      <c r="AB2215" s="24"/>
      <c r="AC2215" s="24"/>
      <c r="AD2215" s="24"/>
      <c r="AE2215" s="24"/>
      <c r="AF2215" s="24"/>
      <c r="AG2215" s="24"/>
      <c r="AH2215" s="24"/>
      <c r="AI2215" s="24"/>
      <c r="AJ2215" s="24"/>
      <c r="AK2215" s="24"/>
      <c r="AL2215" s="24"/>
      <c r="AM2215" s="24"/>
      <c r="AN2215" s="24"/>
      <c r="AO2215" s="24"/>
      <c r="AP2215" s="24"/>
      <c r="AQ2215" s="24"/>
      <c r="AR2215" s="24"/>
      <c r="AS2215" s="24"/>
      <c r="AT2215" s="24"/>
    </row>
    <row r="2216" spans="1:52" s="99" customFormat="1" ht="15.75" customHeight="1" x14ac:dyDescent="0.15">
      <c r="D2216" s="23"/>
      <c r="F2216" s="286"/>
      <c r="G2216" s="244"/>
      <c r="H2216" s="244"/>
      <c r="I2216" s="244" t="s">
        <v>251</v>
      </c>
      <c r="J2216" s="244"/>
      <c r="K2216" s="244"/>
      <c r="L2216" s="244"/>
      <c r="M2216" s="244"/>
      <c r="N2216" s="244"/>
      <c r="O2216" s="244">
        <v>2</v>
      </c>
      <c r="P2216" s="244"/>
      <c r="Q2216" s="244"/>
      <c r="R2216" s="276"/>
      <c r="Y2216" s="24"/>
      <c r="Z2216" s="24"/>
      <c r="AA2216" s="24"/>
      <c r="AB2216" s="24"/>
      <c r="AC2216" s="24"/>
      <c r="AD2216" s="24"/>
      <c r="AE2216" s="24"/>
      <c r="AF2216" s="24"/>
      <c r="AG2216" s="24"/>
      <c r="AH2216" s="24"/>
      <c r="AI2216" s="24"/>
      <c r="AJ2216" s="24"/>
      <c r="AK2216" s="24"/>
      <c r="AL2216" s="24"/>
      <c r="AM2216" s="24"/>
      <c r="AN2216" s="24"/>
      <c r="AO2216" s="24"/>
      <c r="AP2216" s="24"/>
      <c r="AQ2216" s="24"/>
      <c r="AR2216" s="24"/>
      <c r="AS2216" s="24"/>
      <c r="AT2216" s="24"/>
    </row>
    <row r="2217" spans="1:52" s="99" customFormat="1" ht="15.75" customHeight="1" x14ac:dyDescent="0.15">
      <c r="D2217" s="23"/>
      <c r="F2217" s="286" t="s">
        <v>253</v>
      </c>
      <c r="G2217" s="244"/>
      <c r="H2217" s="244"/>
      <c r="I2217" s="244" t="s">
        <v>327</v>
      </c>
      <c r="J2217" s="244"/>
      <c r="K2217" s="244"/>
      <c r="L2217" s="244"/>
      <c r="M2217" s="244"/>
      <c r="N2217" s="244"/>
      <c r="O2217" s="244">
        <v>6</v>
      </c>
      <c r="P2217" s="244"/>
      <c r="Q2217" s="244"/>
      <c r="R2217" s="276"/>
      <c r="Y2217" s="24"/>
      <c r="Z2217" s="24"/>
      <c r="AA2217" s="24"/>
      <c r="AB2217" s="24"/>
      <c r="AC2217" s="24"/>
      <c r="AD2217" s="24"/>
      <c r="AE2217" s="24"/>
      <c r="AF2217" s="24"/>
      <c r="AG2217" s="24"/>
      <c r="AH2217" s="24"/>
      <c r="AI2217" s="24"/>
      <c r="AJ2217" s="24"/>
      <c r="AK2217" s="24"/>
      <c r="AL2217" s="24"/>
      <c r="AM2217" s="24"/>
      <c r="AN2217" s="24"/>
      <c r="AO2217" s="24"/>
      <c r="AP2217" s="24"/>
      <c r="AQ2217" s="24"/>
      <c r="AR2217" s="24"/>
      <c r="AS2217" s="24"/>
      <c r="AT2217" s="24"/>
    </row>
    <row r="2218" spans="1:52" s="99" customFormat="1" ht="15.75" customHeight="1" x14ac:dyDescent="0.15">
      <c r="D2218" s="23"/>
      <c r="F2218" s="286"/>
      <c r="G2218" s="244"/>
      <c r="H2218" s="244"/>
      <c r="I2218" s="244" t="s">
        <v>579</v>
      </c>
      <c r="J2218" s="244"/>
      <c r="K2218" s="244"/>
      <c r="L2218" s="244"/>
      <c r="M2218" s="244"/>
      <c r="N2218" s="244"/>
      <c r="O2218" s="244">
        <v>30</v>
      </c>
      <c r="P2218" s="244"/>
      <c r="Q2218" s="244"/>
      <c r="R2218" s="276"/>
      <c r="Y2218" s="24"/>
      <c r="Z2218" s="24"/>
      <c r="AA2218" s="24"/>
      <c r="AB2218" s="24"/>
      <c r="AC2218" s="24"/>
      <c r="AD2218" s="24"/>
      <c r="AE2218" s="24"/>
      <c r="AF2218" s="24"/>
      <c r="AG2218" s="24"/>
      <c r="AH2218" s="24"/>
      <c r="AI2218" s="24"/>
      <c r="AJ2218" s="24"/>
      <c r="AK2218" s="24"/>
      <c r="AL2218" s="24"/>
      <c r="AM2218" s="24"/>
      <c r="AN2218" s="24"/>
      <c r="AO2218" s="24"/>
      <c r="AP2218" s="24"/>
      <c r="AQ2218" s="24"/>
      <c r="AR2218" s="24"/>
      <c r="AS2218" s="24"/>
      <c r="AT2218" s="24"/>
    </row>
    <row r="2219" spans="1:52" s="99" customFormat="1" ht="16.5" customHeight="1" x14ac:dyDescent="0.15">
      <c r="A2219" s="106"/>
      <c r="B2219" s="106"/>
      <c r="C2219" s="106"/>
      <c r="D2219" s="106"/>
      <c r="E2219" s="106"/>
      <c r="F2219" s="286" t="s">
        <v>254</v>
      </c>
      <c r="G2219" s="244"/>
      <c r="H2219" s="244"/>
      <c r="I2219" s="279" t="s">
        <v>596</v>
      </c>
      <c r="J2219" s="244"/>
      <c r="K2219" s="244"/>
      <c r="L2219" s="244"/>
      <c r="M2219" s="244"/>
      <c r="N2219" s="244"/>
      <c r="O2219" s="244">
        <v>10</v>
      </c>
      <c r="P2219" s="244"/>
      <c r="Q2219" s="244"/>
      <c r="R2219" s="276"/>
      <c r="V2219" s="24"/>
      <c r="W2219" s="24"/>
      <c r="X2219" s="24"/>
      <c r="Y2219" s="24"/>
      <c r="Z2219" s="24"/>
      <c r="AA2219" s="24"/>
      <c r="AB2219" s="24"/>
      <c r="AC2219" s="24"/>
      <c r="AD2219" s="24"/>
      <c r="AE2219" s="24"/>
      <c r="AF2219" s="24"/>
      <c r="AG2219" s="24"/>
      <c r="AH2219" s="24"/>
      <c r="AI2219" s="24"/>
      <c r="AJ2219" s="24"/>
      <c r="AK2219" s="24"/>
      <c r="AL2219" s="24"/>
      <c r="AM2219" s="24"/>
      <c r="AN2219" s="24"/>
      <c r="AO2219" s="24"/>
      <c r="AP2219" s="24"/>
      <c r="AQ2219" s="24"/>
    </row>
    <row r="2220" spans="1:52" s="99" customFormat="1" ht="16.5" customHeight="1" x14ac:dyDescent="0.15">
      <c r="A2220" s="106"/>
      <c r="B2220" s="106"/>
      <c r="C2220" s="106"/>
      <c r="D2220" s="106"/>
      <c r="E2220" s="106"/>
      <c r="F2220" s="287"/>
      <c r="G2220" s="255"/>
      <c r="H2220" s="255"/>
      <c r="I2220" s="259" t="s">
        <v>597</v>
      </c>
      <c r="J2220" s="255"/>
      <c r="K2220" s="255"/>
      <c r="L2220" s="255"/>
      <c r="M2220" s="255"/>
      <c r="N2220" s="255"/>
      <c r="O2220" s="255">
        <v>20</v>
      </c>
      <c r="P2220" s="255"/>
      <c r="Q2220" s="255"/>
      <c r="R2220" s="278"/>
      <c r="V2220" s="24"/>
      <c r="W2220" s="24"/>
      <c r="X2220" s="24"/>
      <c r="Y2220" s="24"/>
      <c r="Z2220" s="24"/>
      <c r="AA2220" s="24"/>
      <c r="AB2220" s="24"/>
      <c r="AC2220" s="24"/>
      <c r="AD2220" s="24"/>
      <c r="AE2220" s="24"/>
      <c r="AF2220" s="24"/>
      <c r="AG2220" s="24"/>
      <c r="AH2220" s="24"/>
      <c r="AI2220" s="24"/>
      <c r="AJ2220" s="24"/>
      <c r="AK2220" s="24"/>
      <c r="AL2220" s="24"/>
      <c r="AM2220" s="24"/>
      <c r="AN2220" s="24"/>
      <c r="AO2220" s="24"/>
      <c r="AP2220" s="24"/>
      <c r="AQ2220" s="24"/>
    </row>
    <row r="2221" spans="1:52" s="99" customFormat="1" ht="15.75" customHeight="1" x14ac:dyDescent="0.15">
      <c r="B2221" s="99" t="s">
        <v>571</v>
      </c>
      <c r="D2221" s="23"/>
      <c r="F2221" s="23"/>
      <c r="Y2221" s="24"/>
      <c r="Z2221" s="24"/>
      <c r="AA2221" s="24"/>
      <c r="AB2221" s="24"/>
      <c r="AC2221" s="24"/>
      <c r="AD2221" s="24"/>
      <c r="AE2221" s="24"/>
      <c r="AF2221" s="24"/>
      <c r="AG2221" s="24"/>
      <c r="AH2221" s="24"/>
      <c r="AI2221" s="24"/>
      <c r="AJ2221" s="24"/>
      <c r="AK2221" s="24"/>
      <c r="AL2221" s="24"/>
      <c r="AM2221" s="24"/>
      <c r="AN2221" s="24"/>
      <c r="AO2221" s="24"/>
      <c r="AP2221" s="24"/>
      <c r="AQ2221" s="24"/>
      <c r="AR2221" s="24"/>
      <c r="AS2221" s="24"/>
      <c r="AT2221" s="24"/>
    </row>
  </sheetData>
  <autoFilter ref="A1:A2221"/>
  <dataConsolidate/>
  <mergeCells count="10665">
    <mergeCell ref="I924:K924"/>
    <mergeCell ref="N905:P906"/>
    <mergeCell ref="Q905:S906"/>
    <mergeCell ref="Q907:S907"/>
    <mergeCell ref="Q908:S908"/>
    <mergeCell ref="Q909:S909"/>
    <mergeCell ref="Q910:S910"/>
    <mergeCell ref="Q911:S911"/>
    <mergeCell ref="Q912:S912"/>
    <mergeCell ref="Q913:S913"/>
    <mergeCell ref="Q914:S914"/>
    <mergeCell ref="Q915:S915"/>
    <mergeCell ref="Q916:S916"/>
    <mergeCell ref="Q917:S917"/>
    <mergeCell ref="Q918:S918"/>
    <mergeCell ref="Q919:S919"/>
    <mergeCell ref="Q920:S920"/>
    <mergeCell ref="Q921:S921"/>
    <mergeCell ref="Q922:S922"/>
    <mergeCell ref="N907:P907"/>
    <mergeCell ref="N908:P908"/>
    <mergeCell ref="N909:P909"/>
    <mergeCell ref="N910:P910"/>
    <mergeCell ref="N911:P911"/>
    <mergeCell ref="N912:P912"/>
    <mergeCell ref="N913:P913"/>
    <mergeCell ref="N914:P914"/>
    <mergeCell ref="N915:P915"/>
    <mergeCell ref="N916:P916"/>
    <mergeCell ref="N917:P917"/>
    <mergeCell ref="N918:P918"/>
    <mergeCell ref="N919:P919"/>
    <mergeCell ref="N920:P920"/>
    <mergeCell ref="N921:P921"/>
    <mergeCell ref="N922:P922"/>
    <mergeCell ref="T916:U916"/>
    <mergeCell ref="T917:U917"/>
    <mergeCell ref="T918:U918"/>
    <mergeCell ref="T919:U919"/>
    <mergeCell ref="T920:U920"/>
    <mergeCell ref="T921:U921"/>
    <mergeCell ref="T922:U922"/>
    <mergeCell ref="AB907:AD907"/>
    <mergeCell ref="AB908:AD908"/>
    <mergeCell ref="F920:G920"/>
    <mergeCell ref="H920:J920"/>
    <mergeCell ref="K920:M920"/>
    <mergeCell ref="Y920:AA920"/>
    <mergeCell ref="AE920:AH920"/>
    <mergeCell ref="F921:G921"/>
    <mergeCell ref="H921:J921"/>
    <mergeCell ref="K921:M921"/>
    <mergeCell ref="Y921:AA921"/>
    <mergeCell ref="AE921:AH921"/>
    <mergeCell ref="F922:G922"/>
    <mergeCell ref="H922:J922"/>
    <mergeCell ref="K922:M922"/>
    <mergeCell ref="Y922:AA922"/>
    <mergeCell ref="AE922:AH922"/>
    <mergeCell ref="AB920:AD920"/>
    <mergeCell ref="AB921:AD921"/>
    <mergeCell ref="AB922:AD922"/>
    <mergeCell ref="F916:G916"/>
    <mergeCell ref="H916:J916"/>
    <mergeCell ref="K916:M916"/>
    <mergeCell ref="Y916:AA916"/>
    <mergeCell ref="AE916:AH916"/>
    <mergeCell ref="F917:G917"/>
    <mergeCell ref="H917:J917"/>
    <mergeCell ref="K917:M917"/>
    <mergeCell ref="Y917:AA917"/>
    <mergeCell ref="AE917:AH917"/>
    <mergeCell ref="F918:G918"/>
    <mergeCell ref="H918:J918"/>
    <mergeCell ref="K918:M918"/>
    <mergeCell ref="Y918:AA918"/>
    <mergeCell ref="AE918:AH918"/>
    <mergeCell ref="F919:G919"/>
    <mergeCell ref="H919:J919"/>
    <mergeCell ref="K919:M919"/>
    <mergeCell ref="Y919:AA919"/>
    <mergeCell ref="AE919:AH919"/>
    <mergeCell ref="AB916:AD916"/>
    <mergeCell ref="AB917:AD917"/>
    <mergeCell ref="AB918:AD918"/>
    <mergeCell ref="AB919:AD919"/>
    <mergeCell ref="F912:G912"/>
    <mergeCell ref="H912:J912"/>
    <mergeCell ref="K912:M912"/>
    <mergeCell ref="Y912:AA912"/>
    <mergeCell ref="AE912:AH912"/>
    <mergeCell ref="F913:G913"/>
    <mergeCell ref="H913:J913"/>
    <mergeCell ref="K913:M913"/>
    <mergeCell ref="Y913:AA913"/>
    <mergeCell ref="AE913:AH913"/>
    <mergeCell ref="F914:G914"/>
    <mergeCell ref="H914:J914"/>
    <mergeCell ref="K914:M914"/>
    <mergeCell ref="Y914:AA914"/>
    <mergeCell ref="AE914:AH914"/>
    <mergeCell ref="F915:G915"/>
    <mergeCell ref="H915:J915"/>
    <mergeCell ref="K915:M915"/>
    <mergeCell ref="Y915:AA915"/>
    <mergeCell ref="AE915:AH915"/>
    <mergeCell ref="AB912:AD912"/>
    <mergeCell ref="AB913:AD913"/>
    <mergeCell ref="AB914:AD914"/>
    <mergeCell ref="AB915:AD915"/>
    <mergeCell ref="F908:G908"/>
    <mergeCell ref="H908:J908"/>
    <mergeCell ref="K908:M908"/>
    <mergeCell ref="Y908:AA908"/>
    <mergeCell ref="AE908:AH908"/>
    <mergeCell ref="F909:G909"/>
    <mergeCell ref="H909:J909"/>
    <mergeCell ref="K909:M909"/>
    <mergeCell ref="Y909:AA909"/>
    <mergeCell ref="AE909:AH909"/>
    <mergeCell ref="F910:G910"/>
    <mergeCell ref="H910:J910"/>
    <mergeCell ref="K910:M910"/>
    <mergeCell ref="Y910:AA910"/>
    <mergeCell ref="AE910:AH910"/>
    <mergeCell ref="F911:G911"/>
    <mergeCell ref="H911:J911"/>
    <mergeCell ref="K911:M911"/>
    <mergeCell ref="Y911:AA911"/>
    <mergeCell ref="AE911:AH911"/>
    <mergeCell ref="AB909:AD909"/>
    <mergeCell ref="AB910:AD910"/>
    <mergeCell ref="AB911:AD911"/>
    <mergeCell ref="T908:U908"/>
    <mergeCell ref="T909:U909"/>
    <mergeCell ref="T910:U910"/>
    <mergeCell ref="T911:U911"/>
    <mergeCell ref="T912:U912"/>
    <mergeCell ref="T913:U913"/>
    <mergeCell ref="T914:U914"/>
    <mergeCell ref="T915:U915"/>
    <mergeCell ref="V893:W893"/>
    <mergeCell ref="Y893:Z893"/>
    <mergeCell ref="AA893:AB893"/>
    <mergeCell ref="AC893:AD893"/>
    <mergeCell ref="Z894:AA894"/>
    <mergeCell ref="AC894:AD894"/>
    <mergeCell ref="AE894:AF894"/>
    <mergeCell ref="F905:G906"/>
    <mergeCell ref="H905:J906"/>
    <mergeCell ref="K905:M906"/>
    <mergeCell ref="AE905:AH906"/>
    <mergeCell ref="F907:G907"/>
    <mergeCell ref="H907:J907"/>
    <mergeCell ref="K907:M907"/>
    <mergeCell ref="Y907:AA907"/>
    <mergeCell ref="AE907:AH907"/>
    <mergeCell ref="AB905:AD906"/>
    <mergeCell ref="O901:O902"/>
    <mergeCell ref="M901:N902"/>
    <mergeCell ref="Q901:U902"/>
    <mergeCell ref="Q849:V849"/>
    <mergeCell ref="W849:AB849"/>
    <mergeCell ref="N839:O839"/>
    <mergeCell ref="S839:T839"/>
    <mergeCell ref="K840:L840"/>
    <mergeCell ref="G854:H854"/>
    <mergeCell ref="J854:K854"/>
    <mergeCell ref="M854:N854"/>
    <mergeCell ref="K856:L856"/>
    <mergeCell ref="K857:L857"/>
    <mergeCell ref="K858:L858"/>
    <mergeCell ref="K864:P864"/>
    <mergeCell ref="Q864:V864"/>
    <mergeCell ref="W864:AB864"/>
    <mergeCell ref="K865:P865"/>
    <mergeCell ref="Q865:V865"/>
    <mergeCell ref="W865:AB865"/>
    <mergeCell ref="K868:P868"/>
    <mergeCell ref="Q868:V868"/>
    <mergeCell ref="W868:AB868"/>
    <mergeCell ref="K869:P869"/>
    <mergeCell ref="Q869:V869"/>
    <mergeCell ref="W869:AB869"/>
    <mergeCell ref="N859:O859"/>
    <mergeCell ref="Q859:R859"/>
    <mergeCell ref="Q860:R860"/>
    <mergeCell ref="V860:X860"/>
    <mergeCell ref="K861:L861"/>
    <mergeCell ref="V861:X861"/>
    <mergeCell ref="AA860:AD860"/>
    <mergeCell ref="T905:AA906"/>
    <mergeCell ref="AC1350:AE1351"/>
    <mergeCell ref="AF1350:AI1350"/>
    <mergeCell ref="V1351:X1351"/>
    <mergeCell ref="S1351:U1351"/>
    <mergeCell ref="AF1351:AI1351"/>
    <mergeCell ref="M1352:O1353"/>
    <mergeCell ref="P1352:R1353"/>
    <mergeCell ref="S1352:U1352"/>
    <mergeCell ref="AC1352:AE1353"/>
    <mergeCell ref="AF1352:AI1352"/>
    <mergeCell ref="V1353:X1353"/>
    <mergeCell ref="S1353:U1353"/>
    <mergeCell ref="AF1353:AI1353"/>
    <mergeCell ref="M1336:O1337"/>
    <mergeCell ref="P1336:R1337"/>
    <mergeCell ref="S1336:U1336"/>
    <mergeCell ref="AC1336:AE1337"/>
    <mergeCell ref="H1313:J1313"/>
    <mergeCell ref="K1313:M1313"/>
    <mergeCell ref="Q1313:S1313"/>
    <mergeCell ref="N1313:P1313"/>
    <mergeCell ref="Q1314:S1314"/>
    <mergeCell ref="N1314:P1314"/>
    <mergeCell ref="G1340:I1341"/>
    <mergeCell ref="J1340:L1341"/>
    <mergeCell ref="V1340:X1340"/>
    <mergeCell ref="M1340:O1341"/>
    <mergeCell ref="P1340:R1341"/>
    <mergeCell ref="S1340:U1340"/>
    <mergeCell ref="AC1340:AE1341"/>
    <mergeCell ref="AF1340:AI1340"/>
    <mergeCell ref="V1341:X1341"/>
    <mergeCell ref="S1341:U1341"/>
    <mergeCell ref="AF1341:AI1341"/>
    <mergeCell ref="Y1343:AB1343"/>
    <mergeCell ref="Y1344:AB1344"/>
    <mergeCell ref="Y1345:AB1345"/>
    <mergeCell ref="Y1346:AB1346"/>
    <mergeCell ref="Y1347:AB1347"/>
    <mergeCell ref="Y1348:AB1348"/>
    <mergeCell ref="Y1349:AB1349"/>
    <mergeCell ref="Y1350:AB1350"/>
    <mergeCell ref="Y1351:AB1351"/>
    <mergeCell ref="Y1352:AB1352"/>
    <mergeCell ref="Y1353:AB1353"/>
    <mergeCell ref="N1323:P1323"/>
    <mergeCell ref="H1324:J1324"/>
    <mergeCell ref="K1324:M1324"/>
    <mergeCell ref="Q1324:S1324"/>
    <mergeCell ref="N1324:P1324"/>
    <mergeCell ref="K1319:M1319"/>
    <mergeCell ref="Q1319:S1319"/>
    <mergeCell ref="N1319:P1319"/>
    <mergeCell ref="H1320:J1320"/>
    <mergeCell ref="K1320:M1320"/>
    <mergeCell ref="Q1320:S1320"/>
    <mergeCell ref="N1320:P1320"/>
    <mergeCell ref="H1321:J1321"/>
    <mergeCell ref="K1321:M1321"/>
    <mergeCell ref="Q1321:S1321"/>
    <mergeCell ref="N1321:P1321"/>
    <mergeCell ref="H1328:J1328"/>
    <mergeCell ref="K1328:M1328"/>
    <mergeCell ref="Q1328:S1328"/>
    <mergeCell ref="H1325:J1325"/>
    <mergeCell ref="K1325:M1325"/>
    <mergeCell ref="Q1325:S1325"/>
    <mergeCell ref="N1325:P1325"/>
    <mergeCell ref="H1326:J1326"/>
    <mergeCell ref="K1326:M1326"/>
    <mergeCell ref="Q1326:S1326"/>
    <mergeCell ref="N1326:P1326"/>
    <mergeCell ref="H1327:J1327"/>
    <mergeCell ref="K1327:M1327"/>
    <mergeCell ref="Q1327:S1327"/>
    <mergeCell ref="N1327:P1327"/>
    <mergeCell ref="T1320:W1320"/>
    <mergeCell ref="T1321:W1321"/>
    <mergeCell ref="T1322:W1322"/>
    <mergeCell ref="T1323:W1323"/>
    <mergeCell ref="T1324:W1324"/>
    <mergeCell ref="T1325:W1325"/>
    <mergeCell ref="T1326:W1326"/>
    <mergeCell ref="Y1357:AB1357"/>
    <mergeCell ref="Y1358:AB1358"/>
    <mergeCell ref="Y1359:AB1359"/>
    <mergeCell ref="V1354:X1354"/>
    <mergeCell ref="M1354:O1355"/>
    <mergeCell ref="P1354:R1355"/>
    <mergeCell ref="S1354:U1354"/>
    <mergeCell ref="D1362:F1363"/>
    <mergeCell ref="G1362:I1363"/>
    <mergeCell ref="J1362:L1363"/>
    <mergeCell ref="V1362:X1362"/>
    <mergeCell ref="M1362:O1363"/>
    <mergeCell ref="P1362:R1363"/>
    <mergeCell ref="S1362:U1362"/>
    <mergeCell ref="E1324:G1324"/>
    <mergeCell ref="G1332:I1333"/>
    <mergeCell ref="G1334:I1335"/>
    <mergeCell ref="D1334:F1335"/>
    <mergeCell ref="D1336:F1337"/>
    <mergeCell ref="AC1362:AE1363"/>
    <mergeCell ref="AF1362:AI1362"/>
    <mergeCell ref="V1363:X1363"/>
    <mergeCell ref="S1363:U1363"/>
    <mergeCell ref="AF1363:AI1363"/>
    <mergeCell ref="Y1360:AB1360"/>
    <mergeCell ref="Y1361:AB1361"/>
    <mergeCell ref="Y1362:AB1362"/>
    <mergeCell ref="Y1363:AB1363"/>
    <mergeCell ref="AC1354:AE1355"/>
    <mergeCell ref="AF1354:AI1354"/>
    <mergeCell ref="V1355:X1355"/>
    <mergeCell ref="S1355:U1355"/>
    <mergeCell ref="AF1355:AI1355"/>
    <mergeCell ref="J1356:L1357"/>
    <mergeCell ref="V1356:X1356"/>
    <mergeCell ref="E1314:G1314"/>
    <mergeCell ref="E1315:G1315"/>
    <mergeCell ref="E1316:G1316"/>
    <mergeCell ref="E1317:G1317"/>
    <mergeCell ref="E1318:G1318"/>
    <mergeCell ref="E1319:G1319"/>
    <mergeCell ref="N1317:P1317"/>
    <mergeCell ref="H1318:J1318"/>
    <mergeCell ref="K1318:M1318"/>
    <mergeCell ref="Q1318:S1318"/>
    <mergeCell ref="E1325:G1325"/>
    <mergeCell ref="E1326:G1326"/>
    <mergeCell ref="E1327:G1327"/>
    <mergeCell ref="E1328:G1328"/>
    <mergeCell ref="H1314:J1314"/>
    <mergeCell ref="K1314:M1314"/>
    <mergeCell ref="H1315:J1315"/>
    <mergeCell ref="K1315:M1315"/>
    <mergeCell ref="Q1315:S1315"/>
    <mergeCell ref="N1315:P1315"/>
    <mergeCell ref="H1316:J1316"/>
    <mergeCell ref="K1316:M1316"/>
    <mergeCell ref="Q1316:S1316"/>
    <mergeCell ref="N1316:P1316"/>
    <mergeCell ref="H1317:J1317"/>
    <mergeCell ref="K1317:M1317"/>
    <mergeCell ref="Q1317:S1317"/>
    <mergeCell ref="H1322:J1322"/>
    <mergeCell ref="K1322:M1322"/>
    <mergeCell ref="Q1322:S1322"/>
    <mergeCell ref="N1322:P1322"/>
    <mergeCell ref="H1323:J1323"/>
    <mergeCell ref="K1323:M1323"/>
    <mergeCell ref="Q1323:S1323"/>
    <mergeCell ref="G1336:I1337"/>
    <mergeCell ref="D1342:F1343"/>
    <mergeCell ref="G1342:I1343"/>
    <mergeCell ref="D1352:F1353"/>
    <mergeCell ref="G1352:I1353"/>
    <mergeCell ref="D1356:F1357"/>
    <mergeCell ref="G1356:I1357"/>
    <mergeCell ref="AF1336:AI1336"/>
    <mergeCell ref="AF1337:AI1337"/>
    <mergeCell ref="S1350:U1350"/>
    <mergeCell ref="AF1334:AI1334"/>
    <mergeCell ref="AF1335:AI1335"/>
    <mergeCell ref="AF1332:AI1333"/>
    <mergeCell ref="E1323:G1323"/>
    <mergeCell ref="J1664:K1664"/>
    <mergeCell ref="L1662:M1662"/>
    <mergeCell ref="I1662:J1662"/>
    <mergeCell ref="F1662:G1662"/>
    <mergeCell ref="L1661:M1661"/>
    <mergeCell ref="I1661:J1661"/>
    <mergeCell ref="F1661:G1661"/>
    <mergeCell ref="D1344:F1345"/>
    <mergeCell ref="G1344:I1345"/>
    <mergeCell ref="J1344:L1345"/>
    <mergeCell ref="V1344:X1344"/>
    <mergeCell ref="M1344:O1345"/>
    <mergeCell ref="P1344:R1345"/>
    <mergeCell ref="S1344:U1344"/>
    <mergeCell ref="AC1344:AE1345"/>
    <mergeCell ref="AF1344:AI1344"/>
    <mergeCell ref="V1345:X1345"/>
    <mergeCell ref="S1345:U1345"/>
    <mergeCell ref="AF1345:AI1345"/>
    <mergeCell ref="D1346:F1347"/>
    <mergeCell ref="V1346:X1346"/>
    <mergeCell ref="M1346:O1347"/>
    <mergeCell ref="P1346:R1347"/>
    <mergeCell ref="S1346:U1346"/>
    <mergeCell ref="AC1346:AE1347"/>
    <mergeCell ref="AF1346:AI1346"/>
    <mergeCell ref="AF1347:AI1347"/>
    <mergeCell ref="D1348:F1349"/>
    <mergeCell ref="G1348:I1349"/>
    <mergeCell ref="J1348:L1349"/>
    <mergeCell ref="V1348:X1348"/>
    <mergeCell ref="M1348:O1349"/>
    <mergeCell ref="P1348:R1349"/>
    <mergeCell ref="S1348:U1348"/>
    <mergeCell ref="AC1348:AE1349"/>
    <mergeCell ref="AF1348:AI1348"/>
    <mergeCell ref="G1350:I1351"/>
    <mergeCell ref="J1350:L1351"/>
    <mergeCell ref="D1354:F1355"/>
    <mergeCell ref="G1354:I1355"/>
    <mergeCell ref="J1354:L1355"/>
    <mergeCell ref="D1358:F1359"/>
    <mergeCell ref="O1386:P1386"/>
    <mergeCell ref="Q1386:R1386"/>
    <mergeCell ref="S1386:T1386"/>
    <mergeCell ref="O1387:P1387"/>
    <mergeCell ref="C1382:D1383"/>
    <mergeCell ref="G1358:I1359"/>
    <mergeCell ref="J1358:L1359"/>
    <mergeCell ref="V1358:X1358"/>
    <mergeCell ref="M1358:O1359"/>
    <mergeCell ref="P1358:R1359"/>
    <mergeCell ref="S1358:U1358"/>
    <mergeCell ref="AC1358:AE1359"/>
    <mergeCell ref="AF1358:AI1358"/>
    <mergeCell ref="V1359:X1359"/>
    <mergeCell ref="S1359:U1359"/>
    <mergeCell ref="AF1359:AI1359"/>
    <mergeCell ref="D1360:F1361"/>
    <mergeCell ref="G1360:I1361"/>
    <mergeCell ref="J1360:L1361"/>
    <mergeCell ref="V1360:X1360"/>
    <mergeCell ref="M1360:O1361"/>
    <mergeCell ref="P1360:R1361"/>
    <mergeCell ref="N266:Q266"/>
    <mergeCell ref="N267:Q267"/>
    <mergeCell ref="N268:Q268"/>
    <mergeCell ref="N269:Q269"/>
    <mergeCell ref="N270:Q270"/>
    <mergeCell ref="N271:Q271"/>
    <mergeCell ref="N272:Q272"/>
    <mergeCell ref="G274:I274"/>
    <mergeCell ref="J260:M260"/>
    <mergeCell ref="J261:M261"/>
    <mergeCell ref="Z260:AD260"/>
    <mergeCell ref="Z261:AD261"/>
    <mergeCell ref="Z262:AD262"/>
    <mergeCell ref="Z263:AD263"/>
    <mergeCell ref="Z264:AD264"/>
    <mergeCell ref="Z265:AD265"/>
    <mergeCell ref="Z266:AD266"/>
    <mergeCell ref="Z267:AD267"/>
    <mergeCell ref="Z268:AD268"/>
    <mergeCell ref="Z269:AD269"/>
    <mergeCell ref="Z270:AD270"/>
    <mergeCell ref="Z271:AD271"/>
    <mergeCell ref="Z272:AD272"/>
    <mergeCell ref="Z273:AD273"/>
    <mergeCell ref="Z274:AD274"/>
    <mergeCell ref="N274:Q274"/>
    <mergeCell ref="R260:T260"/>
    <mergeCell ref="R261:T261"/>
    <mergeCell ref="R262:T262"/>
    <mergeCell ref="R263:T263"/>
    <mergeCell ref="R264:T264"/>
    <mergeCell ref="R265:T265"/>
    <mergeCell ref="R266:T266"/>
    <mergeCell ref="R267:T267"/>
    <mergeCell ref="R268:T268"/>
    <mergeCell ref="R269:T269"/>
    <mergeCell ref="R270:T270"/>
    <mergeCell ref="R271:T271"/>
    <mergeCell ref="R272:T272"/>
    <mergeCell ref="R273:T273"/>
    <mergeCell ref="R274:T274"/>
    <mergeCell ref="U260:Y260"/>
    <mergeCell ref="U238:Y238"/>
    <mergeCell ref="U239:Y239"/>
    <mergeCell ref="U240:Y240"/>
    <mergeCell ref="R244:T244"/>
    <mergeCell ref="J250:M250"/>
    <mergeCell ref="J251:M251"/>
    <mergeCell ref="J252:M252"/>
    <mergeCell ref="R241:T241"/>
    <mergeCell ref="R242:T242"/>
    <mergeCell ref="R243:T243"/>
    <mergeCell ref="G263:I263"/>
    <mergeCell ref="G264:I264"/>
    <mergeCell ref="G265:I265"/>
    <mergeCell ref="R245:T245"/>
    <mergeCell ref="R246:T246"/>
    <mergeCell ref="R247:T247"/>
    <mergeCell ref="J262:M262"/>
    <mergeCell ref="J263:M263"/>
    <mergeCell ref="J264:M264"/>
    <mergeCell ref="J265:M265"/>
    <mergeCell ref="G260:I260"/>
    <mergeCell ref="U250:Y250"/>
    <mergeCell ref="U251:Y251"/>
    <mergeCell ref="U252:Y252"/>
    <mergeCell ref="U261:Y261"/>
    <mergeCell ref="U262:Y262"/>
    <mergeCell ref="U263:Y263"/>
    <mergeCell ref="U264:Y264"/>
    <mergeCell ref="U265:Y265"/>
    <mergeCell ref="G261:I261"/>
    <mergeCell ref="G262:I262"/>
    <mergeCell ref="N260:Q260"/>
    <mergeCell ref="N261:Q261"/>
    <mergeCell ref="N262:Q262"/>
    <mergeCell ref="N263:Q263"/>
    <mergeCell ref="N264:Q264"/>
    <mergeCell ref="N265:Q265"/>
    <mergeCell ref="G640:I640"/>
    <mergeCell ref="K420:L420"/>
    <mergeCell ref="K421:L421"/>
    <mergeCell ref="G624:I625"/>
    <mergeCell ref="N624:P625"/>
    <mergeCell ref="I456:K456"/>
    <mergeCell ref="I457:K457"/>
    <mergeCell ref="I458:K458"/>
    <mergeCell ref="F459:H459"/>
    <mergeCell ref="F460:H460"/>
    <mergeCell ref="F483:H483"/>
    <mergeCell ref="I483:K483"/>
    <mergeCell ref="L483:O483"/>
    <mergeCell ref="P483:T483"/>
    <mergeCell ref="F492:G492"/>
    <mergeCell ref="I492:K492"/>
    <mergeCell ref="F467:G467"/>
    <mergeCell ref="I467:K467"/>
    <mergeCell ref="G641:I641"/>
    <mergeCell ref="L457:O457"/>
    <mergeCell ref="L458:O458"/>
    <mergeCell ref="L459:O459"/>
    <mergeCell ref="N634:P634"/>
    <mergeCell ref="N635:P635"/>
    <mergeCell ref="N636:P636"/>
    <mergeCell ref="N637:P637"/>
    <mergeCell ref="N638:P638"/>
    <mergeCell ref="N639:P639"/>
    <mergeCell ref="N640:P640"/>
    <mergeCell ref="N641:P641"/>
    <mergeCell ref="N626:P626"/>
    <mergeCell ref="N627:P627"/>
    <mergeCell ref="N628:P628"/>
    <mergeCell ref="N629:P629"/>
    <mergeCell ref="N630:P630"/>
    <mergeCell ref="N631:P631"/>
    <mergeCell ref="N632:P632"/>
    <mergeCell ref="N633:P633"/>
    <mergeCell ref="L461:O461"/>
    <mergeCell ref="F461:H461"/>
    <mergeCell ref="F471:H472"/>
    <mergeCell ref="I471:K472"/>
    <mergeCell ref="L471:O472"/>
    <mergeCell ref="F475:H475"/>
    <mergeCell ref="F462:H462"/>
    <mergeCell ref="F463:H463"/>
    <mergeCell ref="F496:H497"/>
    <mergeCell ref="I496:K497"/>
    <mergeCell ref="L496:O497"/>
    <mergeCell ref="F498:H498"/>
    <mergeCell ref="L498:O498"/>
    <mergeCell ref="P498:T498"/>
    <mergeCell ref="F510:H510"/>
    <mergeCell ref="I510:K510"/>
    <mergeCell ref="L510:O510"/>
    <mergeCell ref="P510:T510"/>
    <mergeCell ref="F504:H504"/>
    <mergeCell ref="I478:K478"/>
    <mergeCell ref="L478:O478"/>
    <mergeCell ref="P478:T478"/>
    <mergeCell ref="I505:K505"/>
    <mergeCell ref="L505:O505"/>
    <mergeCell ref="P505:T505"/>
    <mergeCell ref="F503:H503"/>
    <mergeCell ref="AA420:AB420"/>
    <mergeCell ref="U420:V420"/>
    <mergeCell ref="Y446:AB447"/>
    <mergeCell ref="AE421:AH421"/>
    <mergeCell ref="I454:K454"/>
    <mergeCell ref="I455:K455"/>
    <mergeCell ref="L449:O449"/>
    <mergeCell ref="L450:O450"/>
    <mergeCell ref="L451:O451"/>
    <mergeCell ref="L452:O452"/>
    <mergeCell ref="L453:O453"/>
    <mergeCell ref="L454:O454"/>
    <mergeCell ref="F449:H449"/>
    <mergeCell ref="F450:H450"/>
    <mergeCell ref="F451:H451"/>
    <mergeCell ref="F452:H452"/>
    <mergeCell ref="F453:H453"/>
    <mergeCell ref="F454:H454"/>
    <mergeCell ref="F455:H455"/>
    <mergeCell ref="K417:L417"/>
    <mergeCell ref="K418:L418"/>
    <mergeCell ref="U448:X448"/>
    <mergeCell ref="Y448:AB448"/>
    <mergeCell ref="U446:X447"/>
    <mergeCell ref="I449:K449"/>
    <mergeCell ref="P452:T452"/>
    <mergeCell ref="P453:T453"/>
    <mergeCell ref="P454:T454"/>
    <mergeCell ref="P455:T455"/>
    <mergeCell ref="P456:T456"/>
    <mergeCell ref="P457:T457"/>
    <mergeCell ref="G635:I635"/>
    <mergeCell ref="K397:L397"/>
    <mergeCell ref="P414:Q414"/>
    <mergeCell ref="K416:L416"/>
    <mergeCell ref="L462:O462"/>
    <mergeCell ref="U460:X460"/>
    <mergeCell ref="U461:X461"/>
    <mergeCell ref="U462:X462"/>
    <mergeCell ref="U463:X463"/>
    <mergeCell ref="Y449:AB449"/>
    <mergeCell ref="Y450:AB450"/>
    <mergeCell ref="Y451:AB451"/>
    <mergeCell ref="Y452:AB452"/>
    <mergeCell ref="Y453:AB453"/>
    <mergeCell ref="Y454:AB454"/>
    <mergeCell ref="Y455:AB455"/>
    <mergeCell ref="Y456:AB456"/>
    <mergeCell ref="Y457:AB457"/>
    <mergeCell ref="Y458:AB458"/>
    <mergeCell ref="Y459:AB459"/>
    <mergeCell ref="Y461:AB461"/>
    <mergeCell ref="Y462:AB462"/>
    <mergeCell ref="Y463:AB463"/>
    <mergeCell ref="U449:X449"/>
    <mergeCell ref="Y460:AB460"/>
    <mergeCell ref="AC458:AF458"/>
    <mergeCell ref="AC459:AF459"/>
    <mergeCell ref="AC460:AF460"/>
    <mergeCell ref="L460:O460"/>
    <mergeCell ref="Y477:AB477"/>
    <mergeCell ref="AC477:AF477"/>
    <mergeCell ref="F478:H478"/>
    <mergeCell ref="AE193:AG193"/>
    <mergeCell ref="S193:U193"/>
    <mergeCell ref="V193:X193"/>
    <mergeCell ref="Y193:AA193"/>
    <mergeCell ref="AB193:AD193"/>
    <mergeCell ref="H194:L194"/>
    <mergeCell ref="H193:L193"/>
    <mergeCell ref="H192:L192"/>
    <mergeCell ref="M192:O192"/>
    <mergeCell ref="M193:O194"/>
    <mergeCell ref="AE194:AG194"/>
    <mergeCell ref="S194:U194"/>
    <mergeCell ref="V194:X194"/>
    <mergeCell ref="Y194:AA194"/>
    <mergeCell ref="P194:R194"/>
    <mergeCell ref="Y192:AA192"/>
    <mergeCell ref="P192:R192"/>
    <mergeCell ref="S192:U192"/>
    <mergeCell ref="K393:L393"/>
    <mergeCell ref="K815:L815"/>
    <mergeCell ref="N816:O816"/>
    <mergeCell ref="O391:P391"/>
    <mergeCell ref="Q816:R816"/>
    <mergeCell ref="Q817:R817"/>
    <mergeCell ref="K826:P826"/>
    <mergeCell ref="Q826:V826"/>
    <mergeCell ref="I459:K459"/>
    <mergeCell ref="I460:K460"/>
    <mergeCell ref="L456:O456"/>
    <mergeCell ref="R328:T328"/>
    <mergeCell ref="L455:O455"/>
    <mergeCell ref="F456:H456"/>
    <mergeCell ref="T396:V396"/>
    <mergeCell ref="R252:T252"/>
    <mergeCell ref="J238:M238"/>
    <mergeCell ref="G225:H225"/>
    <mergeCell ref="J225:K225"/>
    <mergeCell ref="N237:Q237"/>
    <mergeCell ref="G248:I248"/>
    <mergeCell ref="N238:Q238"/>
    <mergeCell ref="N239:Q239"/>
    <mergeCell ref="N240:Q240"/>
    <mergeCell ref="N241:Q241"/>
    <mergeCell ref="U234:Y236"/>
    <mergeCell ref="S418:U418"/>
    <mergeCell ref="S229:U229"/>
    <mergeCell ref="R248:T248"/>
    <mergeCell ref="R249:T249"/>
    <mergeCell ref="R250:T250"/>
    <mergeCell ref="R251:T251"/>
    <mergeCell ref="G391:H391"/>
    <mergeCell ref="G237:I237"/>
    <mergeCell ref="G238:I238"/>
    <mergeCell ref="G239:I239"/>
    <mergeCell ref="G240:I240"/>
    <mergeCell ref="G241:I241"/>
    <mergeCell ref="G242:I242"/>
    <mergeCell ref="G243:I243"/>
    <mergeCell ref="G244:I244"/>
    <mergeCell ref="G245:I245"/>
    <mergeCell ref="G246:I246"/>
    <mergeCell ref="G247:I247"/>
    <mergeCell ref="V817:X817"/>
    <mergeCell ref="F446:H447"/>
    <mergeCell ref="G160:H160"/>
    <mergeCell ref="J160:K160"/>
    <mergeCell ref="M160:N160"/>
    <mergeCell ref="K126:L126"/>
    <mergeCell ref="K127:L127"/>
    <mergeCell ref="K128:L128"/>
    <mergeCell ref="N148:P148"/>
    <mergeCell ref="N149:P149"/>
    <mergeCell ref="N150:P150"/>
    <mergeCell ref="N151:P151"/>
    <mergeCell ref="N136:P136"/>
    <mergeCell ref="J136:M136"/>
    <mergeCell ref="G150:I150"/>
    <mergeCell ref="J150:M150"/>
    <mergeCell ref="G151:I151"/>
    <mergeCell ref="J151:M151"/>
    <mergeCell ref="G148:I148"/>
    <mergeCell ref="G149:I149"/>
    <mergeCell ref="J149:M149"/>
    <mergeCell ref="G140:I140"/>
    <mergeCell ref="J140:M140"/>
    <mergeCell ref="G141:I141"/>
    <mergeCell ref="J141:M141"/>
    <mergeCell ref="G142:I142"/>
    <mergeCell ref="J142:M142"/>
    <mergeCell ref="J148:M148"/>
    <mergeCell ref="X133:AC135"/>
    <mergeCell ref="U137:W137"/>
    <mergeCell ref="U138:W138"/>
    <mergeCell ref="U139:W139"/>
    <mergeCell ref="U140:W140"/>
    <mergeCell ref="U141:W141"/>
    <mergeCell ref="L104:Q104"/>
    <mergeCell ref="L105:Q105"/>
    <mergeCell ref="U105:Z105"/>
    <mergeCell ref="I106:K106"/>
    <mergeCell ref="R106:T106"/>
    <mergeCell ref="L106:Q106"/>
    <mergeCell ref="U106:Z106"/>
    <mergeCell ref="X148:AC148"/>
    <mergeCell ref="G147:I147"/>
    <mergeCell ref="R58:Z59"/>
    <mergeCell ref="R60:Z61"/>
    <mergeCell ref="AA58:AI59"/>
    <mergeCell ref="G72:L72"/>
    <mergeCell ref="G73:L73"/>
    <mergeCell ref="G74:L74"/>
    <mergeCell ref="I94:K94"/>
    <mergeCell ref="R94:T94"/>
    <mergeCell ref="K205:L205"/>
    <mergeCell ref="K207:L207"/>
    <mergeCell ref="K204:L204"/>
    <mergeCell ref="K206:L206"/>
    <mergeCell ref="M73:T73"/>
    <mergeCell ref="M74:T74"/>
    <mergeCell ref="AA60:AI61"/>
    <mergeCell ref="U73:AH73"/>
    <mergeCell ref="R92:T92"/>
    <mergeCell ref="AA91:AI91"/>
    <mergeCell ref="AA92:AC92"/>
    <mergeCell ref="AD92:AI92"/>
    <mergeCell ref="AD94:AI94"/>
    <mergeCell ref="R210:W210"/>
    <mergeCell ref="I211:K211"/>
    <mergeCell ref="X210:AC210"/>
    <mergeCell ref="L211:Q211"/>
    <mergeCell ref="R211:W211"/>
    <mergeCell ref="X211:AC211"/>
    <mergeCell ref="I214:K214"/>
    <mergeCell ref="L214:Q214"/>
    <mergeCell ref="R214:W214"/>
    <mergeCell ref="X214:AC214"/>
    <mergeCell ref="I210:K210"/>
    <mergeCell ref="L210:Q210"/>
    <mergeCell ref="AD95:AI95"/>
    <mergeCell ref="AD96:AI96"/>
    <mergeCell ref="AD97:AI97"/>
    <mergeCell ref="AD98:AI98"/>
    <mergeCell ref="AD99:AI99"/>
    <mergeCell ref="AD100:AI100"/>
    <mergeCell ref="AD101:AI101"/>
    <mergeCell ref="AD102:AI102"/>
    <mergeCell ref="AA94:AC94"/>
    <mergeCell ref="AA95:AC95"/>
    <mergeCell ref="AA96:AC96"/>
    <mergeCell ref="AA97:AC97"/>
    <mergeCell ref="AA98:AC98"/>
    <mergeCell ref="AA99:AC99"/>
    <mergeCell ref="AA100:AC100"/>
    <mergeCell ref="AA101:AC101"/>
    <mergeCell ref="AA102:AC102"/>
    <mergeCell ref="I100:K100"/>
    <mergeCell ref="R100:T100"/>
    <mergeCell ref="L100:Q100"/>
    <mergeCell ref="U100:Z100"/>
    <mergeCell ref="L95:Q95"/>
    <mergeCell ref="U95:Z95"/>
    <mergeCell ref="I96:K96"/>
    <mergeCell ref="R96:T96"/>
    <mergeCell ref="L96:Q96"/>
    <mergeCell ref="U96:Z96"/>
    <mergeCell ref="I97:K97"/>
    <mergeCell ref="G123:H123"/>
    <mergeCell ref="J123:K123"/>
    <mergeCell ref="L123:M123"/>
    <mergeCell ref="X215:AC215"/>
    <mergeCell ref="U74:AH74"/>
    <mergeCell ref="G83:H83"/>
    <mergeCell ref="J83:K83"/>
    <mergeCell ref="L83:M83"/>
    <mergeCell ref="N83:O83"/>
    <mergeCell ref="K85:L85"/>
    <mergeCell ref="K86:L86"/>
    <mergeCell ref="K87:L87"/>
    <mergeCell ref="L93:Q93"/>
    <mergeCell ref="U93:Z93"/>
    <mergeCell ref="AA93:AC93"/>
    <mergeCell ref="I91:K92"/>
    <mergeCell ref="L91:Q92"/>
    <mergeCell ref="I93:K93"/>
    <mergeCell ref="R93:T93"/>
    <mergeCell ref="AD93:AI93"/>
    <mergeCell ref="L94:Q94"/>
    <mergeCell ref="U94:Z94"/>
    <mergeCell ref="AF15:AI15"/>
    <mergeCell ref="AF16:AI16"/>
    <mergeCell ref="AF27:AI27"/>
    <mergeCell ref="AE18:AF18"/>
    <mergeCell ref="AB15:AE15"/>
    <mergeCell ref="AB16:AE16"/>
    <mergeCell ref="Y28:Z28"/>
    <mergeCell ref="AB28:AC28"/>
    <mergeCell ref="AE28:AF28"/>
    <mergeCell ref="U26:AA26"/>
    <mergeCell ref="AB26:AE26"/>
    <mergeCell ref="AF26:AI26"/>
    <mergeCell ref="U15:AA15"/>
    <mergeCell ref="U27:AA27"/>
    <mergeCell ref="AD133:AI135"/>
    <mergeCell ref="X136:AC136"/>
    <mergeCell ref="AD136:AI136"/>
    <mergeCell ref="U136:W136"/>
    <mergeCell ref="X144:AC144"/>
    <mergeCell ref="AB194:AD194"/>
    <mergeCell ref="U98:Z98"/>
    <mergeCell ref="K162:L162"/>
    <mergeCell ref="V192:X192"/>
    <mergeCell ref="K173:L173"/>
    <mergeCell ref="P170:P171"/>
    <mergeCell ref="U99:Z99"/>
    <mergeCell ref="AD103:AI103"/>
    <mergeCell ref="AD104:AI104"/>
    <mergeCell ref="AD105:AI105"/>
    <mergeCell ref="AD106:AI106"/>
    <mergeCell ref="AD107:AI107"/>
    <mergeCell ref="AD108:AI108"/>
    <mergeCell ref="U92:Z92"/>
    <mergeCell ref="R91:Z91"/>
    <mergeCell ref="AB27:AE27"/>
    <mergeCell ref="U16:AA16"/>
    <mergeCell ref="W19:X19"/>
    <mergeCell ref="AE17:AF17"/>
    <mergeCell ref="Y29:Z29"/>
    <mergeCell ref="AB29:AC29"/>
    <mergeCell ref="AE29:AF29"/>
    <mergeCell ref="W30:X30"/>
    <mergeCell ref="E58:H61"/>
    <mergeCell ref="I58:Q59"/>
    <mergeCell ref="I60:Q61"/>
    <mergeCell ref="F33:U33"/>
    <mergeCell ref="F22:U22"/>
    <mergeCell ref="F44:U44"/>
    <mergeCell ref="E56:H57"/>
    <mergeCell ref="E54:H55"/>
    <mergeCell ref="I54:Q55"/>
    <mergeCell ref="R54:Z55"/>
    <mergeCell ref="I56:Q57"/>
    <mergeCell ref="R56:Z57"/>
    <mergeCell ref="AA54:AI55"/>
    <mergeCell ref="AA56:AI57"/>
    <mergeCell ref="Y17:Z17"/>
    <mergeCell ref="Y18:Z18"/>
    <mergeCell ref="AB17:AC17"/>
    <mergeCell ref="AB18:AC18"/>
    <mergeCell ref="M72:T72"/>
    <mergeCell ref="U72:AH72"/>
    <mergeCell ref="G202:H202"/>
    <mergeCell ref="J202:K202"/>
    <mergeCell ref="L202:M202"/>
    <mergeCell ref="N202:O202"/>
    <mergeCell ref="Q202:R202"/>
    <mergeCell ref="AB192:AD192"/>
    <mergeCell ref="J811:K811"/>
    <mergeCell ref="M811:N811"/>
    <mergeCell ref="K813:L813"/>
    <mergeCell ref="K814:L814"/>
    <mergeCell ref="K818:L818"/>
    <mergeCell ref="J391:K391"/>
    <mergeCell ref="N292:Q292"/>
    <mergeCell ref="N336:Q336"/>
    <mergeCell ref="G347:I347"/>
    <mergeCell ref="J347:M347"/>
    <mergeCell ref="N347:Q347"/>
    <mergeCell ref="G305:I305"/>
    <mergeCell ref="J305:M305"/>
    <mergeCell ref="N305:Q305"/>
    <mergeCell ref="N349:Q349"/>
    <mergeCell ref="J350:M350"/>
    <mergeCell ref="N350:Q350"/>
    <mergeCell ref="N306:Q306"/>
    <mergeCell ref="G307:I307"/>
    <mergeCell ref="K163:L163"/>
    <mergeCell ref="K164:L164"/>
    <mergeCell ref="K174:L174"/>
    <mergeCell ref="N167:O167"/>
    <mergeCell ref="K168:L168"/>
    <mergeCell ref="K169:L169"/>
    <mergeCell ref="G269:I269"/>
    <mergeCell ref="G270:I270"/>
    <mergeCell ref="G271:I271"/>
    <mergeCell ref="G272:I272"/>
    <mergeCell ref="G273:I273"/>
    <mergeCell ref="J266:M266"/>
    <mergeCell ref="J267:M267"/>
    <mergeCell ref="J268:M268"/>
    <mergeCell ref="J269:M269"/>
    <mergeCell ref="J270:M270"/>
    <mergeCell ref="J271:M271"/>
    <mergeCell ref="J272:M272"/>
    <mergeCell ref="J273:M273"/>
    <mergeCell ref="J274:M274"/>
    <mergeCell ref="G310:I310"/>
    <mergeCell ref="J310:M310"/>
    <mergeCell ref="K825:P825"/>
    <mergeCell ref="Q825:V825"/>
    <mergeCell ref="W825:AB825"/>
    <mergeCell ref="AA817:AC817"/>
    <mergeCell ref="K821:P821"/>
    <mergeCell ref="Q821:V821"/>
    <mergeCell ref="W821:AB821"/>
    <mergeCell ref="K822:P822"/>
    <mergeCell ref="Q822:V822"/>
    <mergeCell ref="W822:AB822"/>
    <mergeCell ref="V818:X818"/>
    <mergeCell ref="K175:L175"/>
    <mergeCell ref="K176:L176"/>
    <mergeCell ref="K227:L227"/>
    <mergeCell ref="K228:L228"/>
    <mergeCell ref="K229:L229"/>
    <mergeCell ref="K230:L230"/>
    <mergeCell ref="P193:R193"/>
    <mergeCell ref="J326:M326"/>
    <mergeCell ref="G327:I327"/>
    <mergeCell ref="J327:M327"/>
    <mergeCell ref="U327:Y327"/>
    <mergeCell ref="Z327:AD327"/>
    <mergeCell ref="G328:I328"/>
    <mergeCell ref="J328:M328"/>
    <mergeCell ref="N328:Q328"/>
    <mergeCell ref="U328:Y328"/>
    <mergeCell ref="Z328:AD328"/>
    <mergeCell ref="W826:AB826"/>
    <mergeCell ref="Z238:AD238"/>
    <mergeCell ref="Z239:AD239"/>
    <mergeCell ref="Z240:AD240"/>
    <mergeCell ref="Z241:AD241"/>
    <mergeCell ref="Z242:AD242"/>
    <mergeCell ref="Z243:AD243"/>
    <mergeCell ref="Z244:AD244"/>
    <mergeCell ref="Z245:AD245"/>
    <mergeCell ref="Z246:AD246"/>
    <mergeCell ref="Z247:AD247"/>
    <mergeCell ref="N242:Q242"/>
    <mergeCell ref="N243:Q243"/>
    <mergeCell ref="N244:Q244"/>
    <mergeCell ref="N245:Q245"/>
    <mergeCell ref="N246:Q246"/>
    <mergeCell ref="N322:Q324"/>
    <mergeCell ref="J244:M244"/>
    <mergeCell ref="J245:M245"/>
    <mergeCell ref="J246:M246"/>
    <mergeCell ref="J247:M247"/>
    <mergeCell ref="J248:M248"/>
    <mergeCell ref="J249:M249"/>
    <mergeCell ref="G337:I337"/>
    <mergeCell ref="G338:I338"/>
    <mergeCell ref="G333:I333"/>
    <mergeCell ref="G334:I334"/>
    <mergeCell ref="J334:M334"/>
    <mergeCell ref="N334:Q334"/>
    <mergeCell ref="G292:I292"/>
    <mergeCell ref="J292:M292"/>
    <mergeCell ref="G811:H811"/>
    <mergeCell ref="G266:I266"/>
    <mergeCell ref="G267:I267"/>
    <mergeCell ref="G268:I268"/>
    <mergeCell ref="N273:Q273"/>
    <mergeCell ref="J241:M241"/>
    <mergeCell ref="J242:M242"/>
    <mergeCell ref="J243:M243"/>
    <mergeCell ref="G322:I324"/>
    <mergeCell ref="J322:M324"/>
    <mergeCell ref="N330:Q330"/>
    <mergeCell ref="J337:M337"/>
    <mergeCell ref="N337:Q337"/>
    <mergeCell ref="J338:M338"/>
    <mergeCell ref="G344:I346"/>
    <mergeCell ref="J344:M346"/>
    <mergeCell ref="N344:Q346"/>
    <mergeCell ref="N170:O171"/>
    <mergeCell ref="K172:L172"/>
    <mergeCell ref="Q170:R170"/>
    <mergeCell ref="R171:U171"/>
    <mergeCell ref="K395:L395"/>
    <mergeCell ref="G414:H414"/>
    <mergeCell ref="K414:L414"/>
    <mergeCell ref="K396:L396"/>
    <mergeCell ref="G285:I285"/>
    <mergeCell ref="J285:M285"/>
    <mergeCell ref="N285:Q285"/>
    <mergeCell ref="R285:U285"/>
    <mergeCell ref="N338:Q338"/>
    <mergeCell ref="J333:M333"/>
    <mergeCell ref="N333:Q333"/>
    <mergeCell ref="G329:I329"/>
    <mergeCell ref="J329:M329"/>
    <mergeCell ref="N329:Q329"/>
    <mergeCell ref="G330:I330"/>
    <mergeCell ref="J330:M330"/>
    <mergeCell ref="G331:I331"/>
    <mergeCell ref="J331:M331"/>
    <mergeCell ref="J281:M281"/>
    <mergeCell ref="N281:Q281"/>
    <mergeCell ref="R281:U281"/>
    <mergeCell ref="J353:M353"/>
    <mergeCell ref="N353:Q353"/>
    <mergeCell ref="R353:U353"/>
    <mergeCell ref="N370:Q370"/>
    <mergeCell ref="G371:I371"/>
    <mergeCell ref="J371:M371"/>
    <mergeCell ref="N371:Q371"/>
    <mergeCell ref="G366:I368"/>
    <mergeCell ref="J366:M368"/>
    <mergeCell ref="N366:Q368"/>
    <mergeCell ref="G369:I369"/>
    <mergeCell ref="J369:M369"/>
    <mergeCell ref="N369:Q369"/>
    <mergeCell ref="G378:I378"/>
    <mergeCell ref="I215:K215"/>
    <mergeCell ref="L215:Q215"/>
    <mergeCell ref="R215:W215"/>
    <mergeCell ref="K394:L394"/>
    <mergeCell ref="N247:Q247"/>
    <mergeCell ref="N248:Q248"/>
    <mergeCell ref="N249:Q249"/>
    <mergeCell ref="N250:Q250"/>
    <mergeCell ref="N251:Q251"/>
    <mergeCell ref="N252:Q252"/>
    <mergeCell ref="R238:T238"/>
    <mergeCell ref="R239:T239"/>
    <mergeCell ref="R240:T240"/>
    <mergeCell ref="AD464:AE464"/>
    <mergeCell ref="K419:L419"/>
    <mergeCell ref="F877:G877"/>
    <mergeCell ref="I877:J877"/>
    <mergeCell ref="L877:M877"/>
    <mergeCell ref="R237:T237"/>
    <mergeCell ref="U237:Y237"/>
    <mergeCell ref="U256:Y258"/>
    <mergeCell ref="U259:Y259"/>
    <mergeCell ref="J879:K879"/>
    <mergeCell ref="J880:K880"/>
    <mergeCell ref="J881:K881"/>
    <mergeCell ref="F886:G886"/>
    <mergeCell ref="I886:J886"/>
    <mergeCell ref="L886:M886"/>
    <mergeCell ref="J888:K888"/>
    <mergeCell ref="R322:T324"/>
    <mergeCell ref="U322:Y324"/>
    <mergeCell ref="Z322:AD324"/>
    <mergeCell ref="N325:Q325"/>
    <mergeCell ref="R325:T325"/>
    <mergeCell ref="U325:Y325"/>
    <mergeCell ref="Z325:AD325"/>
    <mergeCell ref="N326:Q326"/>
    <mergeCell ref="R326:T326"/>
    <mergeCell ref="U326:Y326"/>
    <mergeCell ref="Z326:AD326"/>
    <mergeCell ref="N327:Q327"/>
    <mergeCell ref="R327:T327"/>
    <mergeCell ref="F457:H457"/>
    <mergeCell ref="F458:H458"/>
    <mergeCell ref="U241:Y241"/>
    <mergeCell ref="U242:Y242"/>
    <mergeCell ref="U243:Y243"/>
    <mergeCell ref="U244:Y244"/>
    <mergeCell ref="U245:Y245"/>
    <mergeCell ref="U246:Y246"/>
    <mergeCell ref="U247:Y247"/>
    <mergeCell ref="U248:Y248"/>
    <mergeCell ref="U249:Y249"/>
    <mergeCell ref="J237:M237"/>
    <mergeCell ref="Z237:AD237"/>
    <mergeCell ref="G256:I258"/>
    <mergeCell ref="G259:I259"/>
    <mergeCell ref="R256:T258"/>
    <mergeCell ref="R259:T259"/>
    <mergeCell ref="N256:Q258"/>
    <mergeCell ref="N259:Q259"/>
    <mergeCell ref="Z256:AD258"/>
    <mergeCell ref="Z259:AD259"/>
    <mergeCell ref="J259:M259"/>
    <mergeCell ref="G249:I249"/>
    <mergeCell ref="G250:I250"/>
    <mergeCell ref="R300:AE300"/>
    <mergeCell ref="AC452:AF452"/>
    <mergeCell ref="AC453:AF453"/>
    <mergeCell ref="AC454:AF454"/>
    <mergeCell ref="AC455:AF455"/>
    <mergeCell ref="AC456:AF456"/>
    <mergeCell ref="AC457:AF457"/>
    <mergeCell ref="U458:X458"/>
    <mergeCell ref="U459:X459"/>
    <mergeCell ref="N291:Q291"/>
    <mergeCell ref="AA284:AE284"/>
    <mergeCell ref="R1169:T1169"/>
    <mergeCell ref="R1170:T1170"/>
    <mergeCell ref="R1176:T1176"/>
    <mergeCell ref="U1169:W1169"/>
    <mergeCell ref="U1170:W1170"/>
    <mergeCell ref="U1176:W1176"/>
    <mergeCell ref="W951:Y951"/>
    <mergeCell ref="Z951:AB951"/>
    <mergeCell ref="AC951:AE951"/>
    <mergeCell ref="AF951:AI951"/>
    <mergeCell ref="W952:Y952"/>
    <mergeCell ref="F953:G953"/>
    <mergeCell ref="H953:J953"/>
    <mergeCell ref="F956:G956"/>
    <mergeCell ref="H956:J956"/>
    <mergeCell ref="AE938:AF938"/>
    <mergeCell ref="Z938:AA938"/>
    <mergeCell ref="J889:K889"/>
    <mergeCell ref="J897:K897"/>
    <mergeCell ref="V891:W891"/>
    <mergeCell ref="V892:W892"/>
    <mergeCell ref="Y891:Z891"/>
    <mergeCell ref="Y892:Z892"/>
    <mergeCell ref="I461:K461"/>
    <mergeCell ref="I462:K462"/>
    <mergeCell ref="I463:K463"/>
    <mergeCell ref="G626:I626"/>
    <mergeCell ref="G627:I627"/>
    <mergeCell ref="G628:I628"/>
    <mergeCell ref="G629:I629"/>
    <mergeCell ref="G630:I630"/>
    <mergeCell ref="G631:I631"/>
    <mergeCell ref="G632:I632"/>
    <mergeCell ref="G633:I633"/>
    <mergeCell ref="G634:I634"/>
    <mergeCell ref="P461:T461"/>
    <mergeCell ref="P462:T462"/>
    <mergeCell ref="P463:T463"/>
    <mergeCell ref="P471:T472"/>
    <mergeCell ref="U471:X472"/>
    <mergeCell ref="F476:H476"/>
    <mergeCell ref="I476:K476"/>
    <mergeCell ref="L476:O476"/>
    <mergeCell ref="P476:T476"/>
    <mergeCell ref="U476:X476"/>
    <mergeCell ref="F480:H480"/>
    <mergeCell ref="I480:K480"/>
    <mergeCell ref="L480:O480"/>
    <mergeCell ref="P480:T480"/>
    <mergeCell ref="AB891:AC891"/>
    <mergeCell ref="L463:O463"/>
    <mergeCell ref="AE642:AG642"/>
    <mergeCell ref="Y464:AC464"/>
    <mergeCell ref="V464:W464"/>
    <mergeCell ref="AB937:AC937"/>
    <mergeCell ref="R938:S938"/>
    <mergeCell ref="AC462:AF462"/>
    <mergeCell ref="AC463:AF463"/>
    <mergeCell ref="Y476:AB476"/>
    <mergeCell ref="AC476:AF476"/>
    <mergeCell ref="F477:H477"/>
    <mergeCell ref="AA1168:AC1168"/>
    <mergeCell ref="R1167:T1168"/>
    <mergeCell ref="U1167:W1168"/>
    <mergeCell ref="X1167:Z1168"/>
    <mergeCell ref="L938:P938"/>
    <mergeCell ref="I1166:N1166"/>
    <mergeCell ref="I1164:N1164"/>
    <mergeCell ref="I1165:N1165"/>
    <mergeCell ref="X938:Y938"/>
    <mergeCell ref="X1162:Z1163"/>
    <mergeCell ref="AD1162:AF1163"/>
    <mergeCell ref="AD1164:AF1164"/>
    <mergeCell ref="AD1165:AF1165"/>
    <mergeCell ref="AA1164:AC1164"/>
    <mergeCell ref="J1151:K1151"/>
    <mergeCell ref="J1152:K1152"/>
    <mergeCell ref="AA1162:AC1163"/>
    <mergeCell ref="H959:J959"/>
    <mergeCell ref="AA1166:AC1166"/>
    <mergeCell ref="AD1166:AF1166"/>
    <mergeCell ref="F1162:H1163"/>
    <mergeCell ref="F1164:H1165"/>
    <mergeCell ref="O1162:Q1163"/>
    <mergeCell ref="F1145:G1145"/>
    <mergeCell ref="I1145:J1145"/>
    <mergeCell ref="F951:G951"/>
    <mergeCell ref="H951:J951"/>
    <mergeCell ref="U951:V951"/>
    <mergeCell ref="F952:G952"/>
    <mergeCell ref="H952:J952"/>
    <mergeCell ref="U952:V952"/>
    <mergeCell ref="Q952:T952"/>
    <mergeCell ref="W949:Y950"/>
    <mergeCell ref="Z949:AB950"/>
    <mergeCell ref="AC949:AE950"/>
    <mergeCell ref="AF949:AI950"/>
    <mergeCell ref="J1148:K1148"/>
    <mergeCell ref="J1149:K1149"/>
    <mergeCell ref="F948:T948"/>
    <mergeCell ref="U948:AI948"/>
    <mergeCell ref="F949:G950"/>
    <mergeCell ref="H949:J950"/>
    <mergeCell ref="U949:V950"/>
    <mergeCell ref="Z952:AB952"/>
    <mergeCell ref="AC952:AE952"/>
    <mergeCell ref="AF952:AI952"/>
    <mergeCell ref="N952:P952"/>
    <mergeCell ref="K949:M950"/>
    <mergeCell ref="K951:M951"/>
    <mergeCell ref="N951:P951"/>
    <mergeCell ref="Q949:T950"/>
    <mergeCell ref="N949:P950"/>
    <mergeCell ref="Q951:T951"/>
    <mergeCell ref="K952:M952"/>
    <mergeCell ref="K961:M961"/>
    <mergeCell ref="U953:V953"/>
    <mergeCell ref="U956:V956"/>
    <mergeCell ref="W956:Y956"/>
    <mergeCell ref="Z956:AB956"/>
    <mergeCell ref="AC956:AE956"/>
    <mergeCell ref="AF956:AI956"/>
    <mergeCell ref="W957:Y957"/>
    <mergeCell ref="Z957:AB957"/>
    <mergeCell ref="F962:G962"/>
    <mergeCell ref="H962:J962"/>
    <mergeCell ref="U962:V962"/>
    <mergeCell ref="AF954:AI954"/>
    <mergeCell ref="I1207:J1207"/>
    <mergeCell ref="L1207:M1207"/>
    <mergeCell ref="J1209:K1209"/>
    <mergeCell ref="L1188:M1188"/>
    <mergeCell ref="W1196:Y1196"/>
    <mergeCell ref="F1174:H1175"/>
    <mergeCell ref="I1174:N1175"/>
    <mergeCell ref="O1174:Q1175"/>
    <mergeCell ref="R1174:T1175"/>
    <mergeCell ref="U1174:W1175"/>
    <mergeCell ref="X1174:Z1175"/>
    <mergeCell ref="AA1174:AC1175"/>
    <mergeCell ref="X1222:Z1223"/>
    <mergeCell ref="U1222:W1223"/>
    <mergeCell ref="AA1222:AC1223"/>
    <mergeCell ref="U1227:W1227"/>
    <mergeCell ref="AA1227:AC1227"/>
    <mergeCell ref="U1228:W1228"/>
    <mergeCell ref="AA1228:AC1228"/>
    <mergeCell ref="U1226:W1226"/>
    <mergeCell ref="AA1226:AC1226"/>
    <mergeCell ref="AA1240:AC1240"/>
    <mergeCell ref="I1241:K1242"/>
    <mergeCell ref="L1241:Q1241"/>
    <mergeCell ref="R1241:T1241"/>
    <mergeCell ref="U1241:W1241"/>
    <mergeCell ref="I1229:K1230"/>
    <mergeCell ref="L1229:Q1229"/>
    <mergeCell ref="L1230:Q1230"/>
    <mergeCell ref="L1242:Q1242"/>
    <mergeCell ref="AA1241:AC1241"/>
    <mergeCell ref="AA1225:AC1225"/>
    <mergeCell ref="L1238:Q1238"/>
    <mergeCell ref="U1238:W1238"/>
    <mergeCell ref="AA1238:AC1238"/>
    <mergeCell ref="I1239:K1240"/>
    <mergeCell ref="L1239:Q1239"/>
    <mergeCell ref="R1239:T1240"/>
    <mergeCell ref="U1239:W1239"/>
    <mergeCell ref="AA1239:AC1239"/>
    <mergeCell ref="L1240:Q1240"/>
    <mergeCell ref="U1240:W1240"/>
    <mergeCell ref="F1188:G1188"/>
    <mergeCell ref="I1188:J1188"/>
    <mergeCell ref="AA1242:AC1242"/>
    <mergeCell ref="I1234:K1235"/>
    <mergeCell ref="L1234:Q1235"/>
    <mergeCell ref="R1234:T1235"/>
    <mergeCell ref="U1234:W1235"/>
    <mergeCell ref="X1234:Z1235"/>
    <mergeCell ref="AA1234:AC1235"/>
    <mergeCell ref="I1236:K1237"/>
    <mergeCell ref="L1236:Q1236"/>
    <mergeCell ref="R1236:T1236"/>
    <mergeCell ref="U1236:W1236"/>
    <mergeCell ref="X1236:Z1242"/>
    <mergeCell ref="AA1236:AC1236"/>
    <mergeCell ref="L1237:Q1237"/>
    <mergeCell ref="R1237:T1238"/>
    <mergeCell ref="U1237:W1237"/>
    <mergeCell ref="AA1237:AC1237"/>
    <mergeCell ref="I1238:K1238"/>
    <mergeCell ref="Y1213:AA1213"/>
    <mergeCell ref="F1252:G1252"/>
    <mergeCell ref="K1269:M1269"/>
    <mergeCell ref="I1227:K1228"/>
    <mergeCell ref="I102:K102"/>
    <mergeCell ref="R102:T102"/>
    <mergeCell ref="L102:Q102"/>
    <mergeCell ref="U102:Z102"/>
    <mergeCell ref="J1666:K1666"/>
    <mergeCell ref="J1690:K1690"/>
    <mergeCell ref="J1691:K1691"/>
    <mergeCell ref="J1689:K1689"/>
    <mergeCell ref="F1303:G1303"/>
    <mergeCell ref="I1303:J1303"/>
    <mergeCell ref="L1303:M1303"/>
    <mergeCell ref="J1305:K1305"/>
    <mergeCell ref="J1306:K1306"/>
    <mergeCell ref="J1307:K1307"/>
    <mergeCell ref="G136:I136"/>
    <mergeCell ref="G137:I137"/>
    <mergeCell ref="J137:M137"/>
    <mergeCell ref="G138:I138"/>
    <mergeCell ref="J138:M138"/>
    <mergeCell ref="G139:I139"/>
    <mergeCell ref="J139:M139"/>
    <mergeCell ref="N132:T132"/>
    <mergeCell ref="U132:AI132"/>
    <mergeCell ref="Q133:T135"/>
    <mergeCell ref="N133:P135"/>
    <mergeCell ref="U133:W135"/>
    <mergeCell ref="J132:M135"/>
    <mergeCell ref="G132:I135"/>
    <mergeCell ref="N137:P137"/>
    <mergeCell ref="N138:P138"/>
    <mergeCell ref="N139:P139"/>
    <mergeCell ref="AA103:AC103"/>
    <mergeCell ref="AA104:AC104"/>
    <mergeCell ref="I103:K103"/>
    <mergeCell ref="U128:W128"/>
    <mergeCell ref="K125:L125"/>
    <mergeCell ref="X142:AC142"/>
    <mergeCell ref="AD142:AI142"/>
    <mergeCell ref="K1273:M1273"/>
    <mergeCell ref="K1285:M1285"/>
    <mergeCell ref="J1288:K1288"/>
    <mergeCell ref="S1289:T1289"/>
    <mergeCell ref="N1213:O1213"/>
    <mergeCell ref="T1213:U1213"/>
    <mergeCell ref="R1242:T1242"/>
    <mergeCell ref="U1242:W1242"/>
    <mergeCell ref="I1252:J1252"/>
    <mergeCell ref="L1252:M1252"/>
    <mergeCell ref="R278:AE278"/>
    <mergeCell ref="X143:AC143"/>
    <mergeCell ref="J1254:K1254"/>
    <mergeCell ref="J1255:K1255"/>
    <mergeCell ref="O1252:P1252"/>
    <mergeCell ref="R1252:S1252"/>
    <mergeCell ref="K1256:M1256"/>
    <mergeCell ref="F1196:G1196"/>
    <mergeCell ref="I1196:J1196"/>
    <mergeCell ref="L1196:N1196"/>
    <mergeCell ref="P1196:Q1196"/>
    <mergeCell ref="S1196:U1196"/>
    <mergeCell ref="F1207:G1207"/>
    <mergeCell ref="F1739:T1739"/>
    <mergeCell ref="U1739:AI1739"/>
    <mergeCell ref="F1740:G1741"/>
    <mergeCell ref="H1740:J1741"/>
    <mergeCell ref="K1740:N1741"/>
    <mergeCell ref="O1740:Q1741"/>
    <mergeCell ref="R1740:T1741"/>
    <mergeCell ref="U1740:V1741"/>
    <mergeCell ref="W1740:Y1741"/>
    <mergeCell ref="Z1740:AC1741"/>
    <mergeCell ref="AD1740:AF1741"/>
    <mergeCell ref="AG1740:AI1741"/>
    <mergeCell ref="J1667:K1667"/>
    <mergeCell ref="J1668:K1668"/>
    <mergeCell ref="Z1706:AC1706"/>
    <mergeCell ref="I1670:J1670"/>
    <mergeCell ref="L1670:M1670"/>
    <mergeCell ref="L1674:M1674"/>
    <mergeCell ref="S1332:U1333"/>
    <mergeCell ref="Y1334:AB1334"/>
    <mergeCell ref="Y1335:AB1335"/>
    <mergeCell ref="V1332:X1333"/>
    <mergeCell ref="J1332:L1333"/>
    <mergeCell ref="J1334:L1335"/>
    <mergeCell ref="V1334:X1334"/>
    <mergeCell ref="V1335:X1335"/>
    <mergeCell ref="J1336:L1337"/>
    <mergeCell ref="V1336:X1336"/>
    <mergeCell ref="J1342:L1343"/>
    <mergeCell ref="V1342:X1342"/>
    <mergeCell ref="M1342:O1343"/>
    <mergeCell ref="P1342:R1343"/>
    <mergeCell ref="S1342:U1342"/>
    <mergeCell ref="D1332:F1333"/>
    <mergeCell ref="V1338:X1338"/>
    <mergeCell ref="M1338:O1339"/>
    <mergeCell ref="J1665:K1665"/>
    <mergeCell ref="D1338:F1339"/>
    <mergeCell ref="G1338:I1339"/>
    <mergeCell ref="J1338:L1339"/>
    <mergeCell ref="G1346:I1347"/>
    <mergeCell ref="J1346:L1347"/>
    <mergeCell ref="D1350:F1351"/>
    <mergeCell ref="C1374:D1375"/>
    <mergeCell ref="E1374:G1375"/>
    <mergeCell ref="H1374:J1375"/>
    <mergeCell ref="K1374:N1374"/>
    <mergeCell ref="K1375:N1375"/>
    <mergeCell ref="C1376:D1377"/>
    <mergeCell ref="E1376:G1377"/>
    <mergeCell ref="H1376:J1377"/>
    <mergeCell ref="K1376:N1376"/>
    <mergeCell ref="K1377:N1377"/>
    <mergeCell ref="S1381:T1381"/>
    <mergeCell ref="C1386:D1387"/>
    <mergeCell ref="E1386:G1387"/>
    <mergeCell ref="H1386:J1387"/>
    <mergeCell ref="K1386:N1386"/>
    <mergeCell ref="K1387:N1387"/>
    <mergeCell ref="C1388:D1389"/>
    <mergeCell ref="E1388:G1389"/>
    <mergeCell ref="H1388:J1389"/>
    <mergeCell ref="K1388:N1388"/>
    <mergeCell ref="K1389:N1389"/>
    <mergeCell ref="R97:T97"/>
    <mergeCell ref="AA105:AC105"/>
    <mergeCell ref="AA106:AC106"/>
    <mergeCell ref="AA107:AC107"/>
    <mergeCell ref="AA108:AC108"/>
    <mergeCell ref="I107:K107"/>
    <mergeCell ref="R107:T107"/>
    <mergeCell ref="L107:Q107"/>
    <mergeCell ref="U107:Z107"/>
    <mergeCell ref="I108:K108"/>
    <mergeCell ref="R108:T108"/>
    <mergeCell ref="L108:Q108"/>
    <mergeCell ref="U108:Z108"/>
    <mergeCell ref="I104:K104"/>
    <mergeCell ref="R104:T104"/>
    <mergeCell ref="L97:Q97"/>
    <mergeCell ref="U97:Z97"/>
    <mergeCell ref="I101:K101"/>
    <mergeCell ref="R101:T101"/>
    <mergeCell ref="L101:Q101"/>
    <mergeCell ref="U101:Z101"/>
    <mergeCell ref="I95:K95"/>
    <mergeCell ref="R95:T95"/>
    <mergeCell ref="AD143:AI143"/>
    <mergeCell ref="AD144:AI144"/>
    <mergeCell ref="X145:AC145"/>
    <mergeCell ref="AD145:AI145"/>
    <mergeCell ref="X146:AC146"/>
    <mergeCell ref="AD146:AI146"/>
    <mergeCell ref="G145:I145"/>
    <mergeCell ref="J145:M145"/>
    <mergeCell ref="G146:I146"/>
    <mergeCell ref="J146:M146"/>
    <mergeCell ref="N123:O123"/>
    <mergeCell ref="Q123:R123"/>
    <mergeCell ref="I98:K98"/>
    <mergeCell ref="R98:T98"/>
    <mergeCell ref="L98:Q98"/>
    <mergeCell ref="I99:K99"/>
    <mergeCell ref="R99:T99"/>
    <mergeCell ref="L99:Q99"/>
    <mergeCell ref="R103:T103"/>
    <mergeCell ref="L103:Q103"/>
    <mergeCell ref="U103:Z103"/>
    <mergeCell ref="U104:Z104"/>
    <mergeCell ref="I105:K105"/>
    <mergeCell ref="R105:T105"/>
    <mergeCell ref="G120:H120"/>
    <mergeCell ref="J120:K120"/>
    <mergeCell ref="L120:M120"/>
    <mergeCell ref="N120:O120"/>
    <mergeCell ref="Q120:R120"/>
    <mergeCell ref="Q136:T136"/>
    <mergeCell ref="J147:M147"/>
    <mergeCell ref="X137:AC137"/>
    <mergeCell ref="AD137:AI137"/>
    <mergeCell ref="X138:AC138"/>
    <mergeCell ref="AD138:AI138"/>
    <mergeCell ref="X139:AC139"/>
    <mergeCell ref="AD139:AI139"/>
    <mergeCell ref="X140:AC140"/>
    <mergeCell ref="AD140:AI140"/>
    <mergeCell ref="X141:AC141"/>
    <mergeCell ref="AD141:AI141"/>
    <mergeCell ref="X147:AC147"/>
    <mergeCell ref="AD147:AI147"/>
    <mergeCell ref="G143:I143"/>
    <mergeCell ref="J143:M143"/>
    <mergeCell ref="G144:I144"/>
    <mergeCell ref="J144:M144"/>
    <mergeCell ref="N140:P140"/>
    <mergeCell ref="N141:P141"/>
    <mergeCell ref="N142:P142"/>
    <mergeCell ref="N143:P143"/>
    <mergeCell ref="N144:P144"/>
    <mergeCell ref="Q137:T137"/>
    <mergeCell ref="Q138:T138"/>
    <mergeCell ref="Q139:T139"/>
    <mergeCell ref="Q140:T140"/>
    <mergeCell ref="Q141:T141"/>
    <mergeCell ref="U143:W143"/>
    <mergeCell ref="U144:W144"/>
    <mergeCell ref="U145:W145"/>
    <mergeCell ref="U146:W146"/>
    <mergeCell ref="U147:W147"/>
    <mergeCell ref="R234:T236"/>
    <mergeCell ref="Z234:AD236"/>
    <mergeCell ref="G234:I236"/>
    <mergeCell ref="J234:M236"/>
    <mergeCell ref="N234:Q236"/>
    <mergeCell ref="T170:U170"/>
    <mergeCell ref="N145:P145"/>
    <mergeCell ref="N146:P146"/>
    <mergeCell ref="N147:P147"/>
    <mergeCell ref="U151:W151"/>
    <mergeCell ref="Q142:T142"/>
    <mergeCell ref="Q143:T143"/>
    <mergeCell ref="Q144:T144"/>
    <mergeCell ref="Q145:T145"/>
    <mergeCell ref="Q146:T146"/>
    <mergeCell ref="Q147:T147"/>
    <mergeCell ref="Q148:T148"/>
    <mergeCell ref="Q149:T149"/>
    <mergeCell ref="Q150:T150"/>
    <mergeCell ref="Q151:T151"/>
    <mergeCell ref="U142:W142"/>
    <mergeCell ref="U148:W148"/>
    <mergeCell ref="U149:W149"/>
    <mergeCell ref="U150:W150"/>
    <mergeCell ref="I186:J186"/>
    <mergeCell ref="L186:N186"/>
    <mergeCell ref="P186:R186"/>
    <mergeCell ref="T186:V186"/>
    <mergeCell ref="X186:Z186"/>
    <mergeCell ref="I187:J187"/>
    <mergeCell ref="L187:N187"/>
    <mergeCell ref="I188:J188"/>
    <mergeCell ref="G286:I286"/>
    <mergeCell ref="J286:M286"/>
    <mergeCell ref="N286:Q286"/>
    <mergeCell ref="R286:U286"/>
    <mergeCell ref="V286:Z286"/>
    <mergeCell ref="AA286:AE286"/>
    <mergeCell ref="G287:I287"/>
    <mergeCell ref="J287:M287"/>
    <mergeCell ref="N287:Q287"/>
    <mergeCell ref="R287:U287"/>
    <mergeCell ref="V287:Z287"/>
    <mergeCell ref="AA287:AE287"/>
    <mergeCell ref="G284:I284"/>
    <mergeCell ref="J284:M284"/>
    <mergeCell ref="G288:I288"/>
    <mergeCell ref="J288:M288"/>
    <mergeCell ref="N288:Q288"/>
    <mergeCell ref="R288:U288"/>
    <mergeCell ref="V288:Z288"/>
    <mergeCell ref="AA288:AE288"/>
    <mergeCell ref="AD148:AI148"/>
    <mergeCell ref="X149:AC149"/>
    <mergeCell ref="AD149:AI149"/>
    <mergeCell ref="X150:AC150"/>
    <mergeCell ref="AD150:AI150"/>
    <mergeCell ref="X151:AC151"/>
    <mergeCell ref="AD151:AI151"/>
    <mergeCell ref="AE192:AG192"/>
    <mergeCell ref="Z248:AD248"/>
    <mergeCell ref="Z249:AD249"/>
    <mergeCell ref="Z250:AD250"/>
    <mergeCell ref="Z251:AD251"/>
    <mergeCell ref="Z252:AD252"/>
    <mergeCell ref="U266:Y266"/>
    <mergeCell ref="U267:Y267"/>
    <mergeCell ref="U268:Y268"/>
    <mergeCell ref="U269:Y269"/>
    <mergeCell ref="U270:Y270"/>
    <mergeCell ref="U271:Y271"/>
    <mergeCell ref="U272:Y272"/>
    <mergeCell ref="U273:Y273"/>
    <mergeCell ref="U274:Y274"/>
    <mergeCell ref="AA282:AE282"/>
    <mergeCell ref="R279:U280"/>
    <mergeCell ref="V279:Z280"/>
    <mergeCell ref="AA279:AE280"/>
    <mergeCell ref="G283:I283"/>
    <mergeCell ref="J283:M283"/>
    <mergeCell ref="N283:Q283"/>
    <mergeCell ref="R283:U283"/>
    <mergeCell ref="V283:Z283"/>
    <mergeCell ref="AA283:AE283"/>
    <mergeCell ref="N284:Q284"/>
    <mergeCell ref="R284:U284"/>
    <mergeCell ref="V284:Z284"/>
    <mergeCell ref="G278:I280"/>
    <mergeCell ref="J278:M280"/>
    <mergeCell ref="N278:Q280"/>
    <mergeCell ref="G281:I281"/>
    <mergeCell ref="G251:I251"/>
    <mergeCell ref="G252:I252"/>
    <mergeCell ref="J256:M258"/>
    <mergeCell ref="J239:M239"/>
    <mergeCell ref="J240:M240"/>
    <mergeCell ref="AC461:AF461"/>
    <mergeCell ref="U450:X450"/>
    <mergeCell ref="U451:X451"/>
    <mergeCell ref="U452:X452"/>
    <mergeCell ref="U453:X453"/>
    <mergeCell ref="U454:X454"/>
    <mergeCell ref="U455:X455"/>
    <mergeCell ref="U456:X456"/>
    <mergeCell ref="U457:X457"/>
    <mergeCell ref="AC448:AF448"/>
    <mergeCell ref="R336:T336"/>
    <mergeCell ref="U336:Y336"/>
    <mergeCell ref="Z336:AD336"/>
    <mergeCell ref="R337:T337"/>
    <mergeCell ref="U337:Y337"/>
    <mergeCell ref="Z337:AD337"/>
    <mergeCell ref="R305:U305"/>
    <mergeCell ref="V305:Z305"/>
    <mergeCell ref="AA305:AE305"/>
    <mergeCell ref="R306:U306"/>
    <mergeCell ref="V306:Z306"/>
    <mergeCell ref="AA306:AE306"/>
    <mergeCell ref="R307:U307"/>
    <mergeCell ref="V307:Z307"/>
    <mergeCell ref="AA307:AE307"/>
    <mergeCell ref="R308:U308"/>
    <mergeCell ref="V308:Z308"/>
    <mergeCell ref="AA308:AE308"/>
    <mergeCell ref="R309:U309"/>
    <mergeCell ref="V309:Z309"/>
    <mergeCell ref="AA309:AE309"/>
    <mergeCell ref="R310:U310"/>
    <mergeCell ref="V310:Z310"/>
    <mergeCell ref="AA310:AE310"/>
    <mergeCell ref="R311:U311"/>
    <mergeCell ref="V311:Z311"/>
    <mergeCell ref="AA311:AE311"/>
    <mergeCell ref="R312:U312"/>
    <mergeCell ref="R338:T338"/>
    <mergeCell ref="U338:Y338"/>
    <mergeCell ref="Z338:AD338"/>
    <mergeCell ref="R333:T333"/>
    <mergeCell ref="U333:Y333"/>
    <mergeCell ref="Z333:AD333"/>
    <mergeCell ref="R329:T329"/>
    <mergeCell ref="U329:Y329"/>
    <mergeCell ref="Z329:AD329"/>
    <mergeCell ref="P449:T449"/>
    <mergeCell ref="P450:T450"/>
    <mergeCell ref="P451:T451"/>
    <mergeCell ref="P458:T458"/>
    <mergeCell ref="P459:T459"/>
    <mergeCell ref="P460:T460"/>
    <mergeCell ref="Z335:AD335"/>
    <mergeCell ref="R330:T330"/>
    <mergeCell ref="U330:Y330"/>
    <mergeCell ref="Z330:AD330"/>
    <mergeCell ref="N331:Q331"/>
    <mergeCell ref="R331:T331"/>
    <mergeCell ref="V312:Z312"/>
    <mergeCell ref="AA312:AE312"/>
    <mergeCell ref="R313:U313"/>
    <mergeCell ref="V313:Z313"/>
    <mergeCell ref="R318:U318"/>
    <mergeCell ref="I450:K450"/>
    <mergeCell ref="I451:K451"/>
    <mergeCell ref="I452:K452"/>
    <mergeCell ref="I453:K453"/>
    <mergeCell ref="I446:K447"/>
    <mergeCell ref="I448:K448"/>
    <mergeCell ref="L446:O447"/>
    <mergeCell ref="P446:T447"/>
    <mergeCell ref="AC446:AF447"/>
    <mergeCell ref="L448:O448"/>
    <mergeCell ref="P448:T448"/>
    <mergeCell ref="F448:H448"/>
    <mergeCell ref="R344:AE344"/>
    <mergeCell ref="R366:AE366"/>
    <mergeCell ref="R345:U346"/>
    <mergeCell ref="V345:Z346"/>
    <mergeCell ref="AA345:AE346"/>
    <mergeCell ref="R367:U368"/>
    <mergeCell ref="V367:Z368"/>
    <mergeCell ref="AA367:AE368"/>
    <mergeCell ref="G339:I339"/>
    <mergeCell ref="G351:I351"/>
    <mergeCell ref="J351:M351"/>
    <mergeCell ref="N351:Q351"/>
    <mergeCell ref="R351:U351"/>
    <mergeCell ref="V351:Z351"/>
    <mergeCell ref="AA351:AE351"/>
    <mergeCell ref="V347:Z347"/>
    <mergeCell ref="AA347:AE347"/>
    <mergeCell ref="U332:Y332"/>
    <mergeCell ref="Z332:AD332"/>
    <mergeCell ref="R369:U369"/>
    <mergeCell ref="V369:Z369"/>
    <mergeCell ref="R370:U370"/>
    <mergeCell ref="V370:Z370"/>
    <mergeCell ref="AA370:AE370"/>
    <mergeCell ref="G352:I352"/>
    <mergeCell ref="J352:M352"/>
    <mergeCell ref="N352:Q352"/>
    <mergeCell ref="AA349:AE349"/>
    <mergeCell ref="V376:Z376"/>
    <mergeCell ref="AA376:AE376"/>
    <mergeCell ref="G355:I355"/>
    <mergeCell ref="J355:M355"/>
    <mergeCell ref="N355:Q355"/>
    <mergeCell ref="R355:U355"/>
    <mergeCell ref="V355:Z355"/>
    <mergeCell ref="AA355:AE355"/>
    <mergeCell ref="R373:U373"/>
    <mergeCell ref="V373:Z373"/>
    <mergeCell ref="AA373:AE373"/>
    <mergeCell ref="G356:I356"/>
    <mergeCell ref="J356:M356"/>
    <mergeCell ref="N356:Q356"/>
    <mergeCell ref="R356:U356"/>
    <mergeCell ref="V356:Z356"/>
    <mergeCell ref="AA356:AE356"/>
    <mergeCell ref="R352:U352"/>
    <mergeCell ref="V352:Z352"/>
    <mergeCell ref="AA352:AE352"/>
    <mergeCell ref="R374:U374"/>
    <mergeCell ref="V374:Z374"/>
    <mergeCell ref="AA374:AE374"/>
    <mergeCell ref="G353:I353"/>
    <mergeCell ref="R349:U349"/>
    <mergeCell ref="V349:Z349"/>
    <mergeCell ref="V281:Z281"/>
    <mergeCell ref="AA281:AE281"/>
    <mergeCell ref="G282:I282"/>
    <mergeCell ref="J282:M282"/>
    <mergeCell ref="N282:Q282"/>
    <mergeCell ref="R282:U282"/>
    <mergeCell ref="V282:Z282"/>
    <mergeCell ref="G294:I294"/>
    <mergeCell ref="J294:M294"/>
    <mergeCell ref="N294:Q294"/>
    <mergeCell ref="R294:U294"/>
    <mergeCell ref="V294:Z294"/>
    <mergeCell ref="AA294:AE294"/>
    <mergeCell ref="G295:I295"/>
    <mergeCell ref="J295:M295"/>
    <mergeCell ref="N295:Q295"/>
    <mergeCell ref="R295:U295"/>
    <mergeCell ref="V295:Z295"/>
    <mergeCell ref="AA295:AE295"/>
    <mergeCell ref="G296:I296"/>
    <mergeCell ref="J296:M296"/>
    <mergeCell ref="N296:Q296"/>
    <mergeCell ref="R296:U296"/>
    <mergeCell ref="V296:Z296"/>
    <mergeCell ref="AA296:AE296"/>
    <mergeCell ref="G304:I304"/>
    <mergeCell ref="J304:M304"/>
    <mergeCell ref="N304:Q304"/>
    <mergeCell ref="R292:U292"/>
    <mergeCell ref="V292:Z292"/>
    <mergeCell ref="AA292:AE292"/>
    <mergeCell ref="G293:I293"/>
    <mergeCell ref="J293:M293"/>
    <mergeCell ref="N293:Q293"/>
    <mergeCell ref="R293:U293"/>
    <mergeCell ref="V293:Z293"/>
    <mergeCell ref="AA293:AE293"/>
    <mergeCell ref="G300:I302"/>
    <mergeCell ref="J300:M302"/>
    <mergeCell ref="N300:Q302"/>
    <mergeCell ref="G303:I303"/>
    <mergeCell ref="J303:M303"/>
    <mergeCell ref="N303:Q303"/>
    <mergeCell ref="G289:I289"/>
    <mergeCell ref="J289:M289"/>
    <mergeCell ref="N289:Q289"/>
    <mergeCell ref="R289:U289"/>
    <mergeCell ref="V289:Z289"/>
    <mergeCell ref="AA289:AE289"/>
    <mergeCell ref="G290:I290"/>
    <mergeCell ref="J290:M290"/>
    <mergeCell ref="N290:Q290"/>
    <mergeCell ref="R290:U290"/>
    <mergeCell ref="V290:Z290"/>
    <mergeCell ref="AA290:AE290"/>
    <mergeCell ref="G291:I291"/>
    <mergeCell ref="J291:M291"/>
    <mergeCell ref="V285:Z285"/>
    <mergeCell ref="R291:U291"/>
    <mergeCell ref="V291:Z291"/>
    <mergeCell ref="AA291:AE291"/>
    <mergeCell ref="AA285:AE285"/>
    <mergeCell ref="V361:Z361"/>
    <mergeCell ref="AA361:AE361"/>
    <mergeCell ref="G370:I370"/>
    <mergeCell ref="J370:M370"/>
    <mergeCell ref="V318:Z318"/>
    <mergeCell ref="AA318:AE318"/>
    <mergeCell ref="R301:U302"/>
    <mergeCell ref="V301:Z302"/>
    <mergeCell ref="AA301:AE302"/>
    <mergeCell ref="R303:U303"/>
    <mergeCell ref="V303:Z303"/>
    <mergeCell ref="AA303:AE303"/>
    <mergeCell ref="R304:U304"/>
    <mergeCell ref="V304:Z304"/>
    <mergeCell ref="AA304:AE304"/>
    <mergeCell ref="J339:M339"/>
    <mergeCell ref="N339:Q339"/>
    <mergeCell ref="R339:T339"/>
    <mergeCell ref="U339:Y339"/>
    <mergeCell ref="Z339:AD339"/>
    <mergeCell ref="G340:I340"/>
    <mergeCell ref="J340:M340"/>
    <mergeCell ref="N340:Q340"/>
    <mergeCell ref="R340:T340"/>
    <mergeCell ref="U340:Y340"/>
    <mergeCell ref="Z340:AD340"/>
    <mergeCell ref="G336:I336"/>
    <mergeCell ref="J336:M336"/>
    <mergeCell ref="G350:I350"/>
    <mergeCell ref="AA313:AE313"/>
    <mergeCell ref="R314:U314"/>
    <mergeCell ref="V314:Z314"/>
    <mergeCell ref="AA314:AE314"/>
    <mergeCell ref="R317:U317"/>
    <mergeCell ref="V317:Z317"/>
    <mergeCell ref="AA317:AE317"/>
    <mergeCell ref="R334:T334"/>
    <mergeCell ref="U334:Y334"/>
    <mergeCell ref="Z334:AD334"/>
    <mergeCell ref="G335:I335"/>
    <mergeCell ref="J335:M335"/>
    <mergeCell ref="N335:Q335"/>
    <mergeCell ref="R335:T335"/>
    <mergeCell ref="U335:Y335"/>
    <mergeCell ref="U331:Y331"/>
    <mergeCell ref="Z331:AD331"/>
    <mergeCell ref="G332:I332"/>
    <mergeCell ref="J332:M332"/>
    <mergeCell ref="N332:Q332"/>
    <mergeCell ref="R332:T332"/>
    <mergeCell ref="R350:U350"/>
    <mergeCell ref="V350:Z350"/>
    <mergeCell ref="AA350:AE350"/>
    <mergeCell ref="R315:U315"/>
    <mergeCell ref="V315:Z315"/>
    <mergeCell ref="AA315:AE315"/>
    <mergeCell ref="R316:U316"/>
    <mergeCell ref="V316:Z316"/>
    <mergeCell ref="AA316:AE316"/>
    <mergeCell ref="G325:I325"/>
    <mergeCell ref="J325:M325"/>
    <mergeCell ref="G326:I326"/>
    <mergeCell ref="R347:U347"/>
    <mergeCell ref="AA348:AE348"/>
    <mergeCell ref="J380:M380"/>
    <mergeCell ref="N380:Q380"/>
    <mergeCell ref="G381:I381"/>
    <mergeCell ref="J381:M381"/>
    <mergeCell ref="V353:Z353"/>
    <mergeCell ref="AA353:AE353"/>
    <mergeCell ref="R371:U371"/>
    <mergeCell ref="V371:Z371"/>
    <mergeCell ref="AA371:AE371"/>
    <mergeCell ref="G354:I354"/>
    <mergeCell ref="J354:M354"/>
    <mergeCell ref="N354:Q354"/>
    <mergeCell ref="R354:U354"/>
    <mergeCell ref="V354:Z354"/>
    <mergeCell ref="AA354:AE354"/>
    <mergeCell ref="N357:Q357"/>
    <mergeCell ref="R357:U357"/>
    <mergeCell ref="V357:Z357"/>
    <mergeCell ref="AA357:AE357"/>
    <mergeCell ref="R383:U383"/>
    <mergeCell ref="V383:Z383"/>
    <mergeCell ref="AA383:AE383"/>
    <mergeCell ref="G362:I362"/>
    <mergeCell ref="J362:M362"/>
    <mergeCell ref="N362:Q362"/>
    <mergeCell ref="R362:U362"/>
    <mergeCell ref="V362:Z362"/>
    <mergeCell ref="AA362:AE362"/>
    <mergeCell ref="R372:U372"/>
    <mergeCell ref="V372:Z372"/>
    <mergeCell ref="AA372:AE372"/>
    <mergeCell ref="U483:X483"/>
    <mergeCell ref="Y483:AB483"/>
    <mergeCell ref="AC483:AF483"/>
    <mergeCell ref="R384:U384"/>
    <mergeCell ref="G359:I359"/>
    <mergeCell ref="J359:M359"/>
    <mergeCell ref="N359:Q359"/>
    <mergeCell ref="R359:U359"/>
    <mergeCell ref="V359:Z359"/>
    <mergeCell ref="AA359:AE359"/>
    <mergeCell ref="R381:U381"/>
    <mergeCell ref="V381:Z381"/>
    <mergeCell ref="AA381:AE381"/>
    <mergeCell ref="G360:I360"/>
    <mergeCell ref="J360:M360"/>
    <mergeCell ref="N360:Q360"/>
    <mergeCell ref="R360:U360"/>
    <mergeCell ref="V360:Z360"/>
    <mergeCell ref="AA360:AE360"/>
    <mergeCell ref="R382:U382"/>
    <mergeCell ref="G372:I372"/>
    <mergeCell ref="J372:M372"/>
    <mergeCell ref="N372:Q372"/>
    <mergeCell ref="G373:I373"/>
    <mergeCell ref="J373:M373"/>
    <mergeCell ref="N373:Q373"/>
    <mergeCell ref="R380:U380"/>
    <mergeCell ref="V380:Z380"/>
    <mergeCell ref="AA380:AE380"/>
    <mergeCell ref="G361:I361"/>
    <mergeCell ref="J361:M361"/>
    <mergeCell ref="N361:Q361"/>
    <mergeCell ref="R361:U361"/>
    <mergeCell ref="F484:H484"/>
    <mergeCell ref="I484:K484"/>
    <mergeCell ref="L484:O484"/>
    <mergeCell ref="P484:T484"/>
    <mergeCell ref="J378:M378"/>
    <mergeCell ref="R378:U378"/>
    <mergeCell ref="V378:Z378"/>
    <mergeCell ref="AA378:AE378"/>
    <mergeCell ref="AC449:AF449"/>
    <mergeCell ref="AC450:AF450"/>
    <mergeCell ref="AC451:AF451"/>
    <mergeCell ref="U480:X480"/>
    <mergeCell ref="Y480:AB480"/>
    <mergeCell ref="AC480:AF480"/>
    <mergeCell ref="F481:H481"/>
    <mergeCell ref="I481:K481"/>
    <mergeCell ref="L481:O481"/>
    <mergeCell ref="P481:T481"/>
    <mergeCell ref="U481:X481"/>
    <mergeCell ref="Y481:AB481"/>
    <mergeCell ref="AC481:AF481"/>
    <mergeCell ref="F482:H482"/>
    <mergeCell ref="I482:K482"/>
    <mergeCell ref="L482:O482"/>
    <mergeCell ref="P482:T482"/>
    <mergeCell ref="U482:X482"/>
    <mergeCell ref="Y482:AB482"/>
    <mergeCell ref="AC482:AF482"/>
    <mergeCell ref="Y478:AB478"/>
    <mergeCell ref="AC478:AF478"/>
    <mergeCell ref="F479:H479"/>
    <mergeCell ref="I479:K479"/>
    <mergeCell ref="L479:O479"/>
    <mergeCell ref="P479:T479"/>
    <mergeCell ref="U479:X479"/>
    <mergeCell ref="Y479:AB479"/>
    <mergeCell ref="AC479:AF479"/>
    <mergeCell ref="Y471:AB472"/>
    <mergeCell ref="AC471:AF472"/>
    <mergeCell ref="F473:H473"/>
    <mergeCell ref="I473:K473"/>
    <mergeCell ref="L473:O473"/>
    <mergeCell ref="P473:T473"/>
    <mergeCell ref="U473:X473"/>
    <mergeCell ref="Y473:AB473"/>
    <mergeCell ref="AC473:AF473"/>
    <mergeCell ref="F474:H474"/>
    <mergeCell ref="I474:K474"/>
    <mergeCell ref="L474:O474"/>
    <mergeCell ref="P474:T474"/>
    <mergeCell ref="U474:X474"/>
    <mergeCell ref="Y474:AB474"/>
    <mergeCell ref="AC474:AF474"/>
    <mergeCell ref="I475:K475"/>
    <mergeCell ref="L475:O475"/>
    <mergeCell ref="P475:T475"/>
    <mergeCell ref="U475:X475"/>
    <mergeCell ref="Y475:AB475"/>
    <mergeCell ref="AC475:AF475"/>
    <mergeCell ref="I477:K477"/>
    <mergeCell ref="L477:O477"/>
    <mergeCell ref="P477:T477"/>
    <mergeCell ref="U477:X477"/>
    <mergeCell ref="G380:I380"/>
    <mergeCell ref="R348:U348"/>
    <mergeCell ref="V348:Z348"/>
    <mergeCell ref="AA379:AE379"/>
    <mergeCell ref="G358:I358"/>
    <mergeCell ref="J358:M358"/>
    <mergeCell ref="N358:Q358"/>
    <mergeCell ref="R358:U358"/>
    <mergeCell ref="F499:H499"/>
    <mergeCell ref="I499:K499"/>
    <mergeCell ref="L499:O499"/>
    <mergeCell ref="P499:T499"/>
    <mergeCell ref="N309:Q309"/>
    <mergeCell ref="G357:I357"/>
    <mergeCell ref="J357:M357"/>
    <mergeCell ref="U510:X510"/>
    <mergeCell ref="Y510:AB510"/>
    <mergeCell ref="AC510:AF510"/>
    <mergeCell ref="F511:H511"/>
    <mergeCell ref="I511:K511"/>
    <mergeCell ref="L511:O511"/>
    <mergeCell ref="P511:T511"/>
    <mergeCell ref="U511:X511"/>
    <mergeCell ref="Y511:AB511"/>
    <mergeCell ref="AC511:AF511"/>
    <mergeCell ref="F512:H512"/>
    <mergeCell ref="I512:K512"/>
    <mergeCell ref="L512:O512"/>
    <mergeCell ref="P512:T512"/>
    <mergeCell ref="U512:X512"/>
    <mergeCell ref="Y512:AB512"/>
    <mergeCell ref="AC512:AF512"/>
    <mergeCell ref="F507:H507"/>
    <mergeCell ref="I507:K507"/>
    <mergeCell ref="L507:O507"/>
    <mergeCell ref="P507:T507"/>
    <mergeCell ref="U507:X507"/>
    <mergeCell ref="Y507:AB507"/>
    <mergeCell ref="AC507:AF507"/>
    <mergeCell ref="F508:H508"/>
    <mergeCell ref="I508:K508"/>
    <mergeCell ref="L508:O508"/>
    <mergeCell ref="P508:T508"/>
    <mergeCell ref="U508:X508"/>
    <mergeCell ref="Y508:AB508"/>
    <mergeCell ref="AC508:AF508"/>
    <mergeCell ref="F509:H509"/>
    <mergeCell ref="I509:K509"/>
    <mergeCell ref="L509:O509"/>
    <mergeCell ref="P509:T509"/>
    <mergeCell ref="U509:X509"/>
    <mergeCell ref="Y509:AB509"/>
    <mergeCell ref="AC509:AF509"/>
    <mergeCell ref="U478:X478"/>
    <mergeCell ref="U499:X499"/>
    <mergeCell ref="Y499:AB499"/>
    <mergeCell ref="AC499:AF499"/>
    <mergeCell ref="F500:H500"/>
    <mergeCell ref="I500:K500"/>
    <mergeCell ref="L500:O500"/>
    <mergeCell ref="P500:T500"/>
    <mergeCell ref="U500:X500"/>
    <mergeCell ref="Y500:AB500"/>
    <mergeCell ref="AC500:AF500"/>
    <mergeCell ref="P496:T497"/>
    <mergeCell ref="G306:I306"/>
    <mergeCell ref="J306:M306"/>
    <mergeCell ref="G379:I379"/>
    <mergeCell ref="J379:M379"/>
    <mergeCell ref="N379:Q379"/>
    <mergeCell ref="G376:I376"/>
    <mergeCell ref="J376:M376"/>
    <mergeCell ref="N376:Q376"/>
    <mergeCell ref="G377:I377"/>
    <mergeCell ref="J377:M377"/>
    <mergeCell ref="N377:Q377"/>
    <mergeCell ref="G374:I374"/>
    <mergeCell ref="J374:M374"/>
    <mergeCell ref="N374:Q374"/>
    <mergeCell ref="G375:I375"/>
    <mergeCell ref="J375:M375"/>
    <mergeCell ref="N375:Q375"/>
    <mergeCell ref="J307:M307"/>
    <mergeCell ref="N307:Q307"/>
    <mergeCell ref="G318:I318"/>
    <mergeCell ref="J318:M318"/>
    <mergeCell ref="N318:Q318"/>
    <mergeCell ref="G316:I316"/>
    <mergeCell ref="J316:M316"/>
    <mergeCell ref="N316:Q316"/>
    <mergeCell ref="G317:I317"/>
    <mergeCell ref="J317:M317"/>
    <mergeCell ref="N317:Q317"/>
    <mergeCell ref="G314:I314"/>
    <mergeCell ref="J314:M314"/>
    <mergeCell ref="N314:Q314"/>
    <mergeCell ref="G315:I315"/>
    <mergeCell ref="J315:M315"/>
    <mergeCell ref="N315:Q315"/>
    <mergeCell ref="G312:I312"/>
    <mergeCell ref="J312:M312"/>
    <mergeCell ref="N312:Q312"/>
    <mergeCell ref="G313:I313"/>
    <mergeCell ref="J313:M313"/>
    <mergeCell ref="N313:Q313"/>
    <mergeCell ref="J309:M309"/>
    <mergeCell ref="N378:Q378"/>
    <mergeCell ref="G348:I348"/>
    <mergeCell ref="J348:M348"/>
    <mergeCell ref="N348:Q348"/>
    <mergeCell ref="G349:I349"/>
    <mergeCell ref="J349:M349"/>
    <mergeCell ref="N310:Q310"/>
    <mergeCell ref="G311:I311"/>
    <mergeCell ref="J311:M311"/>
    <mergeCell ref="N311:Q311"/>
    <mergeCell ref="G308:I308"/>
    <mergeCell ref="J308:M308"/>
    <mergeCell ref="N308:Q308"/>
    <mergeCell ref="G309:I309"/>
    <mergeCell ref="F545:H545"/>
    <mergeCell ref="I545:K545"/>
    <mergeCell ref="L545:O545"/>
    <mergeCell ref="P545:T545"/>
    <mergeCell ref="U545:X545"/>
    <mergeCell ref="Y545:AB545"/>
    <mergeCell ref="AC545:AF545"/>
    <mergeCell ref="G384:I384"/>
    <mergeCell ref="J384:M384"/>
    <mergeCell ref="N384:Q384"/>
    <mergeCell ref="V384:Z384"/>
    <mergeCell ref="AA384:AE384"/>
    <mergeCell ref="G382:I382"/>
    <mergeCell ref="J382:M382"/>
    <mergeCell ref="N382:Q382"/>
    <mergeCell ref="G383:I383"/>
    <mergeCell ref="J383:M383"/>
    <mergeCell ref="N383:Q383"/>
    <mergeCell ref="AD514:AE514"/>
    <mergeCell ref="F517:G517"/>
    <mergeCell ref="I517:K517"/>
    <mergeCell ref="L506:O506"/>
    <mergeCell ref="P506:T506"/>
    <mergeCell ref="U506:X506"/>
    <mergeCell ref="Y506:AB506"/>
    <mergeCell ref="AC506:AF506"/>
    <mergeCell ref="F501:H501"/>
    <mergeCell ref="I501:K501"/>
    <mergeCell ref="L501:O501"/>
    <mergeCell ref="P501:T501"/>
    <mergeCell ref="U501:X501"/>
    <mergeCell ref="Y501:AB501"/>
    <mergeCell ref="AC501:AF501"/>
    <mergeCell ref="F502:H502"/>
    <mergeCell ref="I502:K502"/>
    <mergeCell ref="L502:O502"/>
    <mergeCell ref="P502:T502"/>
    <mergeCell ref="U502:X502"/>
    <mergeCell ref="Y502:AB502"/>
    <mergeCell ref="AC502:AF502"/>
    <mergeCell ref="I503:K503"/>
    <mergeCell ref="L503:O503"/>
    <mergeCell ref="P503:T503"/>
    <mergeCell ref="U503:X503"/>
    <mergeCell ref="Y503:AB503"/>
    <mergeCell ref="V382:Z382"/>
    <mergeCell ref="AA382:AE382"/>
    <mergeCell ref="U496:X497"/>
    <mergeCell ref="Y496:AB497"/>
    <mergeCell ref="AC496:AF497"/>
    <mergeCell ref="F487:H487"/>
    <mergeCell ref="I487:K487"/>
    <mergeCell ref="L487:O487"/>
    <mergeCell ref="P487:T487"/>
    <mergeCell ref="U487:X487"/>
    <mergeCell ref="Y487:AB487"/>
    <mergeCell ref="AC487:AF487"/>
    <mergeCell ref="F488:H488"/>
    <mergeCell ref="I488:K488"/>
    <mergeCell ref="L488:O488"/>
    <mergeCell ref="P488:T488"/>
    <mergeCell ref="U488:X488"/>
    <mergeCell ref="Y488:AB488"/>
    <mergeCell ref="AC488:AF488"/>
    <mergeCell ref="AC504:AF504"/>
    <mergeCell ref="F505:H505"/>
    <mergeCell ref="U505:X505"/>
    <mergeCell ref="Y505:AB505"/>
    <mergeCell ref="AC505:AF505"/>
    <mergeCell ref="F506:H506"/>
    <mergeCell ref="I506:K506"/>
    <mergeCell ref="U498:X498"/>
    <mergeCell ref="Y498:AB498"/>
    <mergeCell ref="AC498:AF498"/>
    <mergeCell ref="F524:H524"/>
    <mergeCell ref="I524:K524"/>
    <mergeCell ref="L524:O524"/>
    <mergeCell ref="P524:T524"/>
    <mergeCell ref="U524:X524"/>
    <mergeCell ref="V358:Z358"/>
    <mergeCell ref="AA358:AE358"/>
    <mergeCell ref="R376:U376"/>
    <mergeCell ref="F543:H544"/>
    <mergeCell ref="I543:K544"/>
    <mergeCell ref="L543:O544"/>
    <mergeCell ref="P543:T544"/>
    <mergeCell ref="U543:X544"/>
    <mergeCell ref="Y543:AB544"/>
    <mergeCell ref="AC543:AF544"/>
    <mergeCell ref="F513:H513"/>
    <mergeCell ref="I513:K513"/>
    <mergeCell ref="L513:O513"/>
    <mergeCell ref="P513:T513"/>
    <mergeCell ref="U513:X513"/>
    <mergeCell ref="Y513:AB513"/>
    <mergeCell ref="AC513:AF513"/>
    <mergeCell ref="V514:W514"/>
    <mergeCell ref="Y514:AC514"/>
    <mergeCell ref="N381:Q381"/>
    <mergeCell ref="R375:U375"/>
    <mergeCell ref="V375:Z375"/>
    <mergeCell ref="AA375:AE375"/>
    <mergeCell ref="R379:U379"/>
    <mergeCell ref="V379:Z379"/>
    <mergeCell ref="R377:U377"/>
    <mergeCell ref="V377:Z377"/>
    <mergeCell ref="AA377:AE377"/>
    <mergeCell ref="AA369:AE369"/>
    <mergeCell ref="V489:W489"/>
    <mergeCell ref="Y489:AC489"/>
    <mergeCell ref="AD489:AE489"/>
    <mergeCell ref="U484:X484"/>
    <mergeCell ref="Y484:AB484"/>
    <mergeCell ref="AC484:AF484"/>
    <mergeCell ref="F485:H485"/>
    <mergeCell ref="I485:K485"/>
    <mergeCell ref="L485:O485"/>
    <mergeCell ref="P485:T485"/>
    <mergeCell ref="U485:X485"/>
    <mergeCell ref="Y485:AB485"/>
    <mergeCell ref="AC485:AF485"/>
    <mergeCell ref="F486:H486"/>
    <mergeCell ref="I486:K486"/>
    <mergeCell ref="L486:O486"/>
    <mergeCell ref="P486:T486"/>
    <mergeCell ref="U486:X486"/>
    <mergeCell ref="Y486:AB486"/>
    <mergeCell ref="AC486:AF486"/>
    <mergeCell ref="F549:H549"/>
    <mergeCell ref="I549:K549"/>
    <mergeCell ref="L549:O549"/>
    <mergeCell ref="P549:T549"/>
    <mergeCell ref="U549:X549"/>
    <mergeCell ref="Y549:AB549"/>
    <mergeCell ref="AC549:AF549"/>
    <mergeCell ref="F550:H550"/>
    <mergeCell ref="I550:K550"/>
    <mergeCell ref="L550:O550"/>
    <mergeCell ref="P550:T550"/>
    <mergeCell ref="U550:X550"/>
    <mergeCell ref="Y550:AB550"/>
    <mergeCell ref="AC550:AF550"/>
    <mergeCell ref="F551:H551"/>
    <mergeCell ref="I551:K551"/>
    <mergeCell ref="L551:O551"/>
    <mergeCell ref="P551:T551"/>
    <mergeCell ref="U551:X551"/>
    <mergeCell ref="Y551:AB551"/>
    <mergeCell ref="AC551:AF551"/>
    <mergeCell ref="F546:H546"/>
    <mergeCell ref="I546:K546"/>
    <mergeCell ref="L546:O546"/>
    <mergeCell ref="P546:T546"/>
    <mergeCell ref="U546:X546"/>
    <mergeCell ref="Y546:AB546"/>
    <mergeCell ref="AC546:AF546"/>
    <mergeCell ref="F547:H547"/>
    <mergeCell ref="I547:K547"/>
    <mergeCell ref="L547:O547"/>
    <mergeCell ref="P547:T547"/>
    <mergeCell ref="U547:X547"/>
    <mergeCell ref="Y547:AB547"/>
    <mergeCell ref="AC547:AF547"/>
    <mergeCell ref="F548:H548"/>
    <mergeCell ref="I548:K548"/>
    <mergeCell ref="L548:O548"/>
    <mergeCell ref="P548:T548"/>
    <mergeCell ref="U548:X548"/>
    <mergeCell ref="Y548:AB548"/>
    <mergeCell ref="AC548:AF548"/>
    <mergeCell ref="P556:T556"/>
    <mergeCell ref="U556:X556"/>
    <mergeCell ref="Y556:AB556"/>
    <mergeCell ref="AC556:AF556"/>
    <mergeCell ref="F560:H560"/>
    <mergeCell ref="I560:K560"/>
    <mergeCell ref="L560:O560"/>
    <mergeCell ref="P560:T560"/>
    <mergeCell ref="U560:X560"/>
    <mergeCell ref="Y560:AB560"/>
    <mergeCell ref="AC560:AF560"/>
    <mergeCell ref="V561:W561"/>
    <mergeCell ref="Y561:AC561"/>
    <mergeCell ref="AD561:AE561"/>
    <mergeCell ref="F564:G564"/>
    <mergeCell ref="I564:K564"/>
    <mergeCell ref="F557:H557"/>
    <mergeCell ref="I557:K557"/>
    <mergeCell ref="L557:O557"/>
    <mergeCell ref="P557:T557"/>
    <mergeCell ref="U557:X557"/>
    <mergeCell ref="Y557:AB557"/>
    <mergeCell ref="AC557:AF557"/>
    <mergeCell ref="F558:H558"/>
    <mergeCell ref="I558:K558"/>
    <mergeCell ref="L558:O558"/>
    <mergeCell ref="P558:T558"/>
    <mergeCell ref="U558:X558"/>
    <mergeCell ref="Y558:AB558"/>
    <mergeCell ref="AC558:AF558"/>
    <mergeCell ref="F559:H559"/>
    <mergeCell ref="I559:K559"/>
    <mergeCell ref="F552:H552"/>
    <mergeCell ref="I552:K552"/>
    <mergeCell ref="L552:O552"/>
    <mergeCell ref="P552:T552"/>
    <mergeCell ref="U552:X552"/>
    <mergeCell ref="Y552:AB552"/>
    <mergeCell ref="AC552:AF552"/>
    <mergeCell ref="F553:H553"/>
    <mergeCell ref="I553:K553"/>
    <mergeCell ref="L553:O553"/>
    <mergeCell ref="P553:T553"/>
    <mergeCell ref="U553:X553"/>
    <mergeCell ref="Y553:AB553"/>
    <mergeCell ref="AC553:AF553"/>
    <mergeCell ref="AC559:AF559"/>
    <mergeCell ref="F554:H554"/>
    <mergeCell ref="I554:K554"/>
    <mergeCell ref="L554:O554"/>
    <mergeCell ref="P554:T554"/>
    <mergeCell ref="U554:X554"/>
    <mergeCell ref="Y554:AB554"/>
    <mergeCell ref="AC554:AF554"/>
    <mergeCell ref="F555:H555"/>
    <mergeCell ref="I555:K555"/>
    <mergeCell ref="L555:O555"/>
    <mergeCell ref="P555:T555"/>
    <mergeCell ref="U555:X555"/>
    <mergeCell ref="Y555:AB555"/>
    <mergeCell ref="AC555:AF555"/>
    <mergeCell ref="F556:H556"/>
    <mergeCell ref="I556:K556"/>
    <mergeCell ref="L556:O556"/>
    <mergeCell ref="F571:H571"/>
    <mergeCell ref="I571:K571"/>
    <mergeCell ref="L571:O571"/>
    <mergeCell ref="P571:T571"/>
    <mergeCell ref="U571:X571"/>
    <mergeCell ref="Y571:AB571"/>
    <mergeCell ref="AC571:AF571"/>
    <mergeCell ref="F572:H572"/>
    <mergeCell ref="I572:K572"/>
    <mergeCell ref="L572:O572"/>
    <mergeCell ref="P572:T572"/>
    <mergeCell ref="U572:X572"/>
    <mergeCell ref="Y572:AB572"/>
    <mergeCell ref="AC572:AF572"/>
    <mergeCell ref="F573:H573"/>
    <mergeCell ref="I573:K573"/>
    <mergeCell ref="L573:O573"/>
    <mergeCell ref="P573:T573"/>
    <mergeCell ref="U573:X573"/>
    <mergeCell ref="Y573:AB573"/>
    <mergeCell ref="AC573:AF573"/>
    <mergeCell ref="L559:O559"/>
    <mergeCell ref="P559:T559"/>
    <mergeCell ref="U559:X559"/>
    <mergeCell ref="Y559:AB559"/>
    <mergeCell ref="F568:H569"/>
    <mergeCell ref="I568:K569"/>
    <mergeCell ref="L568:O569"/>
    <mergeCell ref="P568:T569"/>
    <mergeCell ref="U568:X569"/>
    <mergeCell ref="Y568:AB569"/>
    <mergeCell ref="AC568:AF569"/>
    <mergeCell ref="F570:H570"/>
    <mergeCell ref="I570:K570"/>
    <mergeCell ref="L570:O570"/>
    <mergeCell ref="P570:T570"/>
    <mergeCell ref="U570:X570"/>
    <mergeCell ref="Y570:AB570"/>
    <mergeCell ref="AC570:AF570"/>
    <mergeCell ref="F577:H577"/>
    <mergeCell ref="I577:K577"/>
    <mergeCell ref="L577:O577"/>
    <mergeCell ref="P577:T577"/>
    <mergeCell ref="U577:X577"/>
    <mergeCell ref="Y577:AB577"/>
    <mergeCell ref="AC577:AF577"/>
    <mergeCell ref="F578:H578"/>
    <mergeCell ref="I578:K578"/>
    <mergeCell ref="L578:O578"/>
    <mergeCell ref="P578:T578"/>
    <mergeCell ref="U578:X578"/>
    <mergeCell ref="Y578:AB578"/>
    <mergeCell ref="AC578:AF578"/>
    <mergeCell ref="F579:H579"/>
    <mergeCell ref="I579:K579"/>
    <mergeCell ref="L579:O579"/>
    <mergeCell ref="P579:T579"/>
    <mergeCell ref="U579:X579"/>
    <mergeCell ref="Y579:AB579"/>
    <mergeCell ref="AC579:AF579"/>
    <mergeCell ref="F574:H574"/>
    <mergeCell ref="I574:K574"/>
    <mergeCell ref="L574:O574"/>
    <mergeCell ref="P574:T574"/>
    <mergeCell ref="U574:X574"/>
    <mergeCell ref="Y574:AB574"/>
    <mergeCell ref="AC574:AF574"/>
    <mergeCell ref="F575:H575"/>
    <mergeCell ref="I575:K575"/>
    <mergeCell ref="L575:O575"/>
    <mergeCell ref="P575:T575"/>
    <mergeCell ref="U575:X575"/>
    <mergeCell ref="Y575:AB575"/>
    <mergeCell ref="AC575:AF575"/>
    <mergeCell ref="F576:H576"/>
    <mergeCell ref="I576:K576"/>
    <mergeCell ref="L576:O576"/>
    <mergeCell ref="P576:T576"/>
    <mergeCell ref="U576:X576"/>
    <mergeCell ref="Y576:AB576"/>
    <mergeCell ref="AC576:AF576"/>
    <mergeCell ref="F584:H584"/>
    <mergeCell ref="I584:K584"/>
    <mergeCell ref="L584:O584"/>
    <mergeCell ref="P584:T584"/>
    <mergeCell ref="U584:X584"/>
    <mergeCell ref="Y584:AB584"/>
    <mergeCell ref="AC584:AF584"/>
    <mergeCell ref="F585:H585"/>
    <mergeCell ref="I585:K585"/>
    <mergeCell ref="L585:O585"/>
    <mergeCell ref="P585:T585"/>
    <mergeCell ref="U585:X585"/>
    <mergeCell ref="Y585:AB585"/>
    <mergeCell ref="AC585:AF585"/>
    <mergeCell ref="V586:W586"/>
    <mergeCell ref="Y586:AC586"/>
    <mergeCell ref="F580:H580"/>
    <mergeCell ref="I580:K580"/>
    <mergeCell ref="L580:O580"/>
    <mergeCell ref="P580:T580"/>
    <mergeCell ref="U580:X580"/>
    <mergeCell ref="Y580:AB580"/>
    <mergeCell ref="AC580:AF580"/>
    <mergeCell ref="AD586:AE586"/>
    <mergeCell ref="F581:H581"/>
    <mergeCell ref="I581:K581"/>
    <mergeCell ref="L581:O581"/>
    <mergeCell ref="P581:T581"/>
    <mergeCell ref="U581:X581"/>
    <mergeCell ref="Y581:AB581"/>
    <mergeCell ref="AC581:AF581"/>
    <mergeCell ref="F582:H582"/>
    <mergeCell ref="I582:K582"/>
    <mergeCell ref="L582:O582"/>
    <mergeCell ref="P582:T582"/>
    <mergeCell ref="U582:X582"/>
    <mergeCell ref="Y582:AB582"/>
    <mergeCell ref="AC582:AF582"/>
    <mergeCell ref="F583:H583"/>
    <mergeCell ref="I583:K583"/>
    <mergeCell ref="L583:O583"/>
    <mergeCell ref="P583:T583"/>
    <mergeCell ref="U583:X583"/>
    <mergeCell ref="Y583:AB583"/>
    <mergeCell ref="AC583:AF583"/>
    <mergeCell ref="F596:H596"/>
    <mergeCell ref="I596:K596"/>
    <mergeCell ref="L596:O596"/>
    <mergeCell ref="P596:T596"/>
    <mergeCell ref="U596:X596"/>
    <mergeCell ref="Y596:AB596"/>
    <mergeCell ref="AC596:AF596"/>
    <mergeCell ref="F597:H597"/>
    <mergeCell ref="I597:K597"/>
    <mergeCell ref="L597:O597"/>
    <mergeCell ref="P597:T597"/>
    <mergeCell ref="U597:X597"/>
    <mergeCell ref="Y597:AB597"/>
    <mergeCell ref="AC597:AF597"/>
    <mergeCell ref="F598:H598"/>
    <mergeCell ref="I598:K598"/>
    <mergeCell ref="L598:O598"/>
    <mergeCell ref="P598:T598"/>
    <mergeCell ref="U598:X598"/>
    <mergeCell ref="Y598:AB598"/>
    <mergeCell ref="AC598:AF598"/>
    <mergeCell ref="F589:G589"/>
    <mergeCell ref="I589:K589"/>
    <mergeCell ref="F593:H594"/>
    <mergeCell ref="I593:K594"/>
    <mergeCell ref="L593:O594"/>
    <mergeCell ref="P593:T594"/>
    <mergeCell ref="U593:X594"/>
    <mergeCell ref="Y593:AB594"/>
    <mergeCell ref="AC593:AF594"/>
    <mergeCell ref="F595:H595"/>
    <mergeCell ref="I595:K595"/>
    <mergeCell ref="L595:O595"/>
    <mergeCell ref="P595:T595"/>
    <mergeCell ref="U595:X595"/>
    <mergeCell ref="Y595:AB595"/>
    <mergeCell ref="AC595:AF595"/>
    <mergeCell ref="F602:H602"/>
    <mergeCell ref="I602:K602"/>
    <mergeCell ref="L602:O602"/>
    <mergeCell ref="P602:T602"/>
    <mergeCell ref="U602:X602"/>
    <mergeCell ref="Y602:AB602"/>
    <mergeCell ref="AC602:AF602"/>
    <mergeCell ref="F603:H603"/>
    <mergeCell ref="I603:K603"/>
    <mergeCell ref="L603:O603"/>
    <mergeCell ref="P603:T603"/>
    <mergeCell ref="U603:X603"/>
    <mergeCell ref="Y603:AB603"/>
    <mergeCell ref="AC603:AF603"/>
    <mergeCell ref="F604:H604"/>
    <mergeCell ref="I604:K604"/>
    <mergeCell ref="L604:O604"/>
    <mergeCell ref="P604:T604"/>
    <mergeCell ref="U604:X604"/>
    <mergeCell ref="Y604:AB604"/>
    <mergeCell ref="AC604:AF604"/>
    <mergeCell ref="F599:H599"/>
    <mergeCell ref="I599:K599"/>
    <mergeCell ref="L599:O599"/>
    <mergeCell ref="P599:T599"/>
    <mergeCell ref="U599:X599"/>
    <mergeCell ref="Y599:AB599"/>
    <mergeCell ref="AC599:AF599"/>
    <mergeCell ref="F600:H600"/>
    <mergeCell ref="I600:K600"/>
    <mergeCell ref="L600:O600"/>
    <mergeCell ref="P600:T600"/>
    <mergeCell ref="U600:X600"/>
    <mergeCell ref="Y600:AB600"/>
    <mergeCell ref="AC600:AF600"/>
    <mergeCell ref="F601:H601"/>
    <mergeCell ref="I601:K601"/>
    <mergeCell ref="L601:O601"/>
    <mergeCell ref="P601:T601"/>
    <mergeCell ref="U601:X601"/>
    <mergeCell ref="Y601:AB601"/>
    <mergeCell ref="AC601:AF601"/>
    <mergeCell ref="AE640:AH640"/>
    <mergeCell ref="AE641:AH641"/>
    <mergeCell ref="AB640:AD640"/>
    <mergeCell ref="AB641:AD641"/>
    <mergeCell ref="F608:H608"/>
    <mergeCell ref="I608:K608"/>
    <mergeCell ref="L608:O608"/>
    <mergeCell ref="P608:T608"/>
    <mergeCell ref="U608:X608"/>
    <mergeCell ref="Y608:AB608"/>
    <mergeCell ref="AC608:AF608"/>
    <mergeCell ref="F609:H609"/>
    <mergeCell ref="I609:K609"/>
    <mergeCell ref="L609:O609"/>
    <mergeCell ref="P609:T609"/>
    <mergeCell ref="U609:X609"/>
    <mergeCell ref="Y609:AB609"/>
    <mergeCell ref="AC609:AF609"/>
    <mergeCell ref="F610:H610"/>
    <mergeCell ref="I610:K610"/>
    <mergeCell ref="L610:O610"/>
    <mergeCell ref="P610:T610"/>
    <mergeCell ref="U610:X610"/>
    <mergeCell ref="Y610:AB610"/>
    <mergeCell ref="AC610:AF610"/>
    <mergeCell ref="F605:H605"/>
    <mergeCell ref="I605:K605"/>
    <mergeCell ref="L605:O605"/>
    <mergeCell ref="P605:T605"/>
    <mergeCell ref="U605:X605"/>
    <mergeCell ref="Y605:AB605"/>
    <mergeCell ref="AC605:AF605"/>
    <mergeCell ref="F606:H606"/>
    <mergeCell ref="I606:K606"/>
    <mergeCell ref="L606:O606"/>
    <mergeCell ref="P606:T606"/>
    <mergeCell ref="U606:X606"/>
    <mergeCell ref="Y606:AB606"/>
    <mergeCell ref="AC606:AF606"/>
    <mergeCell ref="F607:H607"/>
    <mergeCell ref="I607:K607"/>
    <mergeCell ref="L607:O607"/>
    <mergeCell ref="P607:T607"/>
    <mergeCell ref="U607:X607"/>
    <mergeCell ref="Y607:AB607"/>
    <mergeCell ref="AC607:AF607"/>
    <mergeCell ref="J626:M626"/>
    <mergeCell ref="Q626:T626"/>
    <mergeCell ref="AE626:AH626"/>
    <mergeCell ref="AB626:AD626"/>
    <mergeCell ref="AB627:AD627"/>
    <mergeCell ref="AB628:AD628"/>
    <mergeCell ref="AB629:AD629"/>
    <mergeCell ref="AB630:AD630"/>
    <mergeCell ref="AB631:AD631"/>
    <mergeCell ref="AB632:AD632"/>
    <mergeCell ref="AB633:AD633"/>
    <mergeCell ref="AB634:AD634"/>
    <mergeCell ref="AB635:AD635"/>
    <mergeCell ref="AB636:AD636"/>
    <mergeCell ref="AB637:AD637"/>
    <mergeCell ref="AB638:AD638"/>
    <mergeCell ref="AB639:AD639"/>
    <mergeCell ref="X626:AA626"/>
    <mergeCell ref="V611:W611"/>
    <mergeCell ref="Y611:AC611"/>
    <mergeCell ref="AD611:AE611"/>
    <mergeCell ref="F614:G614"/>
    <mergeCell ref="I614:K614"/>
    <mergeCell ref="Q624:T625"/>
    <mergeCell ref="AE624:AH625"/>
    <mergeCell ref="AB624:AD625"/>
    <mergeCell ref="X624:AA625"/>
    <mergeCell ref="J624:M625"/>
    <mergeCell ref="G623:T623"/>
    <mergeCell ref="U623:AH623"/>
    <mergeCell ref="U624:W625"/>
    <mergeCell ref="U626:W626"/>
    <mergeCell ref="U627:W627"/>
    <mergeCell ref="U628:W628"/>
    <mergeCell ref="U629:W629"/>
    <mergeCell ref="J629:M629"/>
    <mergeCell ref="AE627:AH627"/>
    <mergeCell ref="AE628:AH628"/>
    <mergeCell ref="AE629:AH629"/>
    <mergeCell ref="AE630:AH630"/>
    <mergeCell ref="AE631:AH631"/>
    <mergeCell ref="AE632:AH632"/>
    <mergeCell ref="AE633:AH633"/>
    <mergeCell ref="AE634:AH634"/>
    <mergeCell ref="AE635:AH635"/>
    <mergeCell ref="AE636:AH636"/>
    <mergeCell ref="AE637:AH637"/>
    <mergeCell ref="AE638:AH638"/>
    <mergeCell ref="AE639:AH639"/>
    <mergeCell ref="X628:AA628"/>
    <mergeCell ref="X629:AA629"/>
    <mergeCell ref="X630:AA630"/>
    <mergeCell ref="X631:AA631"/>
    <mergeCell ref="X632:AA632"/>
    <mergeCell ref="X633:AA633"/>
    <mergeCell ref="X634:AA634"/>
    <mergeCell ref="X635:AA635"/>
    <mergeCell ref="J630:M630"/>
    <mergeCell ref="J631:M631"/>
    <mergeCell ref="J632:M632"/>
    <mergeCell ref="J633:M633"/>
    <mergeCell ref="J634:M634"/>
    <mergeCell ref="J635:M635"/>
    <mergeCell ref="J636:M636"/>
    <mergeCell ref="J637:M637"/>
    <mergeCell ref="J638:M638"/>
    <mergeCell ref="J639:M639"/>
    <mergeCell ref="X627:AA627"/>
    <mergeCell ref="G636:I636"/>
    <mergeCell ref="G637:I637"/>
    <mergeCell ref="G638:I638"/>
    <mergeCell ref="G639:I639"/>
    <mergeCell ref="J640:M640"/>
    <mergeCell ref="J641:M641"/>
    <mergeCell ref="Q627:T627"/>
    <mergeCell ref="Q628:T628"/>
    <mergeCell ref="Q629:T629"/>
    <mergeCell ref="Q630:T630"/>
    <mergeCell ref="Q631:T631"/>
    <mergeCell ref="Q632:T632"/>
    <mergeCell ref="Q633:T633"/>
    <mergeCell ref="Q634:T634"/>
    <mergeCell ref="Q635:T635"/>
    <mergeCell ref="Q636:T636"/>
    <mergeCell ref="Q637:T637"/>
    <mergeCell ref="Q638:T638"/>
    <mergeCell ref="Q639:T639"/>
    <mergeCell ref="Q640:T640"/>
    <mergeCell ref="Q641:T641"/>
    <mergeCell ref="X636:AA636"/>
    <mergeCell ref="X637:AA637"/>
    <mergeCell ref="X638:AA638"/>
    <mergeCell ref="X639:AA639"/>
    <mergeCell ref="U630:W630"/>
    <mergeCell ref="U631:W631"/>
    <mergeCell ref="U632:W632"/>
    <mergeCell ref="U633:W633"/>
    <mergeCell ref="U634:W634"/>
    <mergeCell ref="U635:W635"/>
    <mergeCell ref="U636:W636"/>
    <mergeCell ref="U637:W637"/>
    <mergeCell ref="U638:W638"/>
    <mergeCell ref="U639:W639"/>
    <mergeCell ref="U640:W640"/>
    <mergeCell ref="U641:W641"/>
    <mergeCell ref="X640:AA640"/>
    <mergeCell ref="X641:AA641"/>
    <mergeCell ref="J627:M627"/>
    <mergeCell ref="J628:M628"/>
    <mergeCell ref="G650:I650"/>
    <mergeCell ref="J650:M650"/>
    <mergeCell ref="N650:P650"/>
    <mergeCell ref="Q650:T650"/>
    <mergeCell ref="U650:W650"/>
    <mergeCell ref="X650:AA650"/>
    <mergeCell ref="AB650:AD650"/>
    <mergeCell ref="AE650:AH650"/>
    <mergeCell ref="G651:I651"/>
    <mergeCell ref="J651:M651"/>
    <mergeCell ref="N651:P651"/>
    <mergeCell ref="Q651:T651"/>
    <mergeCell ref="U651:W651"/>
    <mergeCell ref="X651:AA651"/>
    <mergeCell ref="AB651:AD651"/>
    <mergeCell ref="AE651:AH651"/>
    <mergeCell ref="G652:I652"/>
    <mergeCell ref="J652:M652"/>
    <mergeCell ref="N652:P652"/>
    <mergeCell ref="Q652:T652"/>
    <mergeCell ref="U652:W652"/>
    <mergeCell ref="X652:AA652"/>
    <mergeCell ref="AB652:AD652"/>
    <mergeCell ref="AE652:AH652"/>
    <mergeCell ref="G646:T646"/>
    <mergeCell ref="U646:AH646"/>
    <mergeCell ref="G647:I648"/>
    <mergeCell ref="J647:M648"/>
    <mergeCell ref="N647:P648"/>
    <mergeCell ref="Q647:T648"/>
    <mergeCell ref="U647:W648"/>
    <mergeCell ref="X647:AA648"/>
    <mergeCell ref="AB647:AD648"/>
    <mergeCell ref="AE647:AH648"/>
    <mergeCell ref="G649:I649"/>
    <mergeCell ref="J649:M649"/>
    <mergeCell ref="N649:P649"/>
    <mergeCell ref="Q649:T649"/>
    <mergeCell ref="U649:W649"/>
    <mergeCell ref="X649:AA649"/>
    <mergeCell ref="AB649:AD649"/>
    <mergeCell ref="AE649:AH649"/>
    <mergeCell ref="G656:I656"/>
    <mergeCell ref="J656:M656"/>
    <mergeCell ref="N656:P656"/>
    <mergeCell ref="Q656:T656"/>
    <mergeCell ref="U656:W656"/>
    <mergeCell ref="X656:AA656"/>
    <mergeCell ref="AB656:AD656"/>
    <mergeCell ref="AE656:AH656"/>
    <mergeCell ref="G657:I657"/>
    <mergeCell ref="J657:M657"/>
    <mergeCell ref="N657:P657"/>
    <mergeCell ref="Q657:T657"/>
    <mergeCell ref="U657:W657"/>
    <mergeCell ref="X657:AA657"/>
    <mergeCell ref="AB657:AD657"/>
    <mergeCell ref="AE657:AH657"/>
    <mergeCell ref="G658:I658"/>
    <mergeCell ref="J658:M658"/>
    <mergeCell ref="N658:P658"/>
    <mergeCell ref="Q658:T658"/>
    <mergeCell ref="U658:W658"/>
    <mergeCell ref="X658:AA658"/>
    <mergeCell ref="AB658:AD658"/>
    <mergeCell ref="AE658:AH658"/>
    <mergeCell ref="G653:I653"/>
    <mergeCell ref="J653:M653"/>
    <mergeCell ref="N653:P653"/>
    <mergeCell ref="Q653:T653"/>
    <mergeCell ref="U653:W653"/>
    <mergeCell ref="X653:AA653"/>
    <mergeCell ref="AB653:AD653"/>
    <mergeCell ref="AE653:AH653"/>
    <mergeCell ref="G654:I654"/>
    <mergeCell ref="J654:M654"/>
    <mergeCell ref="N654:P654"/>
    <mergeCell ref="Q654:T654"/>
    <mergeCell ref="U654:W654"/>
    <mergeCell ref="X654:AA654"/>
    <mergeCell ref="AB654:AD654"/>
    <mergeCell ref="AE654:AH654"/>
    <mergeCell ref="G655:I655"/>
    <mergeCell ref="J655:M655"/>
    <mergeCell ref="N655:P655"/>
    <mergeCell ref="Q655:T655"/>
    <mergeCell ref="U655:W655"/>
    <mergeCell ref="X655:AA655"/>
    <mergeCell ref="AB655:AD655"/>
    <mergeCell ref="AE655:AH655"/>
    <mergeCell ref="G662:I662"/>
    <mergeCell ref="J662:M662"/>
    <mergeCell ref="N662:P662"/>
    <mergeCell ref="Q662:T662"/>
    <mergeCell ref="U662:W662"/>
    <mergeCell ref="X662:AA662"/>
    <mergeCell ref="AB662:AD662"/>
    <mergeCell ref="AE662:AH662"/>
    <mergeCell ref="G663:I663"/>
    <mergeCell ref="J663:M663"/>
    <mergeCell ref="N663:P663"/>
    <mergeCell ref="Q663:T663"/>
    <mergeCell ref="U663:W663"/>
    <mergeCell ref="X663:AA663"/>
    <mergeCell ref="AB663:AD663"/>
    <mergeCell ref="AE663:AH663"/>
    <mergeCell ref="G664:I664"/>
    <mergeCell ref="J664:M664"/>
    <mergeCell ref="N664:P664"/>
    <mergeCell ref="Q664:T664"/>
    <mergeCell ref="U664:W664"/>
    <mergeCell ref="X664:AA664"/>
    <mergeCell ref="AB664:AD664"/>
    <mergeCell ref="AE664:AH664"/>
    <mergeCell ref="G659:I659"/>
    <mergeCell ref="J659:M659"/>
    <mergeCell ref="N659:P659"/>
    <mergeCell ref="Q659:T659"/>
    <mergeCell ref="U659:W659"/>
    <mergeCell ref="X659:AA659"/>
    <mergeCell ref="AB659:AD659"/>
    <mergeCell ref="AE659:AH659"/>
    <mergeCell ref="G660:I660"/>
    <mergeCell ref="J660:M660"/>
    <mergeCell ref="N660:P660"/>
    <mergeCell ref="Q660:T660"/>
    <mergeCell ref="U660:W660"/>
    <mergeCell ref="X660:AA660"/>
    <mergeCell ref="AB660:AD660"/>
    <mergeCell ref="AE660:AH660"/>
    <mergeCell ref="G661:I661"/>
    <mergeCell ref="J661:M661"/>
    <mergeCell ref="N661:P661"/>
    <mergeCell ref="Q661:T661"/>
    <mergeCell ref="U661:W661"/>
    <mergeCell ref="X661:AA661"/>
    <mergeCell ref="AB661:AD661"/>
    <mergeCell ref="AE661:AH661"/>
    <mergeCell ref="G674:I674"/>
    <mergeCell ref="J674:M674"/>
    <mergeCell ref="N674:P674"/>
    <mergeCell ref="Q674:T674"/>
    <mergeCell ref="AE674:AH674"/>
    <mergeCell ref="G675:I675"/>
    <mergeCell ref="J675:M675"/>
    <mergeCell ref="N675:P675"/>
    <mergeCell ref="Q675:T675"/>
    <mergeCell ref="AE675:AH675"/>
    <mergeCell ref="G676:I676"/>
    <mergeCell ref="J676:M676"/>
    <mergeCell ref="N676:P676"/>
    <mergeCell ref="Q676:T676"/>
    <mergeCell ref="AE676:AH676"/>
    <mergeCell ref="G677:I677"/>
    <mergeCell ref="J677:M677"/>
    <mergeCell ref="N677:P677"/>
    <mergeCell ref="Q677:T677"/>
    <mergeCell ref="AE677:AH677"/>
    <mergeCell ref="U675:W675"/>
    <mergeCell ref="U676:W676"/>
    <mergeCell ref="U677:W677"/>
    <mergeCell ref="X674:AA674"/>
    <mergeCell ref="X675:AA675"/>
    <mergeCell ref="X676:AA676"/>
    <mergeCell ref="X677:AA677"/>
    <mergeCell ref="U674:W674"/>
    <mergeCell ref="AB674:AD674"/>
    <mergeCell ref="AB675:AD675"/>
    <mergeCell ref="AB676:AD676"/>
    <mergeCell ref="AB677:AD677"/>
    <mergeCell ref="AE665:AG665"/>
    <mergeCell ref="G669:T669"/>
    <mergeCell ref="U669:AH669"/>
    <mergeCell ref="G670:I671"/>
    <mergeCell ref="J670:M671"/>
    <mergeCell ref="N670:P671"/>
    <mergeCell ref="Q670:T671"/>
    <mergeCell ref="U670:W671"/>
    <mergeCell ref="X670:AA671"/>
    <mergeCell ref="AE670:AH671"/>
    <mergeCell ref="G672:I672"/>
    <mergeCell ref="J672:M672"/>
    <mergeCell ref="N672:P672"/>
    <mergeCell ref="Q672:T672"/>
    <mergeCell ref="X672:AA672"/>
    <mergeCell ref="AE672:AH672"/>
    <mergeCell ref="G673:I673"/>
    <mergeCell ref="J673:M673"/>
    <mergeCell ref="N673:P673"/>
    <mergeCell ref="Q673:T673"/>
    <mergeCell ref="AE673:AH673"/>
    <mergeCell ref="U672:W672"/>
    <mergeCell ref="U673:W673"/>
    <mergeCell ref="X673:AA673"/>
    <mergeCell ref="AB670:AD671"/>
    <mergeCell ref="AB672:AD672"/>
    <mergeCell ref="AB673:AD673"/>
    <mergeCell ref="G682:I682"/>
    <mergeCell ref="J682:M682"/>
    <mergeCell ref="N682:P682"/>
    <mergeCell ref="Q682:T682"/>
    <mergeCell ref="AE682:AH682"/>
    <mergeCell ref="G683:I683"/>
    <mergeCell ref="J683:M683"/>
    <mergeCell ref="N683:P683"/>
    <mergeCell ref="Q683:T683"/>
    <mergeCell ref="AE683:AH683"/>
    <mergeCell ref="G684:I684"/>
    <mergeCell ref="J684:M684"/>
    <mergeCell ref="N684:P684"/>
    <mergeCell ref="Q684:T684"/>
    <mergeCell ref="AE684:AH684"/>
    <mergeCell ref="G685:I685"/>
    <mergeCell ref="J685:M685"/>
    <mergeCell ref="N685:P685"/>
    <mergeCell ref="Q685:T685"/>
    <mergeCell ref="AE685:AH685"/>
    <mergeCell ref="AB683:AD683"/>
    <mergeCell ref="U682:W682"/>
    <mergeCell ref="U683:W683"/>
    <mergeCell ref="U684:W684"/>
    <mergeCell ref="U685:W685"/>
    <mergeCell ref="X682:AA682"/>
    <mergeCell ref="X683:AA683"/>
    <mergeCell ref="X684:AA684"/>
    <mergeCell ref="X685:AA685"/>
    <mergeCell ref="AB684:AD684"/>
    <mergeCell ref="AB685:AD685"/>
    <mergeCell ref="AB682:AD682"/>
    <mergeCell ref="G678:I678"/>
    <mergeCell ref="J678:M678"/>
    <mergeCell ref="N678:P678"/>
    <mergeCell ref="Q678:T678"/>
    <mergeCell ref="AE678:AH678"/>
    <mergeCell ref="G679:I679"/>
    <mergeCell ref="J679:M679"/>
    <mergeCell ref="N679:P679"/>
    <mergeCell ref="Q679:T679"/>
    <mergeCell ref="AE679:AH679"/>
    <mergeCell ref="G680:I680"/>
    <mergeCell ref="J680:M680"/>
    <mergeCell ref="N680:P680"/>
    <mergeCell ref="Q680:T680"/>
    <mergeCell ref="AE680:AH680"/>
    <mergeCell ref="G681:I681"/>
    <mergeCell ref="J681:M681"/>
    <mergeCell ref="N681:P681"/>
    <mergeCell ref="Q681:T681"/>
    <mergeCell ref="AE681:AH681"/>
    <mergeCell ref="U678:W678"/>
    <mergeCell ref="U679:W679"/>
    <mergeCell ref="U680:W680"/>
    <mergeCell ref="U681:W681"/>
    <mergeCell ref="X678:AA678"/>
    <mergeCell ref="X679:AA679"/>
    <mergeCell ref="X680:AA680"/>
    <mergeCell ref="X681:AA681"/>
    <mergeCell ref="AB678:AD678"/>
    <mergeCell ref="AB679:AD679"/>
    <mergeCell ref="AB680:AD680"/>
    <mergeCell ref="AB681:AD681"/>
    <mergeCell ref="G695:I695"/>
    <mergeCell ref="J695:M695"/>
    <mergeCell ref="N695:P695"/>
    <mergeCell ref="Q695:T695"/>
    <mergeCell ref="U695:W695"/>
    <mergeCell ref="X695:AA695"/>
    <mergeCell ref="AB695:AD695"/>
    <mergeCell ref="AE695:AH695"/>
    <mergeCell ref="G696:I696"/>
    <mergeCell ref="J696:M696"/>
    <mergeCell ref="N696:P696"/>
    <mergeCell ref="Q696:T696"/>
    <mergeCell ref="U696:W696"/>
    <mergeCell ref="X696:AA696"/>
    <mergeCell ref="AB696:AD696"/>
    <mergeCell ref="AE696:AH696"/>
    <mergeCell ref="G697:I697"/>
    <mergeCell ref="J697:M697"/>
    <mergeCell ref="N697:P697"/>
    <mergeCell ref="Q697:T697"/>
    <mergeCell ref="U697:W697"/>
    <mergeCell ref="X697:AA697"/>
    <mergeCell ref="AB697:AD697"/>
    <mergeCell ref="AE697:AH697"/>
    <mergeCell ref="G686:I686"/>
    <mergeCell ref="J686:M686"/>
    <mergeCell ref="N686:P686"/>
    <mergeCell ref="Q686:T686"/>
    <mergeCell ref="AE686:AH686"/>
    <mergeCell ref="G687:I687"/>
    <mergeCell ref="J687:M687"/>
    <mergeCell ref="N687:P687"/>
    <mergeCell ref="Q687:T687"/>
    <mergeCell ref="AE687:AH687"/>
    <mergeCell ref="AE688:AG688"/>
    <mergeCell ref="G692:T692"/>
    <mergeCell ref="U692:AH692"/>
    <mergeCell ref="G693:I694"/>
    <mergeCell ref="J693:M694"/>
    <mergeCell ref="N693:P694"/>
    <mergeCell ref="Q693:T694"/>
    <mergeCell ref="U693:W694"/>
    <mergeCell ref="X693:AA694"/>
    <mergeCell ref="AB693:AD694"/>
    <mergeCell ref="AE693:AH694"/>
    <mergeCell ref="U686:W686"/>
    <mergeCell ref="U687:W687"/>
    <mergeCell ref="X686:AA686"/>
    <mergeCell ref="X687:AA687"/>
    <mergeCell ref="AB686:AD686"/>
    <mergeCell ref="AB687:AD687"/>
    <mergeCell ref="G701:I701"/>
    <mergeCell ref="J701:M701"/>
    <mergeCell ref="N701:P701"/>
    <mergeCell ref="Q701:T701"/>
    <mergeCell ref="U701:W701"/>
    <mergeCell ref="X701:AA701"/>
    <mergeCell ref="AB701:AD701"/>
    <mergeCell ref="AE701:AH701"/>
    <mergeCell ref="G702:I702"/>
    <mergeCell ref="J702:M702"/>
    <mergeCell ref="N702:P702"/>
    <mergeCell ref="Q702:T702"/>
    <mergeCell ref="U702:W702"/>
    <mergeCell ref="X702:AA702"/>
    <mergeCell ref="AB702:AD702"/>
    <mergeCell ref="AE702:AH702"/>
    <mergeCell ref="G703:I703"/>
    <mergeCell ref="J703:M703"/>
    <mergeCell ref="N703:P703"/>
    <mergeCell ref="Q703:T703"/>
    <mergeCell ref="U703:W703"/>
    <mergeCell ref="X703:AA703"/>
    <mergeCell ref="AB703:AD703"/>
    <mergeCell ref="AE703:AH703"/>
    <mergeCell ref="G698:I698"/>
    <mergeCell ref="J698:M698"/>
    <mergeCell ref="N698:P698"/>
    <mergeCell ref="Q698:T698"/>
    <mergeCell ref="U698:W698"/>
    <mergeCell ref="X698:AA698"/>
    <mergeCell ref="AB698:AD698"/>
    <mergeCell ref="AE698:AH698"/>
    <mergeCell ref="G699:I699"/>
    <mergeCell ref="J699:M699"/>
    <mergeCell ref="N699:P699"/>
    <mergeCell ref="Q699:T699"/>
    <mergeCell ref="U699:W699"/>
    <mergeCell ref="X699:AA699"/>
    <mergeCell ref="AB699:AD699"/>
    <mergeCell ref="AE699:AH699"/>
    <mergeCell ref="G700:I700"/>
    <mergeCell ref="J700:M700"/>
    <mergeCell ref="N700:P700"/>
    <mergeCell ref="Q700:T700"/>
    <mergeCell ref="U700:W700"/>
    <mergeCell ref="X700:AA700"/>
    <mergeCell ref="AB700:AD700"/>
    <mergeCell ref="AE700:AH700"/>
    <mergeCell ref="G707:I707"/>
    <mergeCell ref="J707:M707"/>
    <mergeCell ref="N707:P707"/>
    <mergeCell ref="Q707:T707"/>
    <mergeCell ref="U707:W707"/>
    <mergeCell ref="X707:AA707"/>
    <mergeCell ref="AB707:AD707"/>
    <mergeCell ref="AE707:AH707"/>
    <mergeCell ref="G708:I708"/>
    <mergeCell ref="J708:M708"/>
    <mergeCell ref="N708:P708"/>
    <mergeCell ref="Q708:T708"/>
    <mergeCell ref="U708:W708"/>
    <mergeCell ref="X708:AA708"/>
    <mergeCell ref="AB708:AD708"/>
    <mergeCell ref="AE708:AH708"/>
    <mergeCell ref="G709:I709"/>
    <mergeCell ref="J709:M709"/>
    <mergeCell ref="N709:P709"/>
    <mergeCell ref="Q709:T709"/>
    <mergeCell ref="U709:W709"/>
    <mergeCell ref="X709:AA709"/>
    <mergeCell ref="AB709:AD709"/>
    <mergeCell ref="AE709:AH709"/>
    <mergeCell ref="G704:I704"/>
    <mergeCell ref="J704:M704"/>
    <mergeCell ref="N704:P704"/>
    <mergeCell ref="Q704:T704"/>
    <mergeCell ref="U704:W704"/>
    <mergeCell ref="X704:AA704"/>
    <mergeCell ref="AB704:AD704"/>
    <mergeCell ref="AE704:AH704"/>
    <mergeCell ref="G705:I705"/>
    <mergeCell ref="J705:M705"/>
    <mergeCell ref="N705:P705"/>
    <mergeCell ref="Q705:T705"/>
    <mergeCell ref="U705:W705"/>
    <mergeCell ref="X705:AA705"/>
    <mergeCell ref="AB705:AD705"/>
    <mergeCell ref="AE705:AH705"/>
    <mergeCell ref="G706:I706"/>
    <mergeCell ref="J706:M706"/>
    <mergeCell ref="N706:P706"/>
    <mergeCell ref="Q706:T706"/>
    <mergeCell ref="U706:W706"/>
    <mergeCell ref="X706:AA706"/>
    <mergeCell ref="AB706:AD706"/>
    <mergeCell ref="AE706:AH706"/>
    <mergeCell ref="G718:I718"/>
    <mergeCell ref="J718:M718"/>
    <mergeCell ref="N718:P718"/>
    <mergeCell ref="Q718:T718"/>
    <mergeCell ref="U718:W718"/>
    <mergeCell ref="X718:AA718"/>
    <mergeCell ref="AB718:AD718"/>
    <mergeCell ref="AE718:AH718"/>
    <mergeCell ref="G719:I719"/>
    <mergeCell ref="J719:M719"/>
    <mergeCell ref="N719:P719"/>
    <mergeCell ref="Q719:T719"/>
    <mergeCell ref="U719:W719"/>
    <mergeCell ref="X719:AA719"/>
    <mergeCell ref="AB719:AD719"/>
    <mergeCell ref="AE719:AH719"/>
    <mergeCell ref="G720:I720"/>
    <mergeCell ref="J720:M720"/>
    <mergeCell ref="N720:P720"/>
    <mergeCell ref="Q720:T720"/>
    <mergeCell ref="U720:W720"/>
    <mergeCell ref="X720:AA720"/>
    <mergeCell ref="AB720:AD720"/>
    <mergeCell ref="AE720:AH720"/>
    <mergeCell ref="G710:I710"/>
    <mergeCell ref="J710:M710"/>
    <mergeCell ref="N710:P710"/>
    <mergeCell ref="Q710:T710"/>
    <mergeCell ref="U710:W710"/>
    <mergeCell ref="X710:AA710"/>
    <mergeCell ref="AB710:AD710"/>
    <mergeCell ref="AE710:AH710"/>
    <mergeCell ref="AE711:AG711"/>
    <mergeCell ref="G715:T715"/>
    <mergeCell ref="U715:AH715"/>
    <mergeCell ref="G716:I717"/>
    <mergeCell ref="J716:M717"/>
    <mergeCell ref="N716:P717"/>
    <mergeCell ref="Q716:T717"/>
    <mergeCell ref="U716:W717"/>
    <mergeCell ref="X716:AA717"/>
    <mergeCell ref="AB716:AD717"/>
    <mergeCell ref="AE716:AH717"/>
    <mergeCell ref="G724:I724"/>
    <mergeCell ref="J724:M724"/>
    <mergeCell ref="N724:P724"/>
    <mergeCell ref="Q724:T724"/>
    <mergeCell ref="U724:W724"/>
    <mergeCell ref="X724:AA724"/>
    <mergeCell ref="AB724:AD724"/>
    <mergeCell ref="AE724:AH724"/>
    <mergeCell ref="G725:I725"/>
    <mergeCell ref="J725:M725"/>
    <mergeCell ref="N725:P725"/>
    <mergeCell ref="Q725:T725"/>
    <mergeCell ref="U725:W725"/>
    <mergeCell ref="X725:AA725"/>
    <mergeCell ref="AB725:AD725"/>
    <mergeCell ref="AE725:AH725"/>
    <mergeCell ref="G726:I726"/>
    <mergeCell ref="J726:M726"/>
    <mergeCell ref="N726:P726"/>
    <mergeCell ref="Q726:T726"/>
    <mergeCell ref="U726:W726"/>
    <mergeCell ref="X726:AA726"/>
    <mergeCell ref="AB726:AD726"/>
    <mergeCell ref="AE726:AH726"/>
    <mergeCell ref="G721:I721"/>
    <mergeCell ref="J721:M721"/>
    <mergeCell ref="N721:P721"/>
    <mergeCell ref="Q721:T721"/>
    <mergeCell ref="U721:W721"/>
    <mergeCell ref="X721:AA721"/>
    <mergeCell ref="AB721:AD721"/>
    <mergeCell ref="AE721:AH721"/>
    <mergeCell ref="G722:I722"/>
    <mergeCell ref="J722:M722"/>
    <mergeCell ref="N722:P722"/>
    <mergeCell ref="Q722:T722"/>
    <mergeCell ref="U722:W722"/>
    <mergeCell ref="X722:AA722"/>
    <mergeCell ref="AB722:AD722"/>
    <mergeCell ref="AE722:AH722"/>
    <mergeCell ref="G723:I723"/>
    <mergeCell ref="J723:M723"/>
    <mergeCell ref="N723:P723"/>
    <mergeCell ref="Q723:T723"/>
    <mergeCell ref="U723:W723"/>
    <mergeCell ref="X723:AA723"/>
    <mergeCell ref="AB723:AD723"/>
    <mergeCell ref="AE723:AH723"/>
    <mergeCell ref="G730:I730"/>
    <mergeCell ref="J730:M730"/>
    <mergeCell ref="N730:P730"/>
    <mergeCell ref="Q730:T730"/>
    <mergeCell ref="U730:W730"/>
    <mergeCell ref="X730:AA730"/>
    <mergeCell ref="AB730:AD730"/>
    <mergeCell ref="AE730:AH730"/>
    <mergeCell ref="G731:I731"/>
    <mergeCell ref="J731:M731"/>
    <mergeCell ref="N731:P731"/>
    <mergeCell ref="Q731:T731"/>
    <mergeCell ref="U731:W731"/>
    <mergeCell ref="X731:AA731"/>
    <mergeCell ref="AB731:AD731"/>
    <mergeCell ref="AE731:AH731"/>
    <mergeCell ref="G732:I732"/>
    <mergeCell ref="J732:M732"/>
    <mergeCell ref="N732:P732"/>
    <mergeCell ref="Q732:T732"/>
    <mergeCell ref="U732:W732"/>
    <mergeCell ref="X732:AA732"/>
    <mergeCell ref="AB732:AD732"/>
    <mergeCell ref="AE732:AH732"/>
    <mergeCell ref="G727:I727"/>
    <mergeCell ref="J727:M727"/>
    <mergeCell ref="N727:P727"/>
    <mergeCell ref="Q727:T727"/>
    <mergeCell ref="U727:W727"/>
    <mergeCell ref="X727:AA727"/>
    <mergeCell ref="AB727:AD727"/>
    <mergeCell ref="AE727:AH727"/>
    <mergeCell ref="G728:I728"/>
    <mergeCell ref="J728:M728"/>
    <mergeCell ref="N728:P728"/>
    <mergeCell ref="Q728:T728"/>
    <mergeCell ref="U728:W728"/>
    <mergeCell ref="X728:AA728"/>
    <mergeCell ref="AB728:AD728"/>
    <mergeCell ref="AE728:AH728"/>
    <mergeCell ref="G729:I729"/>
    <mergeCell ref="J729:M729"/>
    <mergeCell ref="N729:P729"/>
    <mergeCell ref="Q729:T729"/>
    <mergeCell ref="U729:W729"/>
    <mergeCell ref="X729:AA729"/>
    <mergeCell ref="AB729:AD729"/>
    <mergeCell ref="AE729:AH729"/>
    <mergeCell ref="G741:I741"/>
    <mergeCell ref="J741:M741"/>
    <mergeCell ref="N741:P741"/>
    <mergeCell ref="Q741:T741"/>
    <mergeCell ref="U741:W741"/>
    <mergeCell ref="X741:AA741"/>
    <mergeCell ref="AB741:AD741"/>
    <mergeCell ref="AE741:AH741"/>
    <mergeCell ref="G742:I742"/>
    <mergeCell ref="J742:M742"/>
    <mergeCell ref="N742:P742"/>
    <mergeCell ref="Q742:T742"/>
    <mergeCell ref="U742:W742"/>
    <mergeCell ref="X742:AA742"/>
    <mergeCell ref="AB742:AD742"/>
    <mergeCell ref="AE742:AH742"/>
    <mergeCell ref="G743:I743"/>
    <mergeCell ref="J743:M743"/>
    <mergeCell ref="N743:P743"/>
    <mergeCell ref="Q743:T743"/>
    <mergeCell ref="U743:W743"/>
    <mergeCell ref="X743:AA743"/>
    <mergeCell ref="AB743:AD743"/>
    <mergeCell ref="AE743:AH743"/>
    <mergeCell ref="G733:I733"/>
    <mergeCell ref="J733:M733"/>
    <mergeCell ref="N733:P733"/>
    <mergeCell ref="Q733:T733"/>
    <mergeCell ref="U733:W733"/>
    <mergeCell ref="X733:AA733"/>
    <mergeCell ref="AB733:AD733"/>
    <mergeCell ref="AE733:AH733"/>
    <mergeCell ref="AE734:AG734"/>
    <mergeCell ref="G738:T738"/>
    <mergeCell ref="U738:AH738"/>
    <mergeCell ref="G739:I740"/>
    <mergeCell ref="J739:M740"/>
    <mergeCell ref="N739:P740"/>
    <mergeCell ref="Q739:T740"/>
    <mergeCell ref="U739:W740"/>
    <mergeCell ref="X739:AA740"/>
    <mergeCell ref="AB739:AD740"/>
    <mergeCell ref="AE739:AH740"/>
    <mergeCell ref="G747:I747"/>
    <mergeCell ref="J747:M747"/>
    <mergeCell ref="N747:P747"/>
    <mergeCell ref="Q747:T747"/>
    <mergeCell ref="U747:W747"/>
    <mergeCell ref="X747:AA747"/>
    <mergeCell ref="AB747:AD747"/>
    <mergeCell ref="AE747:AH747"/>
    <mergeCell ref="G748:I748"/>
    <mergeCell ref="J748:M748"/>
    <mergeCell ref="N748:P748"/>
    <mergeCell ref="Q748:T748"/>
    <mergeCell ref="U748:W748"/>
    <mergeCell ref="X748:AA748"/>
    <mergeCell ref="AB748:AD748"/>
    <mergeCell ref="AE748:AH748"/>
    <mergeCell ref="G749:I749"/>
    <mergeCell ref="J749:M749"/>
    <mergeCell ref="N749:P749"/>
    <mergeCell ref="Q749:T749"/>
    <mergeCell ref="U749:W749"/>
    <mergeCell ref="X749:AA749"/>
    <mergeCell ref="AB749:AD749"/>
    <mergeCell ref="AE749:AH749"/>
    <mergeCell ref="G744:I744"/>
    <mergeCell ref="J744:M744"/>
    <mergeCell ref="N744:P744"/>
    <mergeCell ref="Q744:T744"/>
    <mergeCell ref="U744:W744"/>
    <mergeCell ref="X744:AA744"/>
    <mergeCell ref="AB744:AD744"/>
    <mergeCell ref="AE744:AH744"/>
    <mergeCell ref="G745:I745"/>
    <mergeCell ref="J745:M745"/>
    <mergeCell ref="N745:P745"/>
    <mergeCell ref="Q745:T745"/>
    <mergeCell ref="U745:W745"/>
    <mergeCell ref="X745:AA745"/>
    <mergeCell ref="AB745:AD745"/>
    <mergeCell ref="AE745:AH745"/>
    <mergeCell ref="G746:I746"/>
    <mergeCell ref="J746:M746"/>
    <mergeCell ref="N746:P746"/>
    <mergeCell ref="Q746:T746"/>
    <mergeCell ref="U746:W746"/>
    <mergeCell ref="X746:AA746"/>
    <mergeCell ref="AB746:AD746"/>
    <mergeCell ref="AE746:AH746"/>
    <mergeCell ref="G753:I753"/>
    <mergeCell ref="J753:M753"/>
    <mergeCell ref="N753:P753"/>
    <mergeCell ref="Q753:T753"/>
    <mergeCell ref="U753:W753"/>
    <mergeCell ref="X753:AA753"/>
    <mergeCell ref="AB753:AD753"/>
    <mergeCell ref="AE753:AH753"/>
    <mergeCell ref="G754:I754"/>
    <mergeCell ref="J754:M754"/>
    <mergeCell ref="N754:P754"/>
    <mergeCell ref="Q754:T754"/>
    <mergeCell ref="U754:W754"/>
    <mergeCell ref="X754:AA754"/>
    <mergeCell ref="AB754:AD754"/>
    <mergeCell ref="AE754:AH754"/>
    <mergeCell ref="G755:I755"/>
    <mergeCell ref="J755:M755"/>
    <mergeCell ref="N755:P755"/>
    <mergeCell ref="Q755:T755"/>
    <mergeCell ref="U755:W755"/>
    <mergeCell ref="X755:AA755"/>
    <mergeCell ref="AB755:AD755"/>
    <mergeCell ref="AE755:AH755"/>
    <mergeCell ref="G750:I750"/>
    <mergeCell ref="J750:M750"/>
    <mergeCell ref="N750:P750"/>
    <mergeCell ref="Q750:T750"/>
    <mergeCell ref="U750:W750"/>
    <mergeCell ref="X750:AA750"/>
    <mergeCell ref="AB750:AD750"/>
    <mergeCell ref="AE750:AH750"/>
    <mergeCell ref="G751:I751"/>
    <mergeCell ref="J751:M751"/>
    <mergeCell ref="N751:P751"/>
    <mergeCell ref="Q751:T751"/>
    <mergeCell ref="U751:W751"/>
    <mergeCell ref="X751:AA751"/>
    <mergeCell ref="AB751:AD751"/>
    <mergeCell ref="AE751:AH751"/>
    <mergeCell ref="G752:I752"/>
    <mergeCell ref="J752:M752"/>
    <mergeCell ref="N752:P752"/>
    <mergeCell ref="Q752:T752"/>
    <mergeCell ref="U752:W752"/>
    <mergeCell ref="X752:AA752"/>
    <mergeCell ref="AB752:AD752"/>
    <mergeCell ref="AE752:AH752"/>
    <mergeCell ref="G764:I764"/>
    <mergeCell ref="J764:M764"/>
    <mergeCell ref="N764:P764"/>
    <mergeCell ref="Q764:T764"/>
    <mergeCell ref="U764:W764"/>
    <mergeCell ref="X764:AA764"/>
    <mergeCell ref="AB764:AD764"/>
    <mergeCell ref="AE764:AH764"/>
    <mergeCell ref="G765:I765"/>
    <mergeCell ref="J765:M765"/>
    <mergeCell ref="N765:P765"/>
    <mergeCell ref="Q765:T765"/>
    <mergeCell ref="U765:W765"/>
    <mergeCell ref="X765:AA765"/>
    <mergeCell ref="AB765:AD765"/>
    <mergeCell ref="AE765:AH765"/>
    <mergeCell ref="G766:I766"/>
    <mergeCell ref="J766:M766"/>
    <mergeCell ref="N766:P766"/>
    <mergeCell ref="Q766:T766"/>
    <mergeCell ref="U766:W766"/>
    <mergeCell ref="X766:AA766"/>
    <mergeCell ref="AB766:AD766"/>
    <mergeCell ref="AE766:AH766"/>
    <mergeCell ref="G756:I756"/>
    <mergeCell ref="J756:M756"/>
    <mergeCell ref="N756:P756"/>
    <mergeCell ref="Q756:T756"/>
    <mergeCell ref="U756:W756"/>
    <mergeCell ref="X756:AA756"/>
    <mergeCell ref="AB756:AD756"/>
    <mergeCell ref="AE756:AH756"/>
    <mergeCell ref="AE757:AG757"/>
    <mergeCell ref="G761:T761"/>
    <mergeCell ref="U761:AH761"/>
    <mergeCell ref="G762:I763"/>
    <mergeCell ref="J762:M763"/>
    <mergeCell ref="N762:P763"/>
    <mergeCell ref="Q762:T763"/>
    <mergeCell ref="U762:W763"/>
    <mergeCell ref="X762:AA763"/>
    <mergeCell ref="AB762:AD763"/>
    <mergeCell ref="AE762:AH763"/>
    <mergeCell ref="G770:I770"/>
    <mergeCell ref="J770:M770"/>
    <mergeCell ref="N770:P770"/>
    <mergeCell ref="Q770:T770"/>
    <mergeCell ref="U770:W770"/>
    <mergeCell ref="X770:AA770"/>
    <mergeCell ref="AB770:AD770"/>
    <mergeCell ref="AE770:AH770"/>
    <mergeCell ref="G771:I771"/>
    <mergeCell ref="J771:M771"/>
    <mergeCell ref="N771:P771"/>
    <mergeCell ref="Q771:T771"/>
    <mergeCell ref="U771:W771"/>
    <mergeCell ref="X771:AA771"/>
    <mergeCell ref="AB771:AD771"/>
    <mergeCell ref="AE771:AH771"/>
    <mergeCell ref="G772:I772"/>
    <mergeCell ref="J772:M772"/>
    <mergeCell ref="N772:P772"/>
    <mergeCell ref="Q772:T772"/>
    <mergeCell ref="U772:W772"/>
    <mergeCell ref="X772:AA772"/>
    <mergeCell ref="AB772:AD772"/>
    <mergeCell ref="AE772:AH772"/>
    <mergeCell ref="G767:I767"/>
    <mergeCell ref="J767:M767"/>
    <mergeCell ref="N767:P767"/>
    <mergeCell ref="Q767:T767"/>
    <mergeCell ref="U767:W767"/>
    <mergeCell ref="X767:AA767"/>
    <mergeCell ref="AB767:AD767"/>
    <mergeCell ref="AE767:AH767"/>
    <mergeCell ref="G768:I768"/>
    <mergeCell ref="J768:M768"/>
    <mergeCell ref="N768:P768"/>
    <mergeCell ref="Q768:T768"/>
    <mergeCell ref="U768:W768"/>
    <mergeCell ref="X768:AA768"/>
    <mergeCell ref="AB768:AD768"/>
    <mergeCell ref="AE768:AH768"/>
    <mergeCell ref="G769:I769"/>
    <mergeCell ref="J769:M769"/>
    <mergeCell ref="N769:P769"/>
    <mergeCell ref="Q769:T769"/>
    <mergeCell ref="U769:W769"/>
    <mergeCell ref="X769:AA769"/>
    <mergeCell ref="AB769:AD769"/>
    <mergeCell ref="AE769:AH769"/>
    <mergeCell ref="G776:I776"/>
    <mergeCell ref="J776:M776"/>
    <mergeCell ref="N776:P776"/>
    <mergeCell ref="Q776:T776"/>
    <mergeCell ref="U776:W776"/>
    <mergeCell ref="X776:AA776"/>
    <mergeCell ref="AB776:AD776"/>
    <mergeCell ref="AE776:AH776"/>
    <mergeCell ref="G777:I777"/>
    <mergeCell ref="J777:M777"/>
    <mergeCell ref="N777:P777"/>
    <mergeCell ref="Q777:T777"/>
    <mergeCell ref="U777:W777"/>
    <mergeCell ref="X777:AA777"/>
    <mergeCell ref="AB777:AD777"/>
    <mergeCell ref="AE777:AH777"/>
    <mergeCell ref="G778:I778"/>
    <mergeCell ref="J778:M778"/>
    <mergeCell ref="N778:P778"/>
    <mergeCell ref="Q778:T778"/>
    <mergeCell ref="U778:W778"/>
    <mergeCell ref="X778:AA778"/>
    <mergeCell ref="AB778:AD778"/>
    <mergeCell ref="AE778:AH778"/>
    <mergeCell ref="G773:I773"/>
    <mergeCell ref="J773:M773"/>
    <mergeCell ref="N773:P773"/>
    <mergeCell ref="Q773:T773"/>
    <mergeCell ref="U773:W773"/>
    <mergeCell ref="X773:AA773"/>
    <mergeCell ref="AB773:AD773"/>
    <mergeCell ref="AE773:AH773"/>
    <mergeCell ref="G774:I774"/>
    <mergeCell ref="J774:M774"/>
    <mergeCell ref="N774:P774"/>
    <mergeCell ref="Q774:T774"/>
    <mergeCell ref="U774:W774"/>
    <mergeCell ref="X774:AA774"/>
    <mergeCell ref="AB774:AD774"/>
    <mergeCell ref="AE774:AH774"/>
    <mergeCell ref="G775:I775"/>
    <mergeCell ref="J775:M775"/>
    <mergeCell ref="N775:P775"/>
    <mergeCell ref="Q775:T775"/>
    <mergeCell ref="U775:W775"/>
    <mergeCell ref="X775:AA775"/>
    <mergeCell ref="AB775:AD775"/>
    <mergeCell ref="AE775:AH775"/>
    <mergeCell ref="G787:I787"/>
    <mergeCell ref="J787:M787"/>
    <mergeCell ref="N787:P787"/>
    <mergeCell ref="Q787:T787"/>
    <mergeCell ref="U787:W787"/>
    <mergeCell ref="X787:AA787"/>
    <mergeCell ref="AB787:AD787"/>
    <mergeCell ref="AE787:AH787"/>
    <mergeCell ref="G788:I788"/>
    <mergeCell ref="J788:M788"/>
    <mergeCell ref="N788:P788"/>
    <mergeCell ref="Q788:T788"/>
    <mergeCell ref="U788:W788"/>
    <mergeCell ref="X788:AA788"/>
    <mergeCell ref="AB788:AD788"/>
    <mergeCell ref="AE788:AH788"/>
    <mergeCell ref="G789:I789"/>
    <mergeCell ref="J789:M789"/>
    <mergeCell ref="N789:P789"/>
    <mergeCell ref="Q789:T789"/>
    <mergeCell ref="U789:W789"/>
    <mergeCell ref="X789:AA789"/>
    <mergeCell ref="AB789:AD789"/>
    <mergeCell ref="AE789:AH789"/>
    <mergeCell ref="G779:I779"/>
    <mergeCell ref="J779:M779"/>
    <mergeCell ref="N779:P779"/>
    <mergeCell ref="Q779:T779"/>
    <mergeCell ref="U779:W779"/>
    <mergeCell ref="X779:AA779"/>
    <mergeCell ref="AB779:AD779"/>
    <mergeCell ref="AE779:AH779"/>
    <mergeCell ref="AE780:AG780"/>
    <mergeCell ref="G784:T784"/>
    <mergeCell ref="U784:AH784"/>
    <mergeCell ref="G785:I786"/>
    <mergeCell ref="J785:M786"/>
    <mergeCell ref="N785:P786"/>
    <mergeCell ref="Q785:T786"/>
    <mergeCell ref="U785:W786"/>
    <mergeCell ref="X785:AA786"/>
    <mergeCell ref="AB785:AD786"/>
    <mergeCell ref="AE785:AH786"/>
    <mergeCell ref="G793:I793"/>
    <mergeCell ref="J793:M793"/>
    <mergeCell ref="N793:P793"/>
    <mergeCell ref="Q793:T793"/>
    <mergeCell ref="U793:W793"/>
    <mergeCell ref="X793:AA793"/>
    <mergeCell ref="AB793:AD793"/>
    <mergeCell ref="AE793:AH793"/>
    <mergeCell ref="G794:I794"/>
    <mergeCell ref="J794:M794"/>
    <mergeCell ref="N794:P794"/>
    <mergeCell ref="Q794:T794"/>
    <mergeCell ref="U794:W794"/>
    <mergeCell ref="X794:AA794"/>
    <mergeCell ref="AB794:AD794"/>
    <mergeCell ref="AE794:AH794"/>
    <mergeCell ref="G795:I795"/>
    <mergeCell ref="J795:M795"/>
    <mergeCell ref="N795:P795"/>
    <mergeCell ref="Q795:T795"/>
    <mergeCell ref="U795:W795"/>
    <mergeCell ref="X795:AA795"/>
    <mergeCell ref="AB795:AD795"/>
    <mergeCell ref="AE795:AH795"/>
    <mergeCell ref="G790:I790"/>
    <mergeCell ref="J790:M790"/>
    <mergeCell ref="N790:P790"/>
    <mergeCell ref="Q790:T790"/>
    <mergeCell ref="U790:W790"/>
    <mergeCell ref="X790:AA790"/>
    <mergeCell ref="AB790:AD790"/>
    <mergeCell ref="AE790:AH790"/>
    <mergeCell ref="G791:I791"/>
    <mergeCell ref="J791:M791"/>
    <mergeCell ref="N791:P791"/>
    <mergeCell ref="Q791:T791"/>
    <mergeCell ref="U791:W791"/>
    <mergeCell ref="X791:AA791"/>
    <mergeCell ref="AB791:AD791"/>
    <mergeCell ref="AE791:AH791"/>
    <mergeCell ref="G792:I792"/>
    <mergeCell ref="J792:M792"/>
    <mergeCell ref="N792:P792"/>
    <mergeCell ref="Q792:T792"/>
    <mergeCell ref="U792:W792"/>
    <mergeCell ref="X792:AA792"/>
    <mergeCell ref="AB792:AD792"/>
    <mergeCell ref="AE792:AH792"/>
    <mergeCell ref="G799:I799"/>
    <mergeCell ref="J799:M799"/>
    <mergeCell ref="N799:P799"/>
    <mergeCell ref="Q799:T799"/>
    <mergeCell ref="U799:W799"/>
    <mergeCell ref="X799:AA799"/>
    <mergeCell ref="AB799:AD799"/>
    <mergeCell ref="AE799:AH799"/>
    <mergeCell ref="G800:I800"/>
    <mergeCell ref="J800:M800"/>
    <mergeCell ref="N800:P800"/>
    <mergeCell ref="Q800:T800"/>
    <mergeCell ref="U800:W800"/>
    <mergeCell ref="X800:AA800"/>
    <mergeCell ref="AB800:AD800"/>
    <mergeCell ref="AE800:AH800"/>
    <mergeCell ref="G801:I801"/>
    <mergeCell ref="J801:M801"/>
    <mergeCell ref="N801:P801"/>
    <mergeCell ref="Q801:T801"/>
    <mergeCell ref="U801:W801"/>
    <mergeCell ref="X801:AA801"/>
    <mergeCell ref="AB801:AD801"/>
    <mergeCell ref="AE801:AH801"/>
    <mergeCell ref="G796:I796"/>
    <mergeCell ref="J796:M796"/>
    <mergeCell ref="N796:P796"/>
    <mergeCell ref="Q796:T796"/>
    <mergeCell ref="U796:W796"/>
    <mergeCell ref="X796:AA796"/>
    <mergeCell ref="AB796:AD796"/>
    <mergeCell ref="AE796:AH796"/>
    <mergeCell ref="G797:I797"/>
    <mergeCell ref="J797:M797"/>
    <mergeCell ref="N797:P797"/>
    <mergeCell ref="Q797:T797"/>
    <mergeCell ref="U797:W797"/>
    <mergeCell ref="X797:AA797"/>
    <mergeCell ref="AB797:AD797"/>
    <mergeCell ref="AE797:AH797"/>
    <mergeCell ref="G798:I798"/>
    <mergeCell ref="J798:M798"/>
    <mergeCell ref="N798:P798"/>
    <mergeCell ref="Q798:T798"/>
    <mergeCell ref="U798:W798"/>
    <mergeCell ref="X798:AA798"/>
    <mergeCell ref="AB798:AD798"/>
    <mergeCell ref="AE798:AH798"/>
    <mergeCell ref="G802:I802"/>
    <mergeCell ref="J802:M802"/>
    <mergeCell ref="N802:P802"/>
    <mergeCell ref="Q802:T802"/>
    <mergeCell ref="U802:W802"/>
    <mergeCell ref="X802:AA802"/>
    <mergeCell ref="AB802:AD802"/>
    <mergeCell ref="AE802:AH802"/>
    <mergeCell ref="AE803:AG803"/>
    <mergeCell ref="L937:T937"/>
    <mergeCell ref="Z937:AA937"/>
    <mergeCell ref="T938:U938"/>
    <mergeCell ref="V938:W938"/>
    <mergeCell ref="AC938:AD938"/>
    <mergeCell ref="V937:W937"/>
    <mergeCell ref="X937:Y937"/>
    <mergeCell ref="F932:G932"/>
    <mergeCell ref="I932:J932"/>
    <mergeCell ref="L932:M932"/>
    <mergeCell ref="J934:K934"/>
    <mergeCell ref="J935:K935"/>
    <mergeCell ref="AB892:AC892"/>
    <mergeCell ref="T907:U907"/>
    <mergeCell ref="F957:G957"/>
    <mergeCell ref="H957:J957"/>
    <mergeCell ref="U957:V957"/>
    <mergeCell ref="N956:P956"/>
    <mergeCell ref="N957:P957"/>
    <mergeCell ref="Q956:T956"/>
    <mergeCell ref="Q957:T957"/>
    <mergeCell ref="K956:M956"/>
    <mergeCell ref="K957:M957"/>
    <mergeCell ref="G835:H835"/>
    <mergeCell ref="J835:K835"/>
    <mergeCell ref="M835:N835"/>
    <mergeCell ref="K837:L837"/>
    <mergeCell ref="K838:L838"/>
    <mergeCell ref="K841:L841"/>
    <mergeCell ref="K844:P844"/>
    <mergeCell ref="Q844:V844"/>
    <mergeCell ref="W844:AB844"/>
    <mergeCell ref="K845:P845"/>
    <mergeCell ref="Q845:V845"/>
    <mergeCell ref="W845:AB845"/>
    <mergeCell ref="K848:P848"/>
    <mergeCell ref="Q848:V848"/>
    <mergeCell ref="W848:AB848"/>
    <mergeCell ref="K849:P849"/>
    <mergeCell ref="F954:G954"/>
    <mergeCell ref="H954:J954"/>
    <mergeCell ref="U954:V954"/>
    <mergeCell ref="F955:G955"/>
    <mergeCell ref="H955:J955"/>
    <mergeCell ref="U955:V955"/>
    <mergeCell ref="Q953:T953"/>
    <mergeCell ref="Q954:T954"/>
    <mergeCell ref="Q955:T955"/>
    <mergeCell ref="W953:Y953"/>
    <mergeCell ref="Z953:AB953"/>
    <mergeCell ref="AC953:AE953"/>
    <mergeCell ref="AF953:AI953"/>
    <mergeCell ref="W954:Y954"/>
    <mergeCell ref="Z954:AB954"/>
    <mergeCell ref="AC954:AE954"/>
    <mergeCell ref="W955:Y955"/>
    <mergeCell ref="N953:P953"/>
    <mergeCell ref="N954:P954"/>
    <mergeCell ref="N955:P955"/>
    <mergeCell ref="K953:M953"/>
    <mergeCell ref="K954:M954"/>
    <mergeCell ref="K955:M955"/>
    <mergeCell ref="Z955:AB955"/>
    <mergeCell ref="AC955:AE955"/>
    <mergeCell ref="AF955:AI955"/>
    <mergeCell ref="W961:Y961"/>
    <mergeCell ref="F965:G965"/>
    <mergeCell ref="H965:J965"/>
    <mergeCell ref="U965:V965"/>
    <mergeCell ref="AF963:AI963"/>
    <mergeCell ref="AC957:AE957"/>
    <mergeCell ref="AF957:AI957"/>
    <mergeCell ref="W958:Y958"/>
    <mergeCell ref="Z958:AB958"/>
    <mergeCell ref="AC958:AE958"/>
    <mergeCell ref="AF958:AI958"/>
    <mergeCell ref="W959:Y959"/>
    <mergeCell ref="F958:G958"/>
    <mergeCell ref="H958:J958"/>
    <mergeCell ref="U958:V958"/>
    <mergeCell ref="N958:P958"/>
    <mergeCell ref="Q958:T958"/>
    <mergeCell ref="F959:G959"/>
    <mergeCell ref="K958:M958"/>
    <mergeCell ref="F966:G966"/>
    <mergeCell ref="H966:J966"/>
    <mergeCell ref="U966:V966"/>
    <mergeCell ref="AE968:AG968"/>
    <mergeCell ref="N965:P965"/>
    <mergeCell ref="N966:P966"/>
    <mergeCell ref="Q965:T965"/>
    <mergeCell ref="Q966:T966"/>
    <mergeCell ref="W966:Y966"/>
    <mergeCell ref="Z966:AB966"/>
    <mergeCell ref="AC966:AE966"/>
    <mergeCell ref="AF966:AI966"/>
    <mergeCell ref="F967:G967"/>
    <mergeCell ref="H967:T967"/>
    <mergeCell ref="U967:V967"/>
    <mergeCell ref="K965:M965"/>
    <mergeCell ref="K966:M966"/>
    <mergeCell ref="F963:G963"/>
    <mergeCell ref="H963:J963"/>
    <mergeCell ref="U963:V963"/>
    <mergeCell ref="F964:G964"/>
    <mergeCell ref="H964:J964"/>
    <mergeCell ref="U964:V964"/>
    <mergeCell ref="N962:P962"/>
    <mergeCell ref="N963:P963"/>
    <mergeCell ref="N964:P964"/>
    <mergeCell ref="Q962:T962"/>
    <mergeCell ref="Q963:T963"/>
    <mergeCell ref="Q964:T964"/>
    <mergeCell ref="U959:V959"/>
    <mergeCell ref="F960:G960"/>
    <mergeCell ref="H960:J960"/>
    <mergeCell ref="U960:V960"/>
    <mergeCell ref="F961:G961"/>
    <mergeCell ref="H961:J961"/>
    <mergeCell ref="U961:V961"/>
    <mergeCell ref="N959:P959"/>
    <mergeCell ref="N960:P960"/>
    <mergeCell ref="N961:P961"/>
    <mergeCell ref="Q959:T959"/>
    <mergeCell ref="Q960:T960"/>
    <mergeCell ref="Q961:T961"/>
    <mergeCell ref="K963:M963"/>
    <mergeCell ref="K964:M964"/>
    <mergeCell ref="K959:M959"/>
    <mergeCell ref="K960:M960"/>
    <mergeCell ref="K962:M962"/>
    <mergeCell ref="Z959:AB959"/>
    <mergeCell ref="AC959:AE959"/>
    <mergeCell ref="AF959:AI959"/>
    <mergeCell ref="Z961:AB961"/>
    <mergeCell ref="AC961:AE961"/>
    <mergeCell ref="AF961:AI961"/>
    <mergeCell ref="W962:Y962"/>
    <mergeCell ref="Z962:AB962"/>
    <mergeCell ref="AC962:AE962"/>
    <mergeCell ref="AF962:AI962"/>
    <mergeCell ref="W960:Y960"/>
    <mergeCell ref="Z960:AB960"/>
    <mergeCell ref="AC960:AE960"/>
    <mergeCell ref="AF960:AI960"/>
    <mergeCell ref="W963:Y963"/>
    <mergeCell ref="Z963:AB963"/>
    <mergeCell ref="AC963:AE963"/>
    <mergeCell ref="F979:G979"/>
    <mergeCell ref="U979:V979"/>
    <mergeCell ref="F980:G980"/>
    <mergeCell ref="U980:V980"/>
    <mergeCell ref="K979:M979"/>
    <mergeCell ref="N979:P979"/>
    <mergeCell ref="W964:Y964"/>
    <mergeCell ref="Z964:AB964"/>
    <mergeCell ref="AC964:AE964"/>
    <mergeCell ref="AF964:AI964"/>
    <mergeCell ref="W965:Y965"/>
    <mergeCell ref="Z965:AB965"/>
    <mergeCell ref="AC965:AE965"/>
    <mergeCell ref="AF965:AI965"/>
    <mergeCell ref="W967:AI967"/>
    <mergeCell ref="H973:J974"/>
    <mergeCell ref="K973:M974"/>
    <mergeCell ref="N973:P974"/>
    <mergeCell ref="Q973:T974"/>
    <mergeCell ref="W973:Y974"/>
    <mergeCell ref="Z973:AB974"/>
    <mergeCell ref="AC973:AE974"/>
    <mergeCell ref="AF973:AI974"/>
    <mergeCell ref="F981:G981"/>
    <mergeCell ref="U981:V981"/>
    <mergeCell ref="H980:J980"/>
    <mergeCell ref="K980:M980"/>
    <mergeCell ref="N980:P980"/>
    <mergeCell ref="Q980:T980"/>
    <mergeCell ref="W980:Y980"/>
    <mergeCell ref="Z980:AB980"/>
    <mergeCell ref="AC980:AE980"/>
    <mergeCell ref="AF980:AI980"/>
    <mergeCell ref="H981:J981"/>
    <mergeCell ref="K981:M981"/>
    <mergeCell ref="N981:P981"/>
    <mergeCell ref="Q981:T981"/>
    <mergeCell ref="F976:G976"/>
    <mergeCell ref="U976:V976"/>
    <mergeCell ref="F977:G977"/>
    <mergeCell ref="U977:V977"/>
    <mergeCell ref="F978:G978"/>
    <mergeCell ref="U978:V978"/>
    <mergeCell ref="H976:J976"/>
    <mergeCell ref="K976:M976"/>
    <mergeCell ref="N976:P976"/>
    <mergeCell ref="Q976:T976"/>
    <mergeCell ref="W976:Y976"/>
    <mergeCell ref="Z976:AB976"/>
    <mergeCell ref="AC976:AE976"/>
    <mergeCell ref="AF976:AI976"/>
    <mergeCell ref="F972:T972"/>
    <mergeCell ref="U972:AI972"/>
    <mergeCell ref="F973:G974"/>
    <mergeCell ref="U973:V974"/>
    <mergeCell ref="F975:G975"/>
    <mergeCell ref="U975:V975"/>
    <mergeCell ref="H975:J975"/>
    <mergeCell ref="K975:M975"/>
    <mergeCell ref="N975:P975"/>
    <mergeCell ref="Q975:T975"/>
    <mergeCell ref="W975:Y975"/>
    <mergeCell ref="Z975:AB975"/>
    <mergeCell ref="AC975:AE975"/>
    <mergeCell ref="AF975:AI975"/>
    <mergeCell ref="H977:J977"/>
    <mergeCell ref="K977:M977"/>
    <mergeCell ref="N977:P977"/>
    <mergeCell ref="Q977:T977"/>
    <mergeCell ref="Q979:T979"/>
    <mergeCell ref="W979:Y979"/>
    <mergeCell ref="Z979:AB979"/>
    <mergeCell ref="AC979:AE979"/>
    <mergeCell ref="AF979:AI979"/>
    <mergeCell ref="W977:Y977"/>
    <mergeCell ref="Z977:AB977"/>
    <mergeCell ref="AC977:AE977"/>
    <mergeCell ref="AF977:AI977"/>
    <mergeCell ref="H978:J978"/>
    <mergeCell ref="K978:M978"/>
    <mergeCell ref="N978:P978"/>
    <mergeCell ref="Q978:T978"/>
    <mergeCell ref="W978:Y978"/>
    <mergeCell ref="Z978:AB978"/>
    <mergeCell ref="AC978:AE978"/>
    <mergeCell ref="AF978:AI978"/>
    <mergeCell ref="H979:J979"/>
    <mergeCell ref="N986:P986"/>
    <mergeCell ref="Q986:T986"/>
    <mergeCell ref="F982:G982"/>
    <mergeCell ref="U982:V982"/>
    <mergeCell ref="F983:G983"/>
    <mergeCell ref="U983:V983"/>
    <mergeCell ref="F984:G984"/>
    <mergeCell ref="U984:V984"/>
    <mergeCell ref="H984:J984"/>
    <mergeCell ref="K984:M984"/>
    <mergeCell ref="N984:P984"/>
    <mergeCell ref="Q984:T984"/>
    <mergeCell ref="W984:Y984"/>
    <mergeCell ref="Z984:AB984"/>
    <mergeCell ref="AC984:AE984"/>
    <mergeCell ref="AF984:AI984"/>
    <mergeCell ref="H988:J988"/>
    <mergeCell ref="K988:M988"/>
    <mergeCell ref="N988:P988"/>
    <mergeCell ref="Q988:T988"/>
    <mergeCell ref="W988:Y988"/>
    <mergeCell ref="Z988:AB988"/>
    <mergeCell ref="AC988:AE988"/>
    <mergeCell ref="AF988:AI988"/>
    <mergeCell ref="H990:J990"/>
    <mergeCell ref="K990:M990"/>
    <mergeCell ref="N990:P990"/>
    <mergeCell ref="Q990:T990"/>
    <mergeCell ref="W990:Y990"/>
    <mergeCell ref="Z990:AB990"/>
    <mergeCell ref="AC990:AE990"/>
    <mergeCell ref="AF990:AI990"/>
    <mergeCell ref="W986:Y986"/>
    <mergeCell ref="Z986:AB986"/>
    <mergeCell ref="AE992:AG992"/>
    <mergeCell ref="F996:T996"/>
    <mergeCell ref="U996:AI996"/>
    <mergeCell ref="F997:G998"/>
    <mergeCell ref="U997:V998"/>
    <mergeCell ref="F999:G999"/>
    <mergeCell ref="U999:V999"/>
    <mergeCell ref="H999:J999"/>
    <mergeCell ref="K999:M999"/>
    <mergeCell ref="N999:P999"/>
    <mergeCell ref="Q999:T999"/>
    <mergeCell ref="W999:Y999"/>
    <mergeCell ref="Z999:AB999"/>
    <mergeCell ref="AC999:AE999"/>
    <mergeCell ref="AF999:AI999"/>
    <mergeCell ref="H1001:J1001"/>
    <mergeCell ref="K1001:M1001"/>
    <mergeCell ref="N1001:P1001"/>
    <mergeCell ref="Q1001:T1001"/>
    <mergeCell ref="W1001:Y1001"/>
    <mergeCell ref="Z1001:AB1001"/>
    <mergeCell ref="AC1001:AE1001"/>
    <mergeCell ref="AF1001:AI1001"/>
    <mergeCell ref="H1002:J1002"/>
    <mergeCell ref="K1002:M1002"/>
    <mergeCell ref="N1002:P1002"/>
    <mergeCell ref="Q1002:T1002"/>
    <mergeCell ref="W1002:Y1002"/>
    <mergeCell ref="Z1002:AB1002"/>
    <mergeCell ref="AC1002:AE1002"/>
    <mergeCell ref="AF1002:AI1002"/>
    <mergeCell ref="H1003:J1003"/>
    <mergeCell ref="K1003:M1003"/>
    <mergeCell ref="N1003:P1003"/>
    <mergeCell ref="Q1003:T1003"/>
    <mergeCell ref="W1003:Y1003"/>
    <mergeCell ref="Z1003:AB1003"/>
    <mergeCell ref="AC1003:AE1003"/>
    <mergeCell ref="AF1003:AI1003"/>
    <mergeCell ref="H997:J998"/>
    <mergeCell ref="K997:M998"/>
    <mergeCell ref="N997:P998"/>
    <mergeCell ref="Q997:T998"/>
    <mergeCell ref="W997:Y998"/>
    <mergeCell ref="Z997:AB998"/>
    <mergeCell ref="AC997:AE998"/>
    <mergeCell ref="AF997:AI998"/>
    <mergeCell ref="F1000:G1000"/>
    <mergeCell ref="U1000:V1000"/>
    <mergeCell ref="F1001:G1001"/>
    <mergeCell ref="U1001:V1001"/>
    <mergeCell ref="F1002:G1002"/>
    <mergeCell ref="U1002:V1002"/>
    <mergeCell ref="H1000:J1000"/>
    <mergeCell ref="K1000:M1000"/>
    <mergeCell ref="N1000:P1000"/>
    <mergeCell ref="Q1000:T1000"/>
    <mergeCell ref="W1000:Y1000"/>
    <mergeCell ref="Z1000:AB1000"/>
    <mergeCell ref="AC1000:AE1000"/>
    <mergeCell ref="AF1000:AI1000"/>
    <mergeCell ref="F1003:G1003"/>
    <mergeCell ref="U1003:V1003"/>
    <mergeCell ref="W1010:Y1010"/>
    <mergeCell ref="Z1010:AB1010"/>
    <mergeCell ref="AC1010:AE1010"/>
    <mergeCell ref="AF1010:AI1010"/>
    <mergeCell ref="H1011:J1011"/>
    <mergeCell ref="K1011:M1011"/>
    <mergeCell ref="N1011:P1011"/>
    <mergeCell ref="Q1011:T1011"/>
    <mergeCell ref="W1011:Y1011"/>
    <mergeCell ref="Z1011:AB1011"/>
    <mergeCell ref="AC1011:AE1011"/>
    <mergeCell ref="AF1011:AI1011"/>
    <mergeCell ref="W1005:Y1005"/>
    <mergeCell ref="Z1005:AB1005"/>
    <mergeCell ref="AC1005:AE1005"/>
    <mergeCell ref="AF1005:AI1005"/>
    <mergeCell ref="H1006:J1006"/>
    <mergeCell ref="K1006:M1006"/>
    <mergeCell ref="N1006:P1006"/>
    <mergeCell ref="Q1006:T1006"/>
    <mergeCell ref="Q1027:T1027"/>
    <mergeCell ref="W1027:Y1027"/>
    <mergeCell ref="Z1027:AB1027"/>
    <mergeCell ref="AC1027:AE1027"/>
    <mergeCell ref="AF1027:AI1027"/>
    <mergeCell ref="F1012:G1012"/>
    <mergeCell ref="U1012:V1012"/>
    <mergeCell ref="F1013:G1013"/>
    <mergeCell ref="U1013:V1013"/>
    <mergeCell ref="F1014:G1014"/>
    <mergeCell ref="U1014:V1014"/>
    <mergeCell ref="H1013:J1013"/>
    <mergeCell ref="K1013:M1013"/>
    <mergeCell ref="N1013:P1013"/>
    <mergeCell ref="Q1013:T1013"/>
    <mergeCell ref="W1013:Y1013"/>
    <mergeCell ref="Z1013:AB1013"/>
    <mergeCell ref="AC1013:AE1013"/>
    <mergeCell ref="AF1013:AI1013"/>
    <mergeCell ref="F1009:G1009"/>
    <mergeCell ref="U1009:V1009"/>
    <mergeCell ref="F1010:G1010"/>
    <mergeCell ref="U1010:V1010"/>
    <mergeCell ref="F1011:G1011"/>
    <mergeCell ref="U1011:V1011"/>
    <mergeCell ref="H1009:J1009"/>
    <mergeCell ref="K1009:M1009"/>
    <mergeCell ref="N1009:P1009"/>
    <mergeCell ref="Q1009:T1009"/>
    <mergeCell ref="W1009:Y1009"/>
    <mergeCell ref="Z1009:AB1009"/>
    <mergeCell ref="AC1009:AE1009"/>
    <mergeCell ref="AF1009:AI1009"/>
    <mergeCell ref="H1010:J1010"/>
    <mergeCell ref="K1010:M1010"/>
    <mergeCell ref="N1010:P1010"/>
    <mergeCell ref="Q1010:T1010"/>
    <mergeCell ref="F1025:G1025"/>
    <mergeCell ref="U1025:V1025"/>
    <mergeCell ref="F1026:G1026"/>
    <mergeCell ref="U1026:V1026"/>
    <mergeCell ref="H1024:J1024"/>
    <mergeCell ref="K1024:M1024"/>
    <mergeCell ref="N1024:P1024"/>
    <mergeCell ref="Q1024:T1024"/>
    <mergeCell ref="W1024:Y1024"/>
    <mergeCell ref="Z1024:AB1024"/>
    <mergeCell ref="AC1024:AE1024"/>
    <mergeCell ref="AF1024:AI1024"/>
    <mergeCell ref="AE1016:AG1016"/>
    <mergeCell ref="F1020:T1020"/>
    <mergeCell ref="U1020:AI1020"/>
    <mergeCell ref="F1021:G1022"/>
    <mergeCell ref="U1021:V1022"/>
    <mergeCell ref="F1023:G1023"/>
    <mergeCell ref="U1023:V1023"/>
    <mergeCell ref="H1023:J1023"/>
    <mergeCell ref="K1023:M1023"/>
    <mergeCell ref="N1023:P1023"/>
    <mergeCell ref="Q1023:T1023"/>
    <mergeCell ref="W1023:Y1023"/>
    <mergeCell ref="H1012:J1012"/>
    <mergeCell ref="K1012:M1012"/>
    <mergeCell ref="N1012:P1012"/>
    <mergeCell ref="H1025:J1025"/>
    <mergeCell ref="K1025:M1025"/>
    <mergeCell ref="N1025:P1025"/>
    <mergeCell ref="Q1025:T1025"/>
    <mergeCell ref="W1025:Y1025"/>
    <mergeCell ref="Z1025:AB1025"/>
    <mergeCell ref="AC1025:AE1025"/>
    <mergeCell ref="AF1025:AI1025"/>
    <mergeCell ref="H1026:J1026"/>
    <mergeCell ref="K1026:M1026"/>
    <mergeCell ref="N1026:P1026"/>
    <mergeCell ref="Q1026:T1026"/>
    <mergeCell ref="W1026:Y1026"/>
    <mergeCell ref="Z1026:AB1026"/>
    <mergeCell ref="AC1026:AE1026"/>
    <mergeCell ref="AF1026:AI1026"/>
    <mergeCell ref="F1036:G1036"/>
    <mergeCell ref="U1036:V1036"/>
    <mergeCell ref="F1037:G1037"/>
    <mergeCell ref="U1037:V1037"/>
    <mergeCell ref="F1038:G1038"/>
    <mergeCell ref="U1038:V1038"/>
    <mergeCell ref="H1037:J1037"/>
    <mergeCell ref="K1037:M1037"/>
    <mergeCell ref="N1037:P1037"/>
    <mergeCell ref="Q1037:T1037"/>
    <mergeCell ref="W1037:Y1037"/>
    <mergeCell ref="Z1037:AB1037"/>
    <mergeCell ref="AC1037:AE1037"/>
    <mergeCell ref="AF1037:AI1037"/>
    <mergeCell ref="F1033:G1033"/>
    <mergeCell ref="U1033:V1033"/>
    <mergeCell ref="F1034:G1034"/>
    <mergeCell ref="U1034:V1034"/>
    <mergeCell ref="F1035:G1035"/>
    <mergeCell ref="U1035:V1035"/>
    <mergeCell ref="H1033:J1033"/>
    <mergeCell ref="K1033:M1033"/>
    <mergeCell ref="N1033:P1033"/>
    <mergeCell ref="Q1033:T1033"/>
    <mergeCell ref="W1033:Y1033"/>
    <mergeCell ref="Z1033:AB1033"/>
    <mergeCell ref="AC1033:AE1033"/>
    <mergeCell ref="AF1033:AI1033"/>
    <mergeCell ref="H1034:J1034"/>
    <mergeCell ref="K1034:M1034"/>
    <mergeCell ref="N1034:P1034"/>
    <mergeCell ref="Q1034:T1034"/>
    <mergeCell ref="F1030:G1030"/>
    <mergeCell ref="U1030:V1030"/>
    <mergeCell ref="F1031:G1031"/>
    <mergeCell ref="U1031:V1031"/>
    <mergeCell ref="F1032:G1032"/>
    <mergeCell ref="U1032:V1032"/>
    <mergeCell ref="H1032:J1032"/>
    <mergeCell ref="K1032:M1032"/>
    <mergeCell ref="N1032:P1032"/>
    <mergeCell ref="Q1032:T1032"/>
    <mergeCell ref="W1032:Y1032"/>
    <mergeCell ref="Z1032:AB1032"/>
    <mergeCell ref="AC1032:AE1032"/>
    <mergeCell ref="H1027:J1027"/>
    <mergeCell ref="K1027:M1027"/>
    <mergeCell ref="N1027:P1027"/>
    <mergeCell ref="H1036:J1036"/>
    <mergeCell ref="K1036:M1036"/>
    <mergeCell ref="N1036:P1036"/>
    <mergeCell ref="Q1036:T1036"/>
    <mergeCell ref="W1036:Y1036"/>
    <mergeCell ref="Z1036:AB1036"/>
    <mergeCell ref="AC1036:AE1036"/>
    <mergeCell ref="AF1036:AI1036"/>
    <mergeCell ref="H1038:J1038"/>
    <mergeCell ref="K1038:M1038"/>
    <mergeCell ref="N1038:P1038"/>
    <mergeCell ref="Q1038:T1038"/>
    <mergeCell ref="W1038:Y1038"/>
    <mergeCell ref="Z1038:AB1038"/>
    <mergeCell ref="AC1038:AE1038"/>
    <mergeCell ref="AF1038:AI1038"/>
    <mergeCell ref="AE1040:AG1040"/>
    <mergeCell ref="F1044:T1044"/>
    <mergeCell ref="U1044:AI1044"/>
    <mergeCell ref="F1045:G1046"/>
    <mergeCell ref="U1045:V1046"/>
    <mergeCell ref="F1047:G1047"/>
    <mergeCell ref="U1047:V1047"/>
    <mergeCell ref="H1047:J1047"/>
    <mergeCell ref="K1047:M1047"/>
    <mergeCell ref="N1047:P1047"/>
    <mergeCell ref="Q1047:T1047"/>
    <mergeCell ref="W1047:Y1047"/>
    <mergeCell ref="Z1047:AB1047"/>
    <mergeCell ref="AC1047:AE1047"/>
    <mergeCell ref="AF1047:AI1047"/>
    <mergeCell ref="H1049:J1049"/>
    <mergeCell ref="K1049:M1049"/>
    <mergeCell ref="N1049:P1049"/>
    <mergeCell ref="Q1049:T1049"/>
    <mergeCell ref="W1049:Y1049"/>
    <mergeCell ref="Z1049:AB1049"/>
    <mergeCell ref="AC1049:AE1049"/>
    <mergeCell ref="AF1049:AI1049"/>
    <mergeCell ref="F1048:G1048"/>
    <mergeCell ref="U1048:V1048"/>
    <mergeCell ref="F1049:G1049"/>
    <mergeCell ref="U1049:V1049"/>
    <mergeCell ref="F1039:G1039"/>
    <mergeCell ref="H1039:T1039"/>
    <mergeCell ref="U1039:V1039"/>
    <mergeCell ref="W1039:AI1039"/>
    <mergeCell ref="H1045:J1046"/>
    <mergeCell ref="K1045:M1046"/>
    <mergeCell ref="N1045:P1046"/>
    <mergeCell ref="Q1045:T1046"/>
    <mergeCell ref="W1045:Y1046"/>
    <mergeCell ref="Z1045:AB1046"/>
    <mergeCell ref="AC1045:AE1046"/>
    <mergeCell ref="AF1045:AI1046"/>
    <mergeCell ref="H1050:J1050"/>
    <mergeCell ref="K1050:M1050"/>
    <mergeCell ref="N1050:P1050"/>
    <mergeCell ref="Q1050:T1050"/>
    <mergeCell ref="W1050:Y1050"/>
    <mergeCell ref="Z1050:AB1050"/>
    <mergeCell ref="AC1050:AE1050"/>
    <mergeCell ref="AF1050:AI1050"/>
    <mergeCell ref="H1051:J1051"/>
    <mergeCell ref="K1051:M1051"/>
    <mergeCell ref="N1051:P1051"/>
    <mergeCell ref="Q1051:T1051"/>
    <mergeCell ref="W1051:Y1051"/>
    <mergeCell ref="Z1051:AB1051"/>
    <mergeCell ref="AC1051:AE1051"/>
    <mergeCell ref="AF1051:AI1051"/>
    <mergeCell ref="AF1056:AI1056"/>
    <mergeCell ref="H1060:J1060"/>
    <mergeCell ref="K1060:M1060"/>
    <mergeCell ref="N1060:P1060"/>
    <mergeCell ref="Q1060:T1060"/>
    <mergeCell ref="W1060:Y1060"/>
    <mergeCell ref="Z1060:AB1060"/>
    <mergeCell ref="AC1060:AE1060"/>
    <mergeCell ref="AF1060:AI1060"/>
    <mergeCell ref="H1062:J1062"/>
    <mergeCell ref="K1062:M1062"/>
    <mergeCell ref="N1062:P1062"/>
    <mergeCell ref="Q1062:T1062"/>
    <mergeCell ref="W1062:Y1062"/>
    <mergeCell ref="Z1062:AB1062"/>
    <mergeCell ref="AC1062:AE1062"/>
    <mergeCell ref="AF1062:AI1062"/>
    <mergeCell ref="K1052:M1052"/>
    <mergeCell ref="N1052:P1052"/>
    <mergeCell ref="Q1052:T1052"/>
    <mergeCell ref="W1052:Y1052"/>
    <mergeCell ref="Z1052:AB1052"/>
    <mergeCell ref="AC1052:AE1052"/>
    <mergeCell ref="AF1052:AI1052"/>
    <mergeCell ref="H1053:J1053"/>
    <mergeCell ref="K1053:M1053"/>
    <mergeCell ref="N1053:P1053"/>
    <mergeCell ref="Q1053:T1053"/>
    <mergeCell ref="F1050:G1050"/>
    <mergeCell ref="U1050:V1050"/>
    <mergeCell ref="H1048:J1048"/>
    <mergeCell ref="K1048:M1048"/>
    <mergeCell ref="N1048:P1048"/>
    <mergeCell ref="Q1048:T1048"/>
    <mergeCell ref="W1048:Y1048"/>
    <mergeCell ref="Z1048:AB1048"/>
    <mergeCell ref="AC1048:AE1048"/>
    <mergeCell ref="AF1048:AI1048"/>
    <mergeCell ref="H1075:J1075"/>
    <mergeCell ref="K1075:M1075"/>
    <mergeCell ref="N1075:P1075"/>
    <mergeCell ref="Q1075:T1075"/>
    <mergeCell ref="W1075:Y1075"/>
    <mergeCell ref="Z1075:AB1075"/>
    <mergeCell ref="AC1075:AE1075"/>
    <mergeCell ref="AF1075:AI1075"/>
    <mergeCell ref="F1060:G1060"/>
    <mergeCell ref="U1060:V1060"/>
    <mergeCell ref="F1061:G1061"/>
    <mergeCell ref="U1061:V1061"/>
    <mergeCell ref="F1062:G1062"/>
    <mergeCell ref="U1062:V1062"/>
    <mergeCell ref="H1061:J1061"/>
    <mergeCell ref="K1061:M1061"/>
    <mergeCell ref="N1061:P1061"/>
    <mergeCell ref="Q1061:T1061"/>
    <mergeCell ref="W1061:Y1061"/>
    <mergeCell ref="Z1061:AB1061"/>
    <mergeCell ref="AC1061:AE1061"/>
    <mergeCell ref="AF1061:AI1061"/>
    <mergeCell ref="F1057:G1057"/>
    <mergeCell ref="U1057:V1057"/>
    <mergeCell ref="F1058:G1058"/>
    <mergeCell ref="U1058:V1058"/>
    <mergeCell ref="F1059:G1059"/>
    <mergeCell ref="U1059:V1059"/>
    <mergeCell ref="H1057:J1057"/>
    <mergeCell ref="K1057:M1057"/>
    <mergeCell ref="N1057:P1057"/>
    <mergeCell ref="Q1057:T1057"/>
    <mergeCell ref="W1057:Y1057"/>
    <mergeCell ref="Z1057:AB1057"/>
    <mergeCell ref="AC1057:AE1057"/>
    <mergeCell ref="AF1057:AI1057"/>
    <mergeCell ref="H1058:J1058"/>
    <mergeCell ref="K1058:M1058"/>
    <mergeCell ref="N1058:P1058"/>
    <mergeCell ref="Q1058:T1058"/>
    <mergeCell ref="F1073:G1073"/>
    <mergeCell ref="U1073:V1073"/>
    <mergeCell ref="F1074:G1074"/>
    <mergeCell ref="U1074:V1074"/>
    <mergeCell ref="H1072:J1072"/>
    <mergeCell ref="K1072:M1072"/>
    <mergeCell ref="N1072:P1072"/>
    <mergeCell ref="Q1072:T1072"/>
    <mergeCell ref="W1072:Y1072"/>
    <mergeCell ref="Z1072:AB1072"/>
    <mergeCell ref="AC1072:AE1072"/>
    <mergeCell ref="AF1072:AI1072"/>
    <mergeCell ref="AE1064:AG1064"/>
    <mergeCell ref="F1068:T1068"/>
    <mergeCell ref="U1068:AI1068"/>
    <mergeCell ref="F1069:G1070"/>
    <mergeCell ref="U1069:V1070"/>
    <mergeCell ref="F1071:G1071"/>
    <mergeCell ref="U1071:V1071"/>
    <mergeCell ref="H1071:J1071"/>
    <mergeCell ref="K1071:M1071"/>
    <mergeCell ref="N1071:P1071"/>
    <mergeCell ref="Q1071:T1071"/>
    <mergeCell ref="W1071:Y1071"/>
    <mergeCell ref="Z1071:AB1071"/>
    <mergeCell ref="AC1071:AE1071"/>
    <mergeCell ref="AF1071:AI1071"/>
    <mergeCell ref="H1073:J1073"/>
    <mergeCell ref="K1073:M1073"/>
    <mergeCell ref="N1073:P1073"/>
    <mergeCell ref="Q1073:T1073"/>
    <mergeCell ref="W1073:Y1073"/>
    <mergeCell ref="Z1073:AB1073"/>
    <mergeCell ref="AC1073:AE1073"/>
    <mergeCell ref="AF1073:AI1073"/>
    <mergeCell ref="H1074:J1074"/>
    <mergeCell ref="K1074:M1074"/>
    <mergeCell ref="N1074:P1074"/>
    <mergeCell ref="Q1074:T1074"/>
    <mergeCell ref="W1074:Y1074"/>
    <mergeCell ref="Z1074:AB1074"/>
    <mergeCell ref="AC1074:AE1074"/>
    <mergeCell ref="AF1074:AI1074"/>
    <mergeCell ref="F1084:G1084"/>
    <mergeCell ref="U1084:V1084"/>
    <mergeCell ref="F1085:G1085"/>
    <mergeCell ref="U1085:V1085"/>
    <mergeCell ref="H1085:J1085"/>
    <mergeCell ref="K1085:M1085"/>
    <mergeCell ref="N1085:P1085"/>
    <mergeCell ref="Q1085:T1085"/>
    <mergeCell ref="W1085:Y1085"/>
    <mergeCell ref="Z1085:AB1085"/>
    <mergeCell ref="AC1085:AE1085"/>
    <mergeCell ref="AF1085:AI1085"/>
    <mergeCell ref="F1081:G1081"/>
    <mergeCell ref="U1081:V1081"/>
    <mergeCell ref="F1082:G1082"/>
    <mergeCell ref="U1082:V1082"/>
    <mergeCell ref="F1083:G1083"/>
    <mergeCell ref="U1083:V1083"/>
    <mergeCell ref="H1081:J1081"/>
    <mergeCell ref="K1081:M1081"/>
    <mergeCell ref="N1081:P1081"/>
    <mergeCell ref="Q1081:T1081"/>
    <mergeCell ref="W1081:Y1081"/>
    <mergeCell ref="Z1081:AB1081"/>
    <mergeCell ref="AC1081:AE1081"/>
    <mergeCell ref="AF1081:AI1081"/>
    <mergeCell ref="H1082:J1082"/>
    <mergeCell ref="K1082:M1082"/>
    <mergeCell ref="N1082:P1082"/>
    <mergeCell ref="Q1082:T1082"/>
    <mergeCell ref="F1078:G1078"/>
    <mergeCell ref="U1078:V1078"/>
    <mergeCell ref="F1079:G1079"/>
    <mergeCell ref="U1079:V1079"/>
    <mergeCell ref="F1080:G1080"/>
    <mergeCell ref="U1080:V1080"/>
    <mergeCell ref="H1080:J1080"/>
    <mergeCell ref="K1080:M1080"/>
    <mergeCell ref="N1080:P1080"/>
    <mergeCell ref="Q1080:T1080"/>
    <mergeCell ref="W1080:Y1080"/>
    <mergeCell ref="Z1080:AB1080"/>
    <mergeCell ref="AC1080:AE1080"/>
    <mergeCell ref="AF1080:AI1080"/>
    <mergeCell ref="H1084:J1084"/>
    <mergeCell ref="K1084:M1084"/>
    <mergeCell ref="N1084:P1084"/>
    <mergeCell ref="Q1084:T1084"/>
    <mergeCell ref="W1084:Y1084"/>
    <mergeCell ref="Z1084:AB1084"/>
    <mergeCell ref="AC1084:AE1084"/>
    <mergeCell ref="AF1084:AI1084"/>
    <mergeCell ref="F1102:G1102"/>
    <mergeCell ref="U1102:V1102"/>
    <mergeCell ref="F1103:G1103"/>
    <mergeCell ref="U1103:V1103"/>
    <mergeCell ref="F1104:G1104"/>
    <mergeCell ref="U1104:V1104"/>
    <mergeCell ref="H1104:J1104"/>
    <mergeCell ref="K1104:M1104"/>
    <mergeCell ref="N1104:P1104"/>
    <mergeCell ref="Q1104:T1104"/>
    <mergeCell ref="W1104:Y1104"/>
    <mergeCell ref="Z1104:AB1104"/>
    <mergeCell ref="AC1104:AE1104"/>
    <mergeCell ref="AF1104:AI1104"/>
    <mergeCell ref="F1099:G1099"/>
    <mergeCell ref="U1099:V1099"/>
    <mergeCell ref="F1100:G1100"/>
    <mergeCell ref="U1100:V1100"/>
    <mergeCell ref="F1101:G1101"/>
    <mergeCell ref="U1101:V1101"/>
    <mergeCell ref="H1100:J1100"/>
    <mergeCell ref="K1100:M1100"/>
    <mergeCell ref="N1100:P1100"/>
    <mergeCell ref="Q1100:T1100"/>
    <mergeCell ref="W1100:Y1100"/>
    <mergeCell ref="Z1100:AB1100"/>
    <mergeCell ref="AC1100:AE1100"/>
    <mergeCell ref="AF1100:AI1100"/>
    <mergeCell ref="H1101:J1101"/>
    <mergeCell ref="K1101:M1101"/>
    <mergeCell ref="N1101:P1101"/>
    <mergeCell ref="Q1101:T1101"/>
    <mergeCell ref="F1096:G1096"/>
    <mergeCell ref="U1096:V1096"/>
    <mergeCell ref="F1097:G1097"/>
    <mergeCell ref="U1097:V1097"/>
    <mergeCell ref="F1098:G1098"/>
    <mergeCell ref="U1098:V1098"/>
    <mergeCell ref="H1096:J1096"/>
    <mergeCell ref="K1096:M1096"/>
    <mergeCell ref="N1096:P1096"/>
    <mergeCell ref="Q1096:T1096"/>
    <mergeCell ref="W1096:Y1096"/>
    <mergeCell ref="Z1096:AB1096"/>
    <mergeCell ref="AC1096:AE1096"/>
    <mergeCell ref="AF1096:AI1096"/>
    <mergeCell ref="H1097:J1097"/>
    <mergeCell ref="F1108:G1108"/>
    <mergeCell ref="U1108:V1108"/>
    <mergeCell ref="F1109:G1109"/>
    <mergeCell ref="U1109:V1109"/>
    <mergeCell ref="F1110:G1110"/>
    <mergeCell ref="U1110:V1110"/>
    <mergeCell ref="H1109:J1109"/>
    <mergeCell ref="K1109:M1109"/>
    <mergeCell ref="N1109:P1109"/>
    <mergeCell ref="Q1109:T1109"/>
    <mergeCell ref="W1109:Y1109"/>
    <mergeCell ref="Z1109:AB1109"/>
    <mergeCell ref="AC1109:AE1109"/>
    <mergeCell ref="AF1109:AI1109"/>
    <mergeCell ref="F1105:G1105"/>
    <mergeCell ref="U1105:V1105"/>
    <mergeCell ref="F1106:G1106"/>
    <mergeCell ref="U1106:V1106"/>
    <mergeCell ref="F1107:G1107"/>
    <mergeCell ref="U1107:V1107"/>
    <mergeCell ref="H1105:J1105"/>
    <mergeCell ref="K1105:M1105"/>
    <mergeCell ref="N1105:P1105"/>
    <mergeCell ref="Q1105:T1105"/>
    <mergeCell ref="W1105:Y1105"/>
    <mergeCell ref="Z1105:AB1105"/>
    <mergeCell ref="AC1105:AE1105"/>
    <mergeCell ref="AF1105:AI1105"/>
    <mergeCell ref="H1106:J1106"/>
    <mergeCell ref="K1106:M1106"/>
    <mergeCell ref="N1106:P1106"/>
    <mergeCell ref="Q1106:T1106"/>
    <mergeCell ref="W1106:Y1106"/>
    <mergeCell ref="Z1106:AB1106"/>
    <mergeCell ref="AC1106:AE1106"/>
    <mergeCell ref="AF1106:AI1106"/>
    <mergeCell ref="H1107:J1107"/>
    <mergeCell ref="K1107:M1107"/>
    <mergeCell ref="N1107:P1107"/>
    <mergeCell ref="Q1107:T1107"/>
    <mergeCell ref="W1107:Y1107"/>
    <mergeCell ref="Z1107:AB1107"/>
    <mergeCell ref="AC1107:AE1107"/>
    <mergeCell ref="AF1107:AI1107"/>
    <mergeCell ref="H1108:J1108"/>
    <mergeCell ref="K1108:M1108"/>
    <mergeCell ref="N1108:P1108"/>
    <mergeCell ref="Q1108:T1108"/>
    <mergeCell ref="W1108:Y1108"/>
    <mergeCell ref="Z1108:AB1108"/>
    <mergeCell ref="AC1108:AE1108"/>
    <mergeCell ref="AF1108:AI1108"/>
    <mergeCell ref="F1111:G1111"/>
    <mergeCell ref="F1122:G1122"/>
    <mergeCell ref="AF1120:AI1120"/>
    <mergeCell ref="AE1112:AG1112"/>
    <mergeCell ref="F1116:T1116"/>
    <mergeCell ref="U1116:AI1116"/>
    <mergeCell ref="F1117:G1118"/>
    <mergeCell ref="AF1129:AI1129"/>
    <mergeCell ref="F1132:G1132"/>
    <mergeCell ref="U1132:V1132"/>
    <mergeCell ref="F1133:G1133"/>
    <mergeCell ref="U1133:V1133"/>
    <mergeCell ref="H1130:J1130"/>
    <mergeCell ref="K1130:M1130"/>
    <mergeCell ref="N1130:P1130"/>
    <mergeCell ref="Q1130:T1130"/>
    <mergeCell ref="W1130:Y1130"/>
    <mergeCell ref="Z1130:AB1130"/>
    <mergeCell ref="AC1130:AE1130"/>
    <mergeCell ref="AF1130:AI1130"/>
    <mergeCell ref="H1131:J1131"/>
    <mergeCell ref="K1131:M1131"/>
    <mergeCell ref="N1131:P1131"/>
    <mergeCell ref="Q1131:T1131"/>
    <mergeCell ref="W1131:Y1131"/>
    <mergeCell ref="Z1131:AB1131"/>
    <mergeCell ref="W1128:Y1128"/>
    <mergeCell ref="Z1128:AB1128"/>
    <mergeCell ref="AC1128:AE1128"/>
    <mergeCell ref="AF1128:AI1128"/>
    <mergeCell ref="F1123:G1123"/>
    <mergeCell ref="U1123:V1123"/>
    <mergeCell ref="F1124:G1124"/>
    <mergeCell ref="U1124:V1124"/>
    <mergeCell ref="F1125:G1125"/>
    <mergeCell ref="U1125:V1125"/>
    <mergeCell ref="H1124:J1124"/>
    <mergeCell ref="K1124:M1124"/>
    <mergeCell ref="N1124:P1124"/>
    <mergeCell ref="Q1124:T1124"/>
    <mergeCell ref="W1124:Y1124"/>
    <mergeCell ref="Z1124:AB1124"/>
    <mergeCell ref="AC1124:AE1124"/>
    <mergeCell ref="AF1124:AI1124"/>
    <mergeCell ref="W1126:Y1126"/>
    <mergeCell ref="Z1126:AB1126"/>
    <mergeCell ref="AC1126:AE1126"/>
    <mergeCell ref="AF1126:AI1126"/>
    <mergeCell ref="H1127:J1127"/>
    <mergeCell ref="K1127:M1127"/>
    <mergeCell ref="N1127:P1127"/>
    <mergeCell ref="Q1127:T1127"/>
    <mergeCell ref="W1127:Y1127"/>
    <mergeCell ref="Z1127:AB1127"/>
    <mergeCell ref="AC1127:AE1127"/>
    <mergeCell ref="AF1127:AI1127"/>
    <mergeCell ref="Z1133:AB1133"/>
    <mergeCell ref="AC1133:AE1133"/>
    <mergeCell ref="AF1133:AI1133"/>
    <mergeCell ref="W1129:Y1129"/>
    <mergeCell ref="Z1129:AB1129"/>
    <mergeCell ref="AC1129:AE1129"/>
    <mergeCell ref="AC1121:AE1121"/>
    <mergeCell ref="AF1121:AI1121"/>
    <mergeCell ref="F1134:G1134"/>
    <mergeCell ref="U1134:V1134"/>
    <mergeCell ref="H1133:J1133"/>
    <mergeCell ref="K1133:M1133"/>
    <mergeCell ref="N1133:P1133"/>
    <mergeCell ref="Q1133:T1133"/>
    <mergeCell ref="F1126:G1126"/>
    <mergeCell ref="U1126:V1126"/>
    <mergeCell ref="F1127:G1127"/>
    <mergeCell ref="U1127:V1127"/>
    <mergeCell ref="F1128:G1128"/>
    <mergeCell ref="U1128:V1128"/>
    <mergeCell ref="H1128:J1128"/>
    <mergeCell ref="K1128:M1128"/>
    <mergeCell ref="N1128:P1128"/>
    <mergeCell ref="Q1128:T1128"/>
    <mergeCell ref="F1120:G1120"/>
    <mergeCell ref="U1120:V1120"/>
    <mergeCell ref="F1121:G1121"/>
    <mergeCell ref="U1121:V1121"/>
    <mergeCell ref="H1121:J1121"/>
    <mergeCell ref="K1121:M1121"/>
    <mergeCell ref="N1121:P1121"/>
    <mergeCell ref="Q1121:T1121"/>
    <mergeCell ref="H1122:J1122"/>
    <mergeCell ref="K1122:M1122"/>
    <mergeCell ref="N1122:P1122"/>
    <mergeCell ref="Q1122:T1122"/>
    <mergeCell ref="H1126:J1126"/>
    <mergeCell ref="K1126:M1126"/>
    <mergeCell ref="N1126:P1126"/>
    <mergeCell ref="Q1126:T1126"/>
    <mergeCell ref="F1129:G1129"/>
    <mergeCell ref="U1129:V1129"/>
    <mergeCell ref="F1130:G1130"/>
    <mergeCell ref="U1130:V1130"/>
    <mergeCell ref="F1131:G1131"/>
    <mergeCell ref="U1131:V1131"/>
    <mergeCell ref="H1129:J1129"/>
    <mergeCell ref="K1129:M1129"/>
    <mergeCell ref="N1129:P1129"/>
    <mergeCell ref="Q1129:T1129"/>
    <mergeCell ref="AC986:AE986"/>
    <mergeCell ref="AF986:AI986"/>
    <mergeCell ref="H987:J987"/>
    <mergeCell ref="K987:M987"/>
    <mergeCell ref="N987:P987"/>
    <mergeCell ref="Q987:T987"/>
    <mergeCell ref="W987:Y987"/>
    <mergeCell ref="Z987:AB987"/>
    <mergeCell ref="AC987:AE987"/>
    <mergeCell ref="AF987:AI987"/>
    <mergeCell ref="W981:Y981"/>
    <mergeCell ref="Z981:AB981"/>
    <mergeCell ref="AC981:AE981"/>
    <mergeCell ref="AF981:AI981"/>
    <mergeCell ref="H982:J982"/>
    <mergeCell ref="K982:M982"/>
    <mergeCell ref="N982:P982"/>
    <mergeCell ref="Q982:T982"/>
    <mergeCell ref="W982:Y982"/>
    <mergeCell ref="Z982:AB982"/>
    <mergeCell ref="AC982:AE982"/>
    <mergeCell ref="AF982:AI982"/>
    <mergeCell ref="H983:J983"/>
    <mergeCell ref="K983:M983"/>
    <mergeCell ref="N983:P983"/>
    <mergeCell ref="Q983:T983"/>
    <mergeCell ref="W983:Y983"/>
    <mergeCell ref="Z983:AB983"/>
    <mergeCell ref="AC983:AE983"/>
    <mergeCell ref="AF983:AI983"/>
    <mergeCell ref="F991:G991"/>
    <mergeCell ref="H991:T991"/>
    <mergeCell ref="U991:V991"/>
    <mergeCell ref="W991:AI991"/>
    <mergeCell ref="F988:G988"/>
    <mergeCell ref="U988:V988"/>
    <mergeCell ref="F989:G989"/>
    <mergeCell ref="U989:V989"/>
    <mergeCell ref="F990:G990"/>
    <mergeCell ref="U990:V990"/>
    <mergeCell ref="H989:J989"/>
    <mergeCell ref="K989:M989"/>
    <mergeCell ref="N989:P989"/>
    <mergeCell ref="Q989:T989"/>
    <mergeCell ref="W989:Y989"/>
    <mergeCell ref="Z989:AB989"/>
    <mergeCell ref="AC989:AE989"/>
    <mergeCell ref="AF989:AI989"/>
    <mergeCell ref="F985:G985"/>
    <mergeCell ref="U985:V985"/>
    <mergeCell ref="F986:G986"/>
    <mergeCell ref="U986:V986"/>
    <mergeCell ref="F987:G987"/>
    <mergeCell ref="U987:V987"/>
    <mergeCell ref="H985:J985"/>
    <mergeCell ref="K985:M985"/>
    <mergeCell ref="N985:P985"/>
    <mergeCell ref="Q985:T985"/>
    <mergeCell ref="W985:Y985"/>
    <mergeCell ref="Z985:AB985"/>
    <mergeCell ref="AC985:AE985"/>
    <mergeCell ref="AF985:AI985"/>
    <mergeCell ref="H986:J986"/>
    <mergeCell ref="K986:M986"/>
    <mergeCell ref="W1006:Y1006"/>
    <mergeCell ref="Z1006:AB1006"/>
    <mergeCell ref="AC1006:AE1006"/>
    <mergeCell ref="AF1006:AI1006"/>
    <mergeCell ref="H1007:J1007"/>
    <mergeCell ref="K1007:M1007"/>
    <mergeCell ref="N1007:P1007"/>
    <mergeCell ref="Q1007:T1007"/>
    <mergeCell ref="W1007:Y1007"/>
    <mergeCell ref="Z1007:AB1007"/>
    <mergeCell ref="AC1007:AE1007"/>
    <mergeCell ref="AF1007:AI1007"/>
    <mergeCell ref="F1004:G1004"/>
    <mergeCell ref="U1004:V1004"/>
    <mergeCell ref="F1005:G1005"/>
    <mergeCell ref="U1005:V1005"/>
    <mergeCell ref="H1004:J1004"/>
    <mergeCell ref="F1006:G1006"/>
    <mergeCell ref="U1006:V1006"/>
    <mergeCell ref="F1007:G1007"/>
    <mergeCell ref="U1007:V1007"/>
    <mergeCell ref="F1008:G1008"/>
    <mergeCell ref="U1008:V1008"/>
    <mergeCell ref="H1008:J1008"/>
    <mergeCell ref="K1008:M1008"/>
    <mergeCell ref="N1008:P1008"/>
    <mergeCell ref="Q1008:T1008"/>
    <mergeCell ref="W1008:Y1008"/>
    <mergeCell ref="Z1008:AB1008"/>
    <mergeCell ref="AC1008:AE1008"/>
    <mergeCell ref="F1015:G1015"/>
    <mergeCell ref="H1015:T1015"/>
    <mergeCell ref="U1015:V1015"/>
    <mergeCell ref="W1015:AI1015"/>
    <mergeCell ref="AF1008:AI1008"/>
    <mergeCell ref="Q1012:T1012"/>
    <mergeCell ref="W1012:Y1012"/>
    <mergeCell ref="Z1012:AB1012"/>
    <mergeCell ref="AC1012:AE1012"/>
    <mergeCell ref="AF1012:AI1012"/>
    <mergeCell ref="H1014:J1014"/>
    <mergeCell ref="K1014:M1014"/>
    <mergeCell ref="N1014:P1014"/>
    <mergeCell ref="Q1014:T1014"/>
    <mergeCell ref="W1014:Y1014"/>
    <mergeCell ref="Z1014:AB1014"/>
    <mergeCell ref="AC1014:AE1014"/>
    <mergeCell ref="AF1014:AI1014"/>
    <mergeCell ref="K1004:M1004"/>
    <mergeCell ref="N1004:P1004"/>
    <mergeCell ref="Q1004:T1004"/>
    <mergeCell ref="W1004:Y1004"/>
    <mergeCell ref="Z1004:AB1004"/>
    <mergeCell ref="AC1004:AE1004"/>
    <mergeCell ref="AF1004:AI1004"/>
    <mergeCell ref="H1005:J1005"/>
    <mergeCell ref="K1005:M1005"/>
    <mergeCell ref="N1005:P1005"/>
    <mergeCell ref="Q1005:T1005"/>
    <mergeCell ref="H1021:J1022"/>
    <mergeCell ref="K1021:M1022"/>
    <mergeCell ref="N1021:P1022"/>
    <mergeCell ref="Q1021:T1022"/>
    <mergeCell ref="W1021:Y1022"/>
    <mergeCell ref="Z1021:AB1022"/>
    <mergeCell ref="AC1021:AE1022"/>
    <mergeCell ref="AF1021:AI1022"/>
    <mergeCell ref="F1027:G1027"/>
    <mergeCell ref="U1027:V1027"/>
    <mergeCell ref="W1034:Y1034"/>
    <mergeCell ref="Z1034:AB1034"/>
    <mergeCell ref="AC1034:AE1034"/>
    <mergeCell ref="AF1034:AI1034"/>
    <mergeCell ref="H1035:J1035"/>
    <mergeCell ref="K1035:M1035"/>
    <mergeCell ref="N1035:P1035"/>
    <mergeCell ref="Q1035:T1035"/>
    <mergeCell ref="W1035:Y1035"/>
    <mergeCell ref="Z1035:AB1035"/>
    <mergeCell ref="AC1035:AE1035"/>
    <mergeCell ref="AF1035:AI1035"/>
    <mergeCell ref="W1029:Y1029"/>
    <mergeCell ref="Z1029:AB1029"/>
    <mergeCell ref="AC1029:AE1029"/>
    <mergeCell ref="AF1029:AI1029"/>
    <mergeCell ref="H1030:J1030"/>
    <mergeCell ref="K1030:M1030"/>
    <mergeCell ref="N1030:P1030"/>
    <mergeCell ref="Q1030:T1030"/>
    <mergeCell ref="W1030:Y1030"/>
    <mergeCell ref="Z1030:AB1030"/>
    <mergeCell ref="AC1030:AE1030"/>
    <mergeCell ref="AF1030:AI1030"/>
    <mergeCell ref="H1031:J1031"/>
    <mergeCell ref="K1031:M1031"/>
    <mergeCell ref="N1031:P1031"/>
    <mergeCell ref="Q1031:T1031"/>
    <mergeCell ref="W1031:Y1031"/>
    <mergeCell ref="Z1031:AB1031"/>
    <mergeCell ref="AC1031:AE1031"/>
    <mergeCell ref="AF1031:AI1031"/>
    <mergeCell ref="F1028:G1028"/>
    <mergeCell ref="U1028:V1028"/>
    <mergeCell ref="F1029:G1029"/>
    <mergeCell ref="U1029:V1029"/>
    <mergeCell ref="H1028:J1028"/>
    <mergeCell ref="K1028:M1028"/>
    <mergeCell ref="N1028:P1028"/>
    <mergeCell ref="Q1028:T1028"/>
    <mergeCell ref="W1028:Y1028"/>
    <mergeCell ref="Z1028:AB1028"/>
    <mergeCell ref="AC1028:AE1028"/>
    <mergeCell ref="AF1028:AI1028"/>
    <mergeCell ref="H1029:J1029"/>
    <mergeCell ref="K1029:M1029"/>
    <mergeCell ref="N1029:P1029"/>
    <mergeCell ref="Q1029:T1029"/>
    <mergeCell ref="F1024:G1024"/>
    <mergeCell ref="U1024:V1024"/>
    <mergeCell ref="AF1032:AI1032"/>
    <mergeCell ref="Z1023:AB1023"/>
    <mergeCell ref="AC1023:AE1023"/>
    <mergeCell ref="AF1023:AI1023"/>
    <mergeCell ref="F1051:G1051"/>
    <mergeCell ref="U1051:V1051"/>
    <mergeCell ref="W1058:Y1058"/>
    <mergeCell ref="Z1058:AB1058"/>
    <mergeCell ref="AC1058:AE1058"/>
    <mergeCell ref="AF1058:AI1058"/>
    <mergeCell ref="H1059:J1059"/>
    <mergeCell ref="K1059:M1059"/>
    <mergeCell ref="N1059:P1059"/>
    <mergeCell ref="Q1059:T1059"/>
    <mergeCell ref="W1059:Y1059"/>
    <mergeCell ref="Z1059:AB1059"/>
    <mergeCell ref="AC1059:AE1059"/>
    <mergeCell ref="AF1059:AI1059"/>
    <mergeCell ref="W1053:Y1053"/>
    <mergeCell ref="Z1053:AB1053"/>
    <mergeCell ref="AC1053:AE1053"/>
    <mergeCell ref="AF1053:AI1053"/>
    <mergeCell ref="H1054:J1054"/>
    <mergeCell ref="K1054:M1054"/>
    <mergeCell ref="N1054:P1054"/>
    <mergeCell ref="Q1054:T1054"/>
    <mergeCell ref="W1054:Y1054"/>
    <mergeCell ref="Z1054:AB1054"/>
    <mergeCell ref="AC1054:AE1054"/>
    <mergeCell ref="AF1054:AI1054"/>
    <mergeCell ref="H1055:J1055"/>
    <mergeCell ref="K1055:M1055"/>
    <mergeCell ref="N1055:P1055"/>
    <mergeCell ref="Q1055:T1055"/>
    <mergeCell ref="W1055:Y1055"/>
    <mergeCell ref="Z1055:AB1055"/>
    <mergeCell ref="AC1055:AE1055"/>
    <mergeCell ref="AF1055:AI1055"/>
    <mergeCell ref="F1052:G1052"/>
    <mergeCell ref="U1052:V1052"/>
    <mergeCell ref="F1053:G1053"/>
    <mergeCell ref="U1053:V1053"/>
    <mergeCell ref="H1052:J1052"/>
    <mergeCell ref="F1054:G1054"/>
    <mergeCell ref="U1054:V1054"/>
    <mergeCell ref="F1055:G1055"/>
    <mergeCell ref="U1055:V1055"/>
    <mergeCell ref="F1056:G1056"/>
    <mergeCell ref="U1056:V1056"/>
    <mergeCell ref="H1056:J1056"/>
    <mergeCell ref="K1056:M1056"/>
    <mergeCell ref="N1056:P1056"/>
    <mergeCell ref="Q1056:T1056"/>
    <mergeCell ref="W1056:Y1056"/>
    <mergeCell ref="Z1056:AB1056"/>
    <mergeCell ref="AC1056:AE1056"/>
    <mergeCell ref="F1063:G1063"/>
    <mergeCell ref="H1063:T1063"/>
    <mergeCell ref="U1063:V1063"/>
    <mergeCell ref="W1063:AI1063"/>
    <mergeCell ref="H1069:J1070"/>
    <mergeCell ref="K1069:M1070"/>
    <mergeCell ref="N1069:P1070"/>
    <mergeCell ref="Q1069:T1070"/>
    <mergeCell ref="W1069:Y1070"/>
    <mergeCell ref="Z1069:AB1070"/>
    <mergeCell ref="AC1069:AE1070"/>
    <mergeCell ref="AF1069:AI1070"/>
    <mergeCell ref="F1075:G1075"/>
    <mergeCell ref="U1075:V1075"/>
    <mergeCell ref="W1082:Y1082"/>
    <mergeCell ref="Z1082:AB1082"/>
    <mergeCell ref="AC1082:AE1082"/>
    <mergeCell ref="AF1082:AI1082"/>
    <mergeCell ref="H1083:J1083"/>
    <mergeCell ref="K1083:M1083"/>
    <mergeCell ref="N1083:P1083"/>
    <mergeCell ref="Q1083:T1083"/>
    <mergeCell ref="W1083:Y1083"/>
    <mergeCell ref="Z1083:AB1083"/>
    <mergeCell ref="AC1083:AE1083"/>
    <mergeCell ref="AF1083:AI1083"/>
    <mergeCell ref="W1077:Y1077"/>
    <mergeCell ref="Z1077:AB1077"/>
    <mergeCell ref="AC1077:AE1077"/>
    <mergeCell ref="AF1077:AI1077"/>
    <mergeCell ref="H1078:J1078"/>
    <mergeCell ref="K1078:M1078"/>
    <mergeCell ref="N1078:P1078"/>
    <mergeCell ref="Q1078:T1078"/>
    <mergeCell ref="W1078:Y1078"/>
    <mergeCell ref="Z1078:AB1078"/>
    <mergeCell ref="AC1078:AE1078"/>
    <mergeCell ref="AF1078:AI1078"/>
    <mergeCell ref="H1079:J1079"/>
    <mergeCell ref="K1079:M1079"/>
    <mergeCell ref="N1079:P1079"/>
    <mergeCell ref="Q1079:T1079"/>
    <mergeCell ref="W1079:Y1079"/>
    <mergeCell ref="Z1079:AB1079"/>
    <mergeCell ref="AC1079:AE1079"/>
    <mergeCell ref="AF1079:AI1079"/>
    <mergeCell ref="F1076:G1076"/>
    <mergeCell ref="U1076:V1076"/>
    <mergeCell ref="F1077:G1077"/>
    <mergeCell ref="U1077:V1077"/>
    <mergeCell ref="H1076:J1076"/>
    <mergeCell ref="K1076:M1076"/>
    <mergeCell ref="N1076:P1076"/>
    <mergeCell ref="Q1076:T1076"/>
    <mergeCell ref="W1076:Y1076"/>
    <mergeCell ref="Z1076:AB1076"/>
    <mergeCell ref="AC1076:AE1076"/>
    <mergeCell ref="AF1076:AI1076"/>
    <mergeCell ref="H1077:J1077"/>
    <mergeCell ref="K1077:M1077"/>
    <mergeCell ref="N1077:P1077"/>
    <mergeCell ref="Q1077:T1077"/>
    <mergeCell ref="F1072:G1072"/>
    <mergeCell ref="U1072:V1072"/>
    <mergeCell ref="H1086:J1086"/>
    <mergeCell ref="K1086:M1086"/>
    <mergeCell ref="N1086:P1086"/>
    <mergeCell ref="Q1086:T1086"/>
    <mergeCell ref="W1086:Y1086"/>
    <mergeCell ref="Z1086:AB1086"/>
    <mergeCell ref="AC1086:AE1086"/>
    <mergeCell ref="AF1086:AI1086"/>
    <mergeCell ref="F1087:G1087"/>
    <mergeCell ref="H1087:T1087"/>
    <mergeCell ref="U1087:V1087"/>
    <mergeCell ref="W1087:AI1087"/>
    <mergeCell ref="H1093:J1094"/>
    <mergeCell ref="K1093:M1094"/>
    <mergeCell ref="N1093:P1094"/>
    <mergeCell ref="Q1093:T1094"/>
    <mergeCell ref="W1093:Y1094"/>
    <mergeCell ref="Z1093:AB1094"/>
    <mergeCell ref="AC1093:AE1094"/>
    <mergeCell ref="AF1093:AI1094"/>
    <mergeCell ref="AE1088:AG1088"/>
    <mergeCell ref="F1092:T1092"/>
    <mergeCell ref="U1092:AI1092"/>
    <mergeCell ref="F1093:G1094"/>
    <mergeCell ref="U1093:V1094"/>
    <mergeCell ref="F1095:G1095"/>
    <mergeCell ref="U1095:V1095"/>
    <mergeCell ref="H1095:J1095"/>
    <mergeCell ref="K1095:M1095"/>
    <mergeCell ref="N1095:P1095"/>
    <mergeCell ref="Q1095:T1095"/>
    <mergeCell ref="W1095:Y1095"/>
    <mergeCell ref="Z1095:AB1095"/>
    <mergeCell ref="AC1095:AE1095"/>
    <mergeCell ref="AF1095:AI1095"/>
    <mergeCell ref="F1086:G1086"/>
    <mergeCell ref="U1086:V1086"/>
    <mergeCell ref="K1097:M1097"/>
    <mergeCell ref="N1097:P1097"/>
    <mergeCell ref="Q1097:T1097"/>
    <mergeCell ref="W1097:Y1097"/>
    <mergeCell ref="Z1097:AB1097"/>
    <mergeCell ref="AC1097:AE1097"/>
    <mergeCell ref="AF1097:AI1097"/>
    <mergeCell ref="H1098:J1098"/>
    <mergeCell ref="K1098:M1098"/>
    <mergeCell ref="N1098:P1098"/>
    <mergeCell ref="Q1098:T1098"/>
    <mergeCell ref="W1098:Y1098"/>
    <mergeCell ref="Z1098:AB1098"/>
    <mergeCell ref="AC1098:AE1098"/>
    <mergeCell ref="AF1098:AI1098"/>
    <mergeCell ref="H1099:J1099"/>
    <mergeCell ref="K1099:M1099"/>
    <mergeCell ref="W1101:Y1101"/>
    <mergeCell ref="Z1101:AB1101"/>
    <mergeCell ref="AC1101:AE1101"/>
    <mergeCell ref="AF1101:AI1101"/>
    <mergeCell ref="H1102:J1102"/>
    <mergeCell ref="K1102:M1102"/>
    <mergeCell ref="N1102:P1102"/>
    <mergeCell ref="Q1102:T1102"/>
    <mergeCell ref="W1102:Y1102"/>
    <mergeCell ref="Z1102:AB1102"/>
    <mergeCell ref="AC1102:AE1102"/>
    <mergeCell ref="AF1102:AI1102"/>
    <mergeCell ref="H1103:J1103"/>
    <mergeCell ref="K1103:M1103"/>
    <mergeCell ref="N1103:P1103"/>
    <mergeCell ref="Q1103:T1103"/>
    <mergeCell ref="W1103:Y1103"/>
    <mergeCell ref="Z1103:AB1103"/>
    <mergeCell ref="AC1103:AE1103"/>
    <mergeCell ref="AF1103:AI1103"/>
    <mergeCell ref="N1099:P1099"/>
    <mergeCell ref="Q1099:T1099"/>
    <mergeCell ref="W1099:Y1099"/>
    <mergeCell ref="Z1099:AB1099"/>
    <mergeCell ref="AC1099:AE1099"/>
    <mergeCell ref="AF1099:AI1099"/>
    <mergeCell ref="AF1122:AI1122"/>
    <mergeCell ref="H1123:J1123"/>
    <mergeCell ref="K1123:M1123"/>
    <mergeCell ref="N1123:P1123"/>
    <mergeCell ref="Q1123:T1123"/>
    <mergeCell ref="W1123:Y1123"/>
    <mergeCell ref="Z1123:AB1123"/>
    <mergeCell ref="AC1123:AE1123"/>
    <mergeCell ref="AF1123:AI1123"/>
    <mergeCell ref="H1125:J1125"/>
    <mergeCell ref="K1125:M1125"/>
    <mergeCell ref="N1125:P1125"/>
    <mergeCell ref="Q1125:T1125"/>
    <mergeCell ref="W1125:Y1125"/>
    <mergeCell ref="Z1125:AB1125"/>
    <mergeCell ref="AC1125:AE1125"/>
    <mergeCell ref="AF1125:AI1125"/>
    <mergeCell ref="H1110:J1110"/>
    <mergeCell ref="K1110:M1110"/>
    <mergeCell ref="N1110:P1110"/>
    <mergeCell ref="Q1110:T1110"/>
    <mergeCell ref="W1110:Y1110"/>
    <mergeCell ref="Z1110:AB1110"/>
    <mergeCell ref="AC1110:AE1110"/>
    <mergeCell ref="AF1110:AI1110"/>
    <mergeCell ref="H1111:T1111"/>
    <mergeCell ref="U1111:V1111"/>
    <mergeCell ref="W1111:AI1111"/>
    <mergeCell ref="H1117:J1118"/>
    <mergeCell ref="K1117:M1118"/>
    <mergeCell ref="N1117:P1118"/>
    <mergeCell ref="Q1117:T1118"/>
    <mergeCell ref="W1117:Y1118"/>
    <mergeCell ref="Z1117:AB1118"/>
    <mergeCell ref="AC1117:AE1118"/>
    <mergeCell ref="AF1117:AI1118"/>
    <mergeCell ref="U1122:V1122"/>
    <mergeCell ref="H1120:J1120"/>
    <mergeCell ref="K1120:M1120"/>
    <mergeCell ref="N1120:P1120"/>
    <mergeCell ref="Q1120:T1120"/>
    <mergeCell ref="W1120:Y1120"/>
    <mergeCell ref="Z1120:AB1120"/>
    <mergeCell ref="AC1120:AE1120"/>
    <mergeCell ref="U1117:V1118"/>
    <mergeCell ref="W1122:Y1122"/>
    <mergeCell ref="Z1122:AB1122"/>
    <mergeCell ref="AC1122:AE1122"/>
    <mergeCell ref="F1119:G1119"/>
    <mergeCell ref="U1119:V1119"/>
    <mergeCell ref="H1119:J1119"/>
    <mergeCell ref="K1119:M1119"/>
    <mergeCell ref="N1119:P1119"/>
    <mergeCell ref="Q1119:T1119"/>
    <mergeCell ref="W1119:Y1119"/>
    <mergeCell ref="Z1119:AB1119"/>
    <mergeCell ref="AC1119:AE1119"/>
    <mergeCell ref="AF1119:AI1119"/>
    <mergeCell ref="W1121:Y1121"/>
    <mergeCell ref="Z1121:AB1121"/>
    <mergeCell ref="F1135:G1135"/>
    <mergeCell ref="H1135:T1135"/>
    <mergeCell ref="U1135:V1135"/>
    <mergeCell ref="W1135:AI1135"/>
    <mergeCell ref="F1166:H1166"/>
    <mergeCell ref="F1169:H1170"/>
    <mergeCell ref="I1169:N1169"/>
    <mergeCell ref="AA1169:AC1169"/>
    <mergeCell ref="AD1169:AF1169"/>
    <mergeCell ref="I1170:N1170"/>
    <mergeCell ref="AA1170:AC1170"/>
    <mergeCell ref="AD1170:AF1170"/>
    <mergeCell ref="O1164:Q1170"/>
    <mergeCell ref="X1164:Z1164"/>
    <mergeCell ref="R1165:T1166"/>
    <mergeCell ref="U1165:W1166"/>
    <mergeCell ref="X1165:Z1166"/>
    <mergeCell ref="AE1136:AG1136"/>
    <mergeCell ref="I1167:N1167"/>
    <mergeCell ref="I1168:N1168"/>
    <mergeCell ref="AD1167:AF1167"/>
    <mergeCell ref="AD1168:AF1168"/>
    <mergeCell ref="R1162:T1163"/>
    <mergeCell ref="U1162:W1163"/>
    <mergeCell ref="X1169:Z1169"/>
    <mergeCell ref="X1170:Z1170"/>
    <mergeCell ref="L1145:M1145"/>
    <mergeCell ref="I1146:J1146"/>
    <mergeCell ref="R1164:T1164"/>
    <mergeCell ref="U1164:W1164"/>
    <mergeCell ref="I1162:N1163"/>
    <mergeCell ref="J1150:K1150"/>
    <mergeCell ref="AC1131:AE1131"/>
    <mergeCell ref="AF1131:AI1131"/>
    <mergeCell ref="H1132:J1132"/>
    <mergeCell ref="K1132:M1132"/>
    <mergeCell ref="N1132:P1132"/>
    <mergeCell ref="Q1132:T1132"/>
    <mergeCell ref="W1132:Y1132"/>
    <mergeCell ref="Z1132:AB1132"/>
    <mergeCell ref="AC1132:AE1132"/>
    <mergeCell ref="AF1132:AI1132"/>
    <mergeCell ref="H1134:J1134"/>
    <mergeCell ref="K1134:M1134"/>
    <mergeCell ref="N1134:P1134"/>
    <mergeCell ref="Q1134:T1134"/>
    <mergeCell ref="W1134:Y1134"/>
    <mergeCell ref="Z1134:AB1134"/>
    <mergeCell ref="AC1134:AE1134"/>
    <mergeCell ref="AF1134:AI1134"/>
    <mergeCell ref="W1133:Y1133"/>
    <mergeCell ref="AA1165:AC1165"/>
    <mergeCell ref="F1167:H1168"/>
    <mergeCell ref="F1199:G1199"/>
    <mergeCell ref="I1199:J1199"/>
    <mergeCell ref="L1199:N1199"/>
    <mergeCell ref="P1199:Q1199"/>
    <mergeCell ref="S1199:U1199"/>
    <mergeCell ref="W1199:Y1199"/>
    <mergeCell ref="F1200:G1200"/>
    <mergeCell ref="I1200:J1200"/>
    <mergeCell ref="L1200:N1200"/>
    <mergeCell ref="P1200:Q1200"/>
    <mergeCell ref="S1200:U1200"/>
    <mergeCell ref="W1200:Y1200"/>
    <mergeCell ref="AD1179:AF1179"/>
    <mergeCell ref="I1180:N1180"/>
    <mergeCell ref="AA1180:AC1180"/>
    <mergeCell ref="AD1180:AF1180"/>
    <mergeCell ref="F1181:H1182"/>
    <mergeCell ref="I1181:N1181"/>
    <mergeCell ref="R1181:T1181"/>
    <mergeCell ref="U1181:W1181"/>
    <mergeCell ref="X1181:Z1181"/>
    <mergeCell ref="AA1181:AC1181"/>
    <mergeCell ref="AD1181:AF1181"/>
    <mergeCell ref="I1182:N1182"/>
    <mergeCell ref="R1182:T1182"/>
    <mergeCell ref="U1182:W1182"/>
    <mergeCell ref="X1182:Z1182"/>
    <mergeCell ref="AA1182:AC1182"/>
    <mergeCell ref="AD1182:AF1182"/>
    <mergeCell ref="W1195:Y1195"/>
    <mergeCell ref="AD1174:AF1175"/>
    <mergeCell ref="F1176:H1177"/>
    <mergeCell ref="I1176:N1176"/>
    <mergeCell ref="O1176:Q1182"/>
    <mergeCell ref="X1176:Z1176"/>
    <mergeCell ref="AA1176:AC1176"/>
    <mergeCell ref="AD1176:AF1176"/>
    <mergeCell ref="I1177:N1177"/>
    <mergeCell ref="R1177:T1178"/>
    <mergeCell ref="U1177:W1178"/>
    <mergeCell ref="X1177:Z1178"/>
    <mergeCell ref="AA1177:AC1177"/>
    <mergeCell ref="AD1177:AF1177"/>
    <mergeCell ref="F1178:H1178"/>
    <mergeCell ref="I1178:N1178"/>
    <mergeCell ref="AA1178:AC1178"/>
    <mergeCell ref="AD1178:AF1178"/>
    <mergeCell ref="F1179:H1180"/>
    <mergeCell ref="I1179:N1179"/>
    <mergeCell ref="R1179:T1180"/>
    <mergeCell ref="U1179:W1180"/>
    <mergeCell ref="X1179:Z1180"/>
    <mergeCell ref="AA1179:AC1179"/>
    <mergeCell ref="J1191:K1191"/>
    <mergeCell ref="J1192:K1192"/>
    <mergeCell ref="J1193:K1193"/>
    <mergeCell ref="J1190:K1190"/>
    <mergeCell ref="F1195:G1195"/>
    <mergeCell ref="I1195:J1195"/>
    <mergeCell ref="L1195:N1195"/>
    <mergeCell ref="P1195:Q1195"/>
    <mergeCell ref="S1195:U1195"/>
    <mergeCell ref="AA1167:AC1167"/>
    <mergeCell ref="AD1213:AF1213"/>
    <mergeCell ref="N1215:P1215"/>
    <mergeCell ref="N1214:O1214"/>
    <mergeCell ref="T1214:U1214"/>
    <mergeCell ref="Y1214:AA1214"/>
    <mergeCell ref="AD1214:AF1214"/>
    <mergeCell ref="X1224:Z1230"/>
    <mergeCell ref="R1225:T1226"/>
    <mergeCell ref="R1224:T1224"/>
    <mergeCell ref="R1229:T1229"/>
    <mergeCell ref="R1230:T1230"/>
    <mergeCell ref="U1229:W1229"/>
    <mergeCell ref="U1230:W1230"/>
    <mergeCell ref="AA1229:AC1229"/>
    <mergeCell ref="AA1230:AC1230"/>
    <mergeCell ref="I1226:K1226"/>
    <mergeCell ref="I1224:K1225"/>
    <mergeCell ref="L1224:Q1224"/>
    <mergeCell ref="U1224:W1224"/>
    <mergeCell ref="AA1224:AC1224"/>
    <mergeCell ref="L1225:Q1225"/>
    <mergeCell ref="J1210:K1210"/>
    <mergeCell ref="J1211:K1211"/>
    <mergeCell ref="J1212:K1212"/>
    <mergeCell ref="K1213:L1213"/>
    <mergeCell ref="L1227:Q1227"/>
    <mergeCell ref="R1227:T1228"/>
    <mergeCell ref="L1228:Q1228"/>
    <mergeCell ref="L1226:Q1226"/>
    <mergeCell ref="U1225:W1225"/>
    <mergeCell ref="I1222:K1223"/>
    <mergeCell ref="L1222:Q1223"/>
    <mergeCell ref="R1222:T1223"/>
    <mergeCell ref="T1311:W1312"/>
    <mergeCell ref="T1313:W1313"/>
    <mergeCell ref="T1314:W1314"/>
    <mergeCell ref="T1315:W1315"/>
    <mergeCell ref="T1316:W1316"/>
    <mergeCell ref="T1317:W1317"/>
    <mergeCell ref="T1318:W1318"/>
    <mergeCell ref="T1319:W1319"/>
    <mergeCell ref="T1327:W1327"/>
    <mergeCell ref="T1328:W1328"/>
    <mergeCell ref="X1260:AA1260"/>
    <mergeCell ref="X1261:AA1261"/>
    <mergeCell ref="X1262:AA1262"/>
    <mergeCell ref="X1263:AA1263"/>
    <mergeCell ref="X1264:AA1264"/>
    <mergeCell ref="X1265:AA1265"/>
    <mergeCell ref="AB1260:AE1260"/>
    <mergeCell ref="AF1260:AI1260"/>
    <mergeCell ref="X1259:AI1259"/>
    <mergeCell ref="AB1261:AE1261"/>
    <mergeCell ref="AB1262:AE1262"/>
    <mergeCell ref="AB1263:AE1263"/>
    <mergeCell ref="AB1264:AE1264"/>
    <mergeCell ref="AB1265:AE1265"/>
    <mergeCell ref="AF1261:AI1261"/>
    <mergeCell ref="AF1262:AI1262"/>
    <mergeCell ref="AF1263:AI1263"/>
    <mergeCell ref="AF1264:AI1264"/>
    <mergeCell ref="AF1265:AI1265"/>
    <mergeCell ref="K1261:P1263"/>
    <mergeCell ref="K1264:P1265"/>
    <mergeCell ref="Q1262:R1262"/>
    <mergeCell ref="V1262:W1262"/>
    <mergeCell ref="U1261:V1261"/>
    <mergeCell ref="R1263:S1263"/>
    <mergeCell ref="Q1259:W1260"/>
    <mergeCell ref="K1259:P1260"/>
    <mergeCell ref="R1261:S1261"/>
    <mergeCell ref="U1263:V1263"/>
    <mergeCell ref="R1264:S1264"/>
    <mergeCell ref="U1264:V1264"/>
    <mergeCell ref="R1265:S1265"/>
    <mergeCell ref="U1265:V1265"/>
    <mergeCell ref="AE1266:AG1266"/>
    <mergeCell ref="AE1267:AG1267"/>
    <mergeCell ref="AE1276:AG1276"/>
    <mergeCell ref="W1280:Y1280"/>
    <mergeCell ref="AA1280:AC1280"/>
    <mergeCell ref="AE1280:AG1280"/>
    <mergeCell ref="S1277:T1277"/>
    <mergeCell ref="S1281:T1281"/>
    <mergeCell ref="T1278:V1278"/>
    <mergeCell ref="Y1278:Z1278"/>
    <mergeCell ref="AB1278:AC1278"/>
    <mergeCell ref="AD1278:AE1278"/>
    <mergeCell ref="T1282:V1282"/>
    <mergeCell ref="Y1282:Z1282"/>
    <mergeCell ref="AB1282:AC1282"/>
    <mergeCell ref="AD1282:AE1282"/>
    <mergeCell ref="N1328:P1328"/>
    <mergeCell ref="E1311:G1312"/>
    <mergeCell ref="H1311:J1312"/>
    <mergeCell ref="K1311:M1312"/>
    <mergeCell ref="Q1311:S1312"/>
    <mergeCell ref="N1311:P1312"/>
    <mergeCell ref="E1313:G1313"/>
    <mergeCell ref="D1340:F1341"/>
    <mergeCell ref="J1272:K1272"/>
    <mergeCell ref="Y1354:AB1354"/>
    <mergeCell ref="Y1355:AB1355"/>
    <mergeCell ref="Y1356:AB1356"/>
    <mergeCell ref="O1384:P1384"/>
    <mergeCell ref="Q1384:R1384"/>
    <mergeCell ref="C1378:D1379"/>
    <mergeCell ref="E1378:G1379"/>
    <mergeCell ref="H1378:J1379"/>
    <mergeCell ref="K1378:N1378"/>
    <mergeCell ref="K1379:N1379"/>
    <mergeCell ref="C1380:D1381"/>
    <mergeCell ref="E1380:G1381"/>
    <mergeCell ref="H1380:J1381"/>
    <mergeCell ref="K1380:N1380"/>
    <mergeCell ref="K1381:N1381"/>
    <mergeCell ref="O1379:P1379"/>
    <mergeCell ref="Q1379:R1379"/>
    <mergeCell ref="S1379:T1379"/>
    <mergeCell ref="O1380:P1380"/>
    <mergeCell ref="S1384:T1384"/>
    <mergeCell ref="O1385:P1385"/>
    <mergeCell ref="Q1385:R1385"/>
    <mergeCell ref="S1385:T1385"/>
    <mergeCell ref="W1266:Y1266"/>
    <mergeCell ref="AA1266:AC1266"/>
    <mergeCell ref="W1267:Y1267"/>
    <mergeCell ref="AA1267:AC1267"/>
    <mergeCell ref="C1370:D1371"/>
    <mergeCell ref="E1370:G1371"/>
    <mergeCell ref="H1370:J1371"/>
    <mergeCell ref="K1370:N1371"/>
    <mergeCell ref="C1372:D1373"/>
    <mergeCell ref="E1372:G1373"/>
    <mergeCell ref="H1372:J1373"/>
    <mergeCell ref="K1372:N1372"/>
    <mergeCell ref="K1373:N1373"/>
    <mergeCell ref="W1276:Y1276"/>
    <mergeCell ref="AA1276:AC1276"/>
    <mergeCell ref="V1347:X1347"/>
    <mergeCell ref="S1347:U1347"/>
    <mergeCell ref="J1352:L1353"/>
    <mergeCell ref="V1352:X1352"/>
    <mergeCell ref="P1334:R1335"/>
    <mergeCell ref="S1334:U1334"/>
    <mergeCell ref="S1335:U1335"/>
    <mergeCell ref="M1334:O1335"/>
    <mergeCell ref="AC1334:AE1335"/>
    <mergeCell ref="P1332:R1333"/>
    <mergeCell ref="AC1332:AE1333"/>
    <mergeCell ref="M1332:O1333"/>
    <mergeCell ref="P1338:R1339"/>
    <mergeCell ref="S1338:U1338"/>
    <mergeCell ref="H1319:J1319"/>
    <mergeCell ref="E1320:G1320"/>
    <mergeCell ref="E1321:G1321"/>
    <mergeCell ref="E1322:G1322"/>
    <mergeCell ref="C1400:D1401"/>
    <mergeCell ref="E1400:G1401"/>
    <mergeCell ref="H1400:J1401"/>
    <mergeCell ref="K1400:N1400"/>
    <mergeCell ref="K1401:N1401"/>
    <mergeCell ref="O1401:P1401"/>
    <mergeCell ref="Q1401:R1401"/>
    <mergeCell ref="S1401:T1401"/>
    <mergeCell ref="C1394:D1395"/>
    <mergeCell ref="E1394:G1395"/>
    <mergeCell ref="H1394:J1395"/>
    <mergeCell ref="K1394:N1394"/>
    <mergeCell ref="K1395:N1395"/>
    <mergeCell ref="C1396:D1397"/>
    <mergeCell ref="E1396:G1397"/>
    <mergeCell ref="H1396:J1397"/>
    <mergeCell ref="K1396:N1396"/>
    <mergeCell ref="K1397:N1397"/>
    <mergeCell ref="O1394:P1394"/>
    <mergeCell ref="Q1394:R1394"/>
    <mergeCell ref="S1394:T1394"/>
    <mergeCell ref="O1395:P1395"/>
    <mergeCell ref="O1400:P1400"/>
    <mergeCell ref="Q1400:R1400"/>
    <mergeCell ref="S1400:T1400"/>
    <mergeCell ref="O1392:P1392"/>
    <mergeCell ref="Q1392:R1392"/>
    <mergeCell ref="S1392:T1392"/>
    <mergeCell ref="Q1395:R1395"/>
    <mergeCell ref="S1395:T1395"/>
    <mergeCell ref="O1396:P1396"/>
    <mergeCell ref="Q1396:R1396"/>
    <mergeCell ref="S1396:T1396"/>
    <mergeCell ref="O1397:P1397"/>
    <mergeCell ref="Q1397:R1397"/>
    <mergeCell ref="S1397:T1397"/>
    <mergeCell ref="O1398:P1398"/>
    <mergeCell ref="Q1398:R1398"/>
    <mergeCell ref="S1398:T1398"/>
    <mergeCell ref="O1399:P1399"/>
    <mergeCell ref="Q1399:R1399"/>
    <mergeCell ref="S1399:T1399"/>
    <mergeCell ref="K1399:N1399"/>
    <mergeCell ref="S1377:T1377"/>
    <mergeCell ref="O1378:P1378"/>
    <mergeCell ref="Q1378:R1378"/>
    <mergeCell ref="S1378:T1378"/>
    <mergeCell ref="Q1393:R1393"/>
    <mergeCell ref="S1393:T1393"/>
    <mergeCell ref="Q1380:R1380"/>
    <mergeCell ref="S1380:T1380"/>
    <mergeCell ref="O1381:P1381"/>
    <mergeCell ref="Q1381:R1381"/>
    <mergeCell ref="Q1387:R1387"/>
    <mergeCell ref="S1387:T1387"/>
    <mergeCell ref="O1388:P1388"/>
    <mergeCell ref="Q1388:R1388"/>
    <mergeCell ref="S1388:T1388"/>
    <mergeCell ref="O1389:P1389"/>
    <mergeCell ref="Q1389:R1389"/>
    <mergeCell ref="S1389:T1389"/>
    <mergeCell ref="C1390:D1391"/>
    <mergeCell ref="E1390:G1391"/>
    <mergeCell ref="H1390:J1391"/>
    <mergeCell ref="K1390:N1390"/>
    <mergeCell ref="K1391:N1391"/>
    <mergeCell ref="C1392:D1393"/>
    <mergeCell ref="E1392:G1393"/>
    <mergeCell ref="H1392:J1393"/>
    <mergeCell ref="K1392:N1392"/>
    <mergeCell ref="K1393:N1393"/>
    <mergeCell ref="O1393:P1393"/>
    <mergeCell ref="O1390:P1390"/>
    <mergeCell ref="Q1390:R1390"/>
    <mergeCell ref="S1390:T1390"/>
    <mergeCell ref="O1391:P1391"/>
    <mergeCell ref="Q1391:R1391"/>
    <mergeCell ref="S1391:T1391"/>
    <mergeCell ref="E1382:G1383"/>
    <mergeCell ref="H1382:J1383"/>
    <mergeCell ref="K1382:N1382"/>
    <mergeCell ref="K1383:N1383"/>
    <mergeCell ref="C1384:D1385"/>
    <mergeCell ref="E1384:G1385"/>
    <mergeCell ref="H1384:J1385"/>
    <mergeCell ref="K1384:N1384"/>
    <mergeCell ref="K1385:N1385"/>
    <mergeCell ref="O1382:P1382"/>
    <mergeCell ref="Q1382:R1382"/>
    <mergeCell ref="S1382:T1382"/>
    <mergeCell ref="O1383:P1383"/>
    <mergeCell ref="Q1383:R1383"/>
    <mergeCell ref="S1383:T1383"/>
    <mergeCell ref="AC1338:AE1339"/>
    <mergeCell ref="AF1338:AI1338"/>
    <mergeCell ref="AF1339:AI1339"/>
    <mergeCell ref="V1349:X1349"/>
    <mergeCell ref="S1349:U1349"/>
    <mergeCell ref="AF1349:AI1349"/>
    <mergeCell ref="M1356:O1357"/>
    <mergeCell ref="P1356:R1357"/>
    <mergeCell ref="S1356:U1356"/>
    <mergeCell ref="AC1356:AE1357"/>
    <mergeCell ref="AF1356:AI1356"/>
    <mergeCell ref="V1357:X1357"/>
    <mergeCell ref="S1357:U1357"/>
    <mergeCell ref="AF1357:AI1357"/>
    <mergeCell ref="V1350:X1350"/>
    <mergeCell ref="M1350:O1351"/>
    <mergeCell ref="P1350:R1351"/>
    <mergeCell ref="S1290:T1290"/>
    <mergeCell ref="AF1378:AI1378"/>
    <mergeCell ref="N1318:P1318"/>
    <mergeCell ref="AF1342:AI1342"/>
    <mergeCell ref="Y1336:AB1336"/>
    <mergeCell ref="Y1337:AB1337"/>
    <mergeCell ref="Y1338:AB1338"/>
    <mergeCell ref="Y1339:AB1339"/>
    <mergeCell ref="Y1340:AB1340"/>
    <mergeCell ref="Y1341:AB1341"/>
    <mergeCell ref="Y1342:AB1342"/>
    <mergeCell ref="AC1342:AE1343"/>
    <mergeCell ref="V1343:X1343"/>
    <mergeCell ref="S1343:U1343"/>
    <mergeCell ref="AF1343:AI1343"/>
    <mergeCell ref="V1337:X1337"/>
    <mergeCell ref="S1337:U1337"/>
    <mergeCell ref="V1339:X1339"/>
    <mergeCell ref="S1339:U1339"/>
    <mergeCell ref="S1360:U1360"/>
    <mergeCell ref="AC1360:AE1361"/>
    <mergeCell ref="AF1360:AI1360"/>
    <mergeCell ref="V1361:X1361"/>
    <mergeCell ref="S1361:U1361"/>
    <mergeCell ref="AF1361:AI1361"/>
    <mergeCell ref="Y1332:AB1333"/>
    <mergeCell ref="O1371:P1371"/>
    <mergeCell ref="Q1371:R1371"/>
    <mergeCell ref="S1371:T1371"/>
    <mergeCell ref="O1370:T1370"/>
    <mergeCell ref="O1372:P1372"/>
    <mergeCell ref="Q1372:R1372"/>
    <mergeCell ref="S1372:T1372"/>
    <mergeCell ref="O1373:P1373"/>
    <mergeCell ref="Q1373:R1373"/>
    <mergeCell ref="S1373:T1373"/>
    <mergeCell ref="O1374:P1374"/>
    <mergeCell ref="Q1374:R1374"/>
    <mergeCell ref="S1374:T1374"/>
    <mergeCell ref="O1375:P1375"/>
    <mergeCell ref="Q1375:R1375"/>
    <mergeCell ref="S1375:T1375"/>
    <mergeCell ref="O1376:P1376"/>
    <mergeCell ref="Q1376:R1376"/>
    <mergeCell ref="S1376:T1376"/>
    <mergeCell ref="O1377:P1377"/>
    <mergeCell ref="Q1377:R1377"/>
    <mergeCell ref="X1379:AA1379"/>
    <mergeCell ref="U1390:W1390"/>
    <mergeCell ref="U1391:W1391"/>
    <mergeCell ref="U1392:W1392"/>
    <mergeCell ref="U1393:W1393"/>
    <mergeCell ref="U1394:W1394"/>
    <mergeCell ref="U1395:W1395"/>
    <mergeCell ref="U1396:W1396"/>
    <mergeCell ref="U1397:W1397"/>
    <mergeCell ref="U1398:W1398"/>
    <mergeCell ref="U1399:W1399"/>
    <mergeCell ref="U1400:W1400"/>
    <mergeCell ref="U1401:W1401"/>
    <mergeCell ref="U1372:W1372"/>
    <mergeCell ref="U1370:W1371"/>
    <mergeCell ref="U1373:W1373"/>
    <mergeCell ref="U1374:W1374"/>
    <mergeCell ref="U1375:W1375"/>
    <mergeCell ref="U1376:W1376"/>
    <mergeCell ref="U1377:W1377"/>
    <mergeCell ref="U1378:W1378"/>
    <mergeCell ref="U1379:W1379"/>
    <mergeCell ref="U1380:W1380"/>
    <mergeCell ref="U1381:W1381"/>
    <mergeCell ref="U1382:W1382"/>
    <mergeCell ref="U1383:W1383"/>
    <mergeCell ref="U1384:W1384"/>
    <mergeCell ref="U1385:W1385"/>
    <mergeCell ref="AB1379:AE1379"/>
    <mergeCell ref="AF1379:AI1379"/>
    <mergeCell ref="X1380:AA1380"/>
    <mergeCell ref="AB1380:AE1380"/>
    <mergeCell ref="AF1380:AI1380"/>
    <mergeCell ref="X1381:AA1381"/>
    <mergeCell ref="AB1381:AE1381"/>
    <mergeCell ref="AF1381:AI1381"/>
    <mergeCell ref="AF1382:AI1382"/>
    <mergeCell ref="X1383:AA1383"/>
    <mergeCell ref="AB1383:AE1383"/>
    <mergeCell ref="AF1383:AI1383"/>
    <mergeCell ref="X1384:AA1384"/>
    <mergeCell ref="AB1384:AE1384"/>
    <mergeCell ref="AF1384:AI1384"/>
    <mergeCell ref="X1385:AA1385"/>
    <mergeCell ref="AB1385:AE1385"/>
    <mergeCell ref="AF1385:AI1385"/>
    <mergeCell ref="AF1371:AI1371"/>
    <mergeCell ref="X1370:AI1370"/>
    <mergeCell ref="X1372:AA1372"/>
    <mergeCell ref="X1373:AA1373"/>
    <mergeCell ref="X1371:AA1371"/>
    <mergeCell ref="AB1371:AE1371"/>
    <mergeCell ref="AB1372:AE1372"/>
    <mergeCell ref="AF1372:AI1372"/>
    <mergeCell ref="AB1373:AE1373"/>
    <mergeCell ref="AF1373:AI1373"/>
    <mergeCell ref="X1374:AA1374"/>
    <mergeCell ref="AB1374:AE1374"/>
    <mergeCell ref="AF1374:AI1374"/>
    <mergeCell ref="U1386:W1386"/>
    <mergeCell ref="U1387:W1387"/>
    <mergeCell ref="X1392:AA1392"/>
    <mergeCell ref="AB1392:AE1392"/>
    <mergeCell ref="AF1392:AI1392"/>
    <mergeCell ref="X1393:AA1393"/>
    <mergeCell ref="AB1393:AE1393"/>
    <mergeCell ref="AF1393:AI1393"/>
    <mergeCell ref="X1394:AA1394"/>
    <mergeCell ref="AB1394:AE1394"/>
    <mergeCell ref="AF1394:AI1394"/>
    <mergeCell ref="X1395:AA1395"/>
    <mergeCell ref="AB1395:AE1395"/>
    <mergeCell ref="AF1395:AI1395"/>
    <mergeCell ref="X1396:AA1396"/>
    <mergeCell ref="AB1396:AE1396"/>
    <mergeCell ref="AF1396:AI1396"/>
    <mergeCell ref="X1397:AA1397"/>
    <mergeCell ref="AB1397:AE1397"/>
    <mergeCell ref="AF1397:AI1397"/>
    <mergeCell ref="X1386:AA1386"/>
    <mergeCell ref="AB1386:AE1386"/>
    <mergeCell ref="AF1386:AI1386"/>
    <mergeCell ref="X1387:AA1387"/>
    <mergeCell ref="AB1387:AE1387"/>
    <mergeCell ref="AF1387:AI1387"/>
    <mergeCell ref="X1388:AA1388"/>
    <mergeCell ref="AB1388:AE1388"/>
    <mergeCell ref="AF1388:AI1388"/>
    <mergeCell ref="X1389:AA1389"/>
    <mergeCell ref="AB1389:AE1389"/>
    <mergeCell ref="AF1389:AI1389"/>
    <mergeCell ref="X1390:AA1390"/>
    <mergeCell ref="AB1390:AE1390"/>
    <mergeCell ref="AF1390:AI1390"/>
    <mergeCell ref="X1391:AA1391"/>
    <mergeCell ref="AB1391:AE1391"/>
    <mergeCell ref="AF1391:AI1391"/>
    <mergeCell ref="U1388:W1388"/>
    <mergeCell ref="U1389:W1389"/>
    <mergeCell ref="X1375:AA1375"/>
    <mergeCell ref="AB1375:AE1375"/>
    <mergeCell ref="X1382:AA1382"/>
    <mergeCell ref="AB1382:AE1382"/>
    <mergeCell ref="AF1375:AI1375"/>
    <mergeCell ref="X1376:AA1376"/>
    <mergeCell ref="AB1376:AE1376"/>
    <mergeCell ref="AF1376:AI1376"/>
    <mergeCell ref="X1377:AA1377"/>
    <mergeCell ref="AB1377:AE1377"/>
    <mergeCell ref="AF1377:AI1377"/>
    <mergeCell ref="X1378:AA1378"/>
    <mergeCell ref="AB1378:AE1378"/>
    <mergeCell ref="C1408:D1409"/>
    <mergeCell ref="E1408:G1409"/>
    <mergeCell ref="H1408:J1409"/>
    <mergeCell ref="K1408:N1408"/>
    <mergeCell ref="O1408:P1408"/>
    <mergeCell ref="Q1408:R1408"/>
    <mergeCell ref="S1408:T1408"/>
    <mergeCell ref="U1408:W1408"/>
    <mergeCell ref="X1408:AA1408"/>
    <mergeCell ref="AB1408:AE1408"/>
    <mergeCell ref="AF1408:AI1408"/>
    <mergeCell ref="K1409:N1409"/>
    <mergeCell ref="O1409:P1409"/>
    <mergeCell ref="Q1409:R1409"/>
    <mergeCell ref="S1409:T1409"/>
    <mergeCell ref="U1409:W1409"/>
    <mergeCell ref="AF1409:AI1409"/>
    <mergeCell ref="X1409:AA1409"/>
    <mergeCell ref="AB1409:AE1409"/>
    <mergeCell ref="X1398:AA1398"/>
    <mergeCell ref="AB1398:AE1398"/>
    <mergeCell ref="AF1398:AI1398"/>
    <mergeCell ref="X1399:AA1399"/>
    <mergeCell ref="AB1399:AE1399"/>
    <mergeCell ref="AF1399:AI1399"/>
    <mergeCell ref="X1400:AA1400"/>
    <mergeCell ref="AB1400:AE1400"/>
    <mergeCell ref="AF1400:AI1400"/>
    <mergeCell ref="X1401:AA1401"/>
    <mergeCell ref="AB1401:AE1401"/>
    <mergeCell ref="AF1401:AI1401"/>
    <mergeCell ref="C1406:D1407"/>
    <mergeCell ref="E1406:G1407"/>
    <mergeCell ref="H1406:J1407"/>
    <mergeCell ref="K1406:N1407"/>
    <mergeCell ref="O1406:T1406"/>
    <mergeCell ref="U1406:W1407"/>
    <mergeCell ref="X1406:AI1406"/>
    <mergeCell ref="O1407:P1407"/>
    <mergeCell ref="Q1407:R1407"/>
    <mergeCell ref="S1407:T1407"/>
    <mergeCell ref="X1407:AA1407"/>
    <mergeCell ref="AB1407:AE1407"/>
    <mergeCell ref="AF1407:AI1407"/>
    <mergeCell ref="AD1402:AF1402"/>
    <mergeCell ref="C1398:D1399"/>
    <mergeCell ref="E1398:G1399"/>
    <mergeCell ref="H1398:J1399"/>
    <mergeCell ref="K1398:N1398"/>
    <mergeCell ref="C1412:D1413"/>
    <mergeCell ref="E1412:G1413"/>
    <mergeCell ref="H1412:J1413"/>
    <mergeCell ref="K1412:N1412"/>
    <mergeCell ref="O1412:P1412"/>
    <mergeCell ref="Q1412:R1412"/>
    <mergeCell ref="S1412:T1412"/>
    <mergeCell ref="U1412:W1412"/>
    <mergeCell ref="X1412:AA1412"/>
    <mergeCell ref="AB1412:AE1412"/>
    <mergeCell ref="AF1412:AI1412"/>
    <mergeCell ref="K1413:N1413"/>
    <mergeCell ref="O1413:P1413"/>
    <mergeCell ref="Q1413:R1413"/>
    <mergeCell ref="S1413:T1413"/>
    <mergeCell ref="U1413:W1413"/>
    <mergeCell ref="X1413:AA1413"/>
    <mergeCell ref="AB1413:AE1413"/>
    <mergeCell ref="AF1413:AI1413"/>
    <mergeCell ref="C1410:D1411"/>
    <mergeCell ref="E1410:G1411"/>
    <mergeCell ref="H1410:J1411"/>
    <mergeCell ref="K1410:N1410"/>
    <mergeCell ref="O1410:P1410"/>
    <mergeCell ref="Q1410:R1410"/>
    <mergeCell ref="S1410:T1410"/>
    <mergeCell ref="U1410:W1410"/>
    <mergeCell ref="X1410:AA1410"/>
    <mergeCell ref="AB1410:AE1410"/>
    <mergeCell ref="AF1410:AI1410"/>
    <mergeCell ref="K1411:N1411"/>
    <mergeCell ref="O1411:P1411"/>
    <mergeCell ref="Q1411:R1411"/>
    <mergeCell ref="S1411:T1411"/>
    <mergeCell ref="U1411:W1411"/>
    <mergeCell ref="X1411:AA1411"/>
    <mergeCell ref="AB1411:AE1411"/>
    <mergeCell ref="AF1411:AI1411"/>
    <mergeCell ref="C1416:D1417"/>
    <mergeCell ref="E1416:G1417"/>
    <mergeCell ref="H1416:J1417"/>
    <mergeCell ref="K1416:N1416"/>
    <mergeCell ref="O1416:P1416"/>
    <mergeCell ref="Q1416:R1416"/>
    <mergeCell ref="S1416:T1416"/>
    <mergeCell ref="U1416:W1416"/>
    <mergeCell ref="X1416:AA1416"/>
    <mergeCell ref="AB1416:AE1416"/>
    <mergeCell ref="AF1416:AI1416"/>
    <mergeCell ref="K1417:N1417"/>
    <mergeCell ref="O1417:P1417"/>
    <mergeCell ref="Q1417:R1417"/>
    <mergeCell ref="S1417:T1417"/>
    <mergeCell ref="U1417:W1417"/>
    <mergeCell ref="X1417:AA1417"/>
    <mergeCell ref="AB1417:AE1417"/>
    <mergeCell ref="AF1417:AI1417"/>
    <mergeCell ref="C1414:D1415"/>
    <mergeCell ref="E1414:G1415"/>
    <mergeCell ref="H1414:J1415"/>
    <mergeCell ref="K1414:N1414"/>
    <mergeCell ref="O1414:P1414"/>
    <mergeCell ref="Q1414:R1414"/>
    <mergeCell ref="S1414:T1414"/>
    <mergeCell ref="U1414:W1414"/>
    <mergeCell ref="X1414:AA1414"/>
    <mergeCell ref="AB1414:AE1414"/>
    <mergeCell ref="AF1414:AI1414"/>
    <mergeCell ref="K1415:N1415"/>
    <mergeCell ref="O1415:P1415"/>
    <mergeCell ref="Q1415:R1415"/>
    <mergeCell ref="S1415:T1415"/>
    <mergeCell ref="U1415:W1415"/>
    <mergeCell ref="X1415:AA1415"/>
    <mergeCell ref="AB1415:AE1415"/>
    <mergeCell ref="AF1415:AI1415"/>
    <mergeCell ref="C1420:D1421"/>
    <mergeCell ref="E1420:G1421"/>
    <mergeCell ref="H1420:J1421"/>
    <mergeCell ref="K1420:N1420"/>
    <mergeCell ref="O1420:P1420"/>
    <mergeCell ref="Q1420:R1420"/>
    <mergeCell ref="S1420:T1420"/>
    <mergeCell ref="U1420:W1420"/>
    <mergeCell ref="X1420:AA1420"/>
    <mergeCell ref="AB1420:AE1420"/>
    <mergeCell ref="AF1420:AI1420"/>
    <mergeCell ref="K1421:N1421"/>
    <mergeCell ref="O1421:P1421"/>
    <mergeCell ref="Q1421:R1421"/>
    <mergeCell ref="S1421:T1421"/>
    <mergeCell ref="U1421:W1421"/>
    <mergeCell ref="X1421:AA1421"/>
    <mergeCell ref="AB1421:AE1421"/>
    <mergeCell ref="AF1421:AI1421"/>
    <mergeCell ref="C1418:D1419"/>
    <mergeCell ref="E1418:G1419"/>
    <mergeCell ref="H1418:J1419"/>
    <mergeCell ref="K1418:N1418"/>
    <mergeCell ref="O1418:P1418"/>
    <mergeCell ref="Q1418:R1418"/>
    <mergeCell ref="S1418:T1418"/>
    <mergeCell ref="U1418:W1418"/>
    <mergeCell ref="X1418:AA1418"/>
    <mergeCell ref="AB1418:AE1418"/>
    <mergeCell ref="AF1418:AI1418"/>
    <mergeCell ref="K1419:N1419"/>
    <mergeCell ref="O1419:P1419"/>
    <mergeCell ref="Q1419:R1419"/>
    <mergeCell ref="S1419:T1419"/>
    <mergeCell ref="U1419:W1419"/>
    <mergeCell ref="X1419:AA1419"/>
    <mergeCell ref="AB1419:AE1419"/>
    <mergeCell ref="AF1419:AI1419"/>
    <mergeCell ref="C1424:D1425"/>
    <mergeCell ref="E1424:G1425"/>
    <mergeCell ref="H1424:J1425"/>
    <mergeCell ref="K1424:N1424"/>
    <mergeCell ref="O1424:P1424"/>
    <mergeCell ref="Q1424:R1424"/>
    <mergeCell ref="S1424:T1424"/>
    <mergeCell ref="U1424:W1424"/>
    <mergeCell ref="X1424:AA1424"/>
    <mergeCell ref="AB1424:AE1424"/>
    <mergeCell ref="AF1424:AI1424"/>
    <mergeCell ref="K1425:N1425"/>
    <mergeCell ref="O1425:P1425"/>
    <mergeCell ref="Q1425:R1425"/>
    <mergeCell ref="S1425:T1425"/>
    <mergeCell ref="U1425:W1425"/>
    <mergeCell ref="X1425:AA1425"/>
    <mergeCell ref="AB1425:AE1425"/>
    <mergeCell ref="AF1425:AI1425"/>
    <mergeCell ref="C1422:D1423"/>
    <mergeCell ref="E1422:G1423"/>
    <mergeCell ref="H1422:J1423"/>
    <mergeCell ref="K1422:N1422"/>
    <mergeCell ref="O1422:P1422"/>
    <mergeCell ref="Q1422:R1422"/>
    <mergeCell ref="S1422:T1422"/>
    <mergeCell ref="U1422:W1422"/>
    <mergeCell ref="X1422:AA1422"/>
    <mergeCell ref="AB1422:AE1422"/>
    <mergeCell ref="AF1422:AI1422"/>
    <mergeCell ref="K1423:N1423"/>
    <mergeCell ref="O1423:P1423"/>
    <mergeCell ref="Q1423:R1423"/>
    <mergeCell ref="S1423:T1423"/>
    <mergeCell ref="U1423:W1423"/>
    <mergeCell ref="X1423:AA1423"/>
    <mergeCell ref="AB1423:AE1423"/>
    <mergeCell ref="AF1423:AI1423"/>
    <mergeCell ref="C1428:D1429"/>
    <mergeCell ref="E1428:G1429"/>
    <mergeCell ref="H1428:J1429"/>
    <mergeCell ref="K1428:N1428"/>
    <mergeCell ref="O1428:P1428"/>
    <mergeCell ref="Q1428:R1428"/>
    <mergeCell ref="S1428:T1428"/>
    <mergeCell ref="U1428:W1428"/>
    <mergeCell ref="X1428:AA1428"/>
    <mergeCell ref="AB1428:AE1428"/>
    <mergeCell ref="AF1428:AI1428"/>
    <mergeCell ref="K1429:N1429"/>
    <mergeCell ref="O1429:P1429"/>
    <mergeCell ref="Q1429:R1429"/>
    <mergeCell ref="S1429:T1429"/>
    <mergeCell ref="U1429:W1429"/>
    <mergeCell ref="X1429:AA1429"/>
    <mergeCell ref="AB1429:AE1429"/>
    <mergeCell ref="AF1429:AI1429"/>
    <mergeCell ref="C1426:D1427"/>
    <mergeCell ref="E1426:G1427"/>
    <mergeCell ref="H1426:J1427"/>
    <mergeCell ref="K1426:N1426"/>
    <mergeCell ref="O1426:P1426"/>
    <mergeCell ref="Q1426:R1426"/>
    <mergeCell ref="S1426:T1426"/>
    <mergeCell ref="U1426:W1426"/>
    <mergeCell ref="X1426:AA1426"/>
    <mergeCell ref="AB1426:AE1426"/>
    <mergeCell ref="AF1426:AI1426"/>
    <mergeCell ref="K1427:N1427"/>
    <mergeCell ref="O1427:P1427"/>
    <mergeCell ref="Q1427:R1427"/>
    <mergeCell ref="S1427:T1427"/>
    <mergeCell ref="U1427:W1427"/>
    <mergeCell ref="X1427:AA1427"/>
    <mergeCell ref="AB1427:AE1427"/>
    <mergeCell ref="AF1427:AI1427"/>
    <mergeCell ref="C1432:D1433"/>
    <mergeCell ref="E1432:G1433"/>
    <mergeCell ref="H1432:J1433"/>
    <mergeCell ref="K1432:N1432"/>
    <mergeCell ref="O1432:P1432"/>
    <mergeCell ref="Q1432:R1432"/>
    <mergeCell ref="S1432:T1432"/>
    <mergeCell ref="U1432:W1432"/>
    <mergeCell ref="X1432:AA1432"/>
    <mergeCell ref="AB1432:AE1432"/>
    <mergeCell ref="AF1432:AI1432"/>
    <mergeCell ref="K1433:N1433"/>
    <mergeCell ref="O1433:P1433"/>
    <mergeCell ref="Q1433:R1433"/>
    <mergeCell ref="S1433:T1433"/>
    <mergeCell ref="U1433:W1433"/>
    <mergeCell ref="X1433:AA1433"/>
    <mergeCell ref="AB1433:AE1433"/>
    <mergeCell ref="AF1433:AI1433"/>
    <mergeCell ref="C1430:D1431"/>
    <mergeCell ref="E1430:G1431"/>
    <mergeCell ref="H1430:J1431"/>
    <mergeCell ref="K1430:N1430"/>
    <mergeCell ref="O1430:P1430"/>
    <mergeCell ref="Q1430:R1430"/>
    <mergeCell ref="S1430:T1430"/>
    <mergeCell ref="U1430:W1430"/>
    <mergeCell ref="X1430:AA1430"/>
    <mergeCell ref="AB1430:AE1430"/>
    <mergeCell ref="AF1430:AI1430"/>
    <mergeCell ref="K1431:N1431"/>
    <mergeCell ref="O1431:P1431"/>
    <mergeCell ref="Q1431:R1431"/>
    <mergeCell ref="S1431:T1431"/>
    <mergeCell ref="U1431:W1431"/>
    <mergeCell ref="X1431:AA1431"/>
    <mergeCell ref="AB1431:AE1431"/>
    <mergeCell ref="AF1431:AI1431"/>
    <mergeCell ref="C1436:D1437"/>
    <mergeCell ref="E1436:G1437"/>
    <mergeCell ref="H1436:J1437"/>
    <mergeCell ref="K1436:N1436"/>
    <mergeCell ref="O1436:P1436"/>
    <mergeCell ref="Q1436:R1436"/>
    <mergeCell ref="S1436:T1436"/>
    <mergeCell ref="U1436:W1436"/>
    <mergeCell ref="X1436:AA1436"/>
    <mergeCell ref="AB1436:AE1436"/>
    <mergeCell ref="AF1436:AI1436"/>
    <mergeCell ref="K1437:N1437"/>
    <mergeCell ref="O1437:P1437"/>
    <mergeCell ref="Q1437:R1437"/>
    <mergeCell ref="S1437:T1437"/>
    <mergeCell ref="U1437:W1437"/>
    <mergeCell ref="X1437:AA1437"/>
    <mergeCell ref="AB1437:AE1437"/>
    <mergeCell ref="AF1437:AI1437"/>
    <mergeCell ref="C1434:D1435"/>
    <mergeCell ref="E1434:G1435"/>
    <mergeCell ref="H1434:J1435"/>
    <mergeCell ref="K1434:N1434"/>
    <mergeCell ref="O1434:P1434"/>
    <mergeCell ref="Q1434:R1434"/>
    <mergeCell ref="S1434:T1434"/>
    <mergeCell ref="U1434:W1434"/>
    <mergeCell ref="X1434:AA1434"/>
    <mergeCell ref="AB1434:AE1434"/>
    <mergeCell ref="AF1434:AI1434"/>
    <mergeCell ref="K1435:N1435"/>
    <mergeCell ref="O1435:P1435"/>
    <mergeCell ref="Q1435:R1435"/>
    <mergeCell ref="S1435:T1435"/>
    <mergeCell ref="U1435:W1435"/>
    <mergeCell ref="X1435:AA1435"/>
    <mergeCell ref="AB1435:AE1435"/>
    <mergeCell ref="AF1435:AI1435"/>
    <mergeCell ref="C1446:D1447"/>
    <mergeCell ref="E1446:G1447"/>
    <mergeCell ref="H1446:J1447"/>
    <mergeCell ref="K1446:N1446"/>
    <mergeCell ref="O1446:P1446"/>
    <mergeCell ref="Q1446:R1446"/>
    <mergeCell ref="S1446:T1446"/>
    <mergeCell ref="U1446:W1446"/>
    <mergeCell ref="X1446:AA1446"/>
    <mergeCell ref="AB1446:AE1446"/>
    <mergeCell ref="AF1446:AI1446"/>
    <mergeCell ref="K1447:N1447"/>
    <mergeCell ref="O1447:P1447"/>
    <mergeCell ref="Q1447:R1447"/>
    <mergeCell ref="S1447:T1447"/>
    <mergeCell ref="U1447:W1447"/>
    <mergeCell ref="X1447:AA1447"/>
    <mergeCell ref="AB1447:AE1447"/>
    <mergeCell ref="AF1447:AI1447"/>
    <mergeCell ref="AD1438:AF1438"/>
    <mergeCell ref="C1442:D1443"/>
    <mergeCell ref="E1442:G1443"/>
    <mergeCell ref="H1442:J1443"/>
    <mergeCell ref="K1442:N1443"/>
    <mergeCell ref="O1442:T1442"/>
    <mergeCell ref="U1442:W1443"/>
    <mergeCell ref="X1442:AI1442"/>
    <mergeCell ref="O1443:P1443"/>
    <mergeCell ref="Q1443:R1443"/>
    <mergeCell ref="S1443:T1443"/>
    <mergeCell ref="X1443:AA1443"/>
    <mergeCell ref="AB1443:AE1443"/>
    <mergeCell ref="AF1443:AI1443"/>
    <mergeCell ref="C1444:D1445"/>
    <mergeCell ref="E1444:G1445"/>
    <mergeCell ref="H1444:J1445"/>
    <mergeCell ref="K1444:N1444"/>
    <mergeCell ref="O1444:P1444"/>
    <mergeCell ref="Q1444:R1444"/>
    <mergeCell ref="S1444:T1444"/>
    <mergeCell ref="U1444:W1444"/>
    <mergeCell ref="X1444:AA1444"/>
    <mergeCell ref="AB1444:AE1444"/>
    <mergeCell ref="AF1444:AI1444"/>
    <mergeCell ref="K1445:N1445"/>
    <mergeCell ref="O1445:P1445"/>
    <mergeCell ref="Q1445:R1445"/>
    <mergeCell ref="S1445:T1445"/>
    <mergeCell ref="U1445:W1445"/>
    <mergeCell ref="X1445:AA1445"/>
    <mergeCell ref="AB1445:AE1445"/>
    <mergeCell ref="C1450:D1451"/>
    <mergeCell ref="E1450:G1451"/>
    <mergeCell ref="H1450:J1451"/>
    <mergeCell ref="K1450:N1450"/>
    <mergeCell ref="O1450:P1450"/>
    <mergeCell ref="Q1450:R1450"/>
    <mergeCell ref="S1450:T1450"/>
    <mergeCell ref="U1450:W1450"/>
    <mergeCell ref="X1450:AA1450"/>
    <mergeCell ref="AB1450:AE1450"/>
    <mergeCell ref="AF1450:AI1450"/>
    <mergeCell ref="K1451:N1451"/>
    <mergeCell ref="O1451:P1451"/>
    <mergeCell ref="Q1451:R1451"/>
    <mergeCell ref="S1451:T1451"/>
    <mergeCell ref="U1451:W1451"/>
    <mergeCell ref="X1451:AA1451"/>
    <mergeCell ref="AB1451:AE1451"/>
    <mergeCell ref="AF1451:AI1451"/>
    <mergeCell ref="C1448:D1449"/>
    <mergeCell ref="E1448:G1449"/>
    <mergeCell ref="H1448:J1449"/>
    <mergeCell ref="K1448:N1448"/>
    <mergeCell ref="O1448:P1448"/>
    <mergeCell ref="Q1448:R1448"/>
    <mergeCell ref="S1448:T1448"/>
    <mergeCell ref="U1448:W1448"/>
    <mergeCell ref="X1448:AA1448"/>
    <mergeCell ref="AB1448:AE1448"/>
    <mergeCell ref="AF1448:AI1448"/>
    <mergeCell ref="K1449:N1449"/>
    <mergeCell ref="O1449:P1449"/>
    <mergeCell ref="Q1449:R1449"/>
    <mergeCell ref="S1449:T1449"/>
    <mergeCell ref="U1449:W1449"/>
    <mergeCell ref="X1449:AA1449"/>
    <mergeCell ref="AB1449:AE1449"/>
    <mergeCell ref="AF1449:AI1449"/>
    <mergeCell ref="C1454:D1455"/>
    <mergeCell ref="E1454:G1455"/>
    <mergeCell ref="H1454:J1455"/>
    <mergeCell ref="K1454:N1454"/>
    <mergeCell ref="O1454:P1454"/>
    <mergeCell ref="Q1454:R1454"/>
    <mergeCell ref="S1454:T1454"/>
    <mergeCell ref="U1454:W1454"/>
    <mergeCell ref="X1454:AA1454"/>
    <mergeCell ref="AB1454:AE1454"/>
    <mergeCell ref="AF1454:AI1454"/>
    <mergeCell ref="K1455:N1455"/>
    <mergeCell ref="O1455:P1455"/>
    <mergeCell ref="Q1455:R1455"/>
    <mergeCell ref="S1455:T1455"/>
    <mergeCell ref="U1455:W1455"/>
    <mergeCell ref="X1455:AA1455"/>
    <mergeCell ref="AB1455:AE1455"/>
    <mergeCell ref="AF1455:AI1455"/>
    <mergeCell ref="C1452:D1453"/>
    <mergeCell ref="E1452:G1453"/>
    <mergeCell ref="H1452:J1453"/>
    <mergeCell ref="K1452:N1452"/>
    <mergeCell ref="O1452:P1452"/>
    <mergeCell ref="Q1452:R1452"/>
    <mergeCell ref="S1452:T1452"/>
    <mergeCell ref="U1452:W1452"/>
    <mergeCell ref="X1452:AA1452"/>
    <mergeCell ref="AB1452:AE1452"/>
    <mergeCell ref="AF1452:AI1452"/>
    <mergeCell ref="K1453:N1453"/>
    <mergeCell ref="O1453:P1453"/>
    <mergeCell ref="Q1453:R1453"/>
    <mergeCell ref="S1453:T1453"/>
    <mergeCell ref="U1453:W1453"/>
    <mergeCell ref="X1453:AA1453"/>
    <mergeCell ref="AB1453:AE1453"/>
    <mergeCell ref="AF1453:AI1453"/>
    <mergeCell ref="C1458:D1459"/>
    <mergeCell ref="E1458:G1459"/>
    <mergeCell ref="H1458:J1459"/>
    <mergeCell ref="K1458:N1458"/>
    <mergeCell ref="O1458:P1458"/>
    <mergeCell ref="Q1458:R1458"/>
    <mergeCell ref="S1458:T1458"/>
    <mergeCell ref="U1458:W1458"/>
    <mergeCell ref="X1458:AA1458"/>
    <mergeCell ref="AB1458:AE1458"/>
    <mergeCell ref="AF1458:AI1458"/>
    <mergeCell ref="K1459:N1459"/>
    <mergeCell ref="O1459:P1459"/>
    <mergeCell ref="Q1459:R1459"/>
    <mergeCell ref="S1459:T1459"/>
    <mergeCell ref="U1459:W1459"/>
    <mergeCell ref="X1459:AA1459"/>
    <mergeCell ref="AB1459:AE1459"/>
    <mergeCell ref="AF1459:AI1459"/>
    <mergeCell ref="C1456:D1457"/>
    <mergeCell ref="E1456:G1457"/>
    <mergeCell ref="H1456:J1457"/>
    <mergeCell ref="K1456:N1456"/>
    <mergeCell ref="O1456:P1456"/>
    <mergeCell ref="Q1456:R1456"/>
    <mergeCell ref="S1456:T1456"/>
    <mergeCell ref="U1456:W1456"/>
    <mergeCell ref="X1456:AA1456"/>
    <mergeCell ref="AB1456:AE1456"/>
    <mergeCell ref="AF1456:AI1456"/>
    <mergeCell ref="K1457:N1457"/>
    <mergeCell ref="O1457:P1457"/>
    <mergeCell ref="Q1457:R1457"/>
    <mergeCell ref="S1457:T1457"/>
    <mergeCell ref="U1457:W1457"/>
    <mergeCell ref="X1457:AA1457"/>
    <mergeCell ref="AB1457:AE1457"/>
    <mergeCell ref="AF1457:AI1457"/>
    <mergeCell ref="C1462:D1463"/>
    <mergeCell ref="E1462:G1463"/>
    <mergeCell ref="H1462:J1463"/>
    <mergeCell ref="K1462:N1462"/>
    <mergeCell ref="O1462:P1462"/>
    <mergeCell ref="Q1462:R1462"/>
    <mergeCell ref="S1462:T1462"/>
    <mergeCell ref="U1462:W1462"/>
    <mergeCell ref="X1462:AA1462"/>
    <mergeCell ref="AB1462:AE1462"/>
    <mergeCell ref="AF1462:AI1462"/>
    <mergeCell ref="K1463:N1463"/>
    <mergeCell ref="O1463:P1463"/>
    <mergeCell ref="Q1463:R1463"/>
    <mergeCell ref="S1463:T1463"/>
    <mergeCell ref="U1463:W1463"/>
    <mergeCell ref="X1463:AA1463"/>
    <mergeCell ref="AB1463:AE1463"/>
    <mergeCell ref="AF1463:AI1463"/>
    <mergeCell ref="C1460:D1461"/>
    <mergeCell ref="E1460:G1461"/>
    <mergeCell ref="H1460:J1461"/>
    <mergeCell ref="K1460:N1460"/>
    <mergeCell ref="O1460:P1460"/>
    <mergeCell ref="Q1460:R1460"/>
    <mergeCell ref="S1460:T1460"/>
    <mergeCell ref="U1460:W1460"/>
    <mergeCell ref="X1460:AA1460"/>
    <mergeCell ref="AB1460:AE1460"/>
    <mergeCell ref="AF1460:AI1460"/>
    <mergeCell ref="K1461:N1461"/>
    <mergeCell ref="O1461:P1461"/>
    <mergeCell ref="Q1461:R1461"/>
    <mergeCell ref="S1461:T1461"/>
    <mergeCell ref="U1461:W1461"/>
    <mergeCell ref="X1461:AA1461"/>
    <mergeCell ref="AB1461:AE1461"/>
    <mergeCell ref="AF1461:AI1461"/>
    <mergeCell ref="AB1468:AE1468"/>
    <mergeCell ref="AF1468:AI1468"/>
    <mergeCell ref="K1469:N1469"/>
    <mergeCell ref="O1469:P1469"/>
    <mergeCell ref="Q1469:R1469"/>
    <mergeCell ref="S1469:T1469"/>
    <mergeCell ref="U1469:W1469"/>
    <mergeCell ref="X1469:AA1469"/>
    <mergeCell ref="AB1469:AE1469"/>
    <mergeCell ref="AF1469:AI1469"/>
    <mergeCell ref="C1466:D1467"/>
    <mergeCell ref="E1466:G1467"/>
    <mergeCell ref="H1466:J1467"/>
    <mergeCell ref="K1466:N1466"/>
    <mergeCell ref="O1466:P1466"/>
    <mergeCell ref="Q1466:R1466"/>
    <mergeCell ref="S1466:T1466"/>
    <mergeCell ref="U1466:W1466"/>
    <mergeCell ref="X1466:AA1466"/>
    <mergeCell ref="AB1466:AE1466"/>
    <mergeCell ref="AF1466:AI1466"/>
    <mergeCell ref="K1467:N1467"/>
    <mergeCell ref="O1467:P1467"/>
    <mergeCell ref="Q1467:R1467"/>
    <mergeCell ref="S1467:T1467"/>
    <mergeCell ref="U1467:W1467"/>
    <mergeCell ref="X1467:AA1467"/>
    <mergeCell ref="AB1467:AE1467"/>
    <mergeCell ref="AF1467:AI1467"/>
    <mergeCell ref="C1464:D1465"/>
    <mergeCell ref="E1464:G1465"/>
    <mergeCell ref="H1464:J1465"/>
    <mergeCell ref="K1464:N1464"/>
    <mergeCell ref="O1464:P1464"/>
    <mergeCell ref="Q1464:R1464"/>
    <mergeCell ref="S1464:T1464"/>
    <mergeCell ref="U1464:W1464"/>
    <mergeCell ref="X1464:AA1464"/>
    <mergeCell ref="AB1464:AE1464"/>
    <mergeCell ref="AF1464:AI1464"/>
    <mergeCell ref="K1465:N1465"/>
    <mergeCell ref="O1465:P1465"/>
    <mergeCell ref="Q1465:R1465"/>
    <mergeCell ref="S1465:T1465"/>
    <mergeCell ref="U1465:W1465"/>
    <mergeCell ref="X1465:AA1465"/>
    <mergeCell ref="AB1465:AE1465"/>
    <mergeCell ref="AF1465:AI1465"/>
    <mergeCell ref="AK1442:AN1443"/>
    <mergeCell ref="AK1444:AN1445"/>
    <mergeCell ref="AK1446:AN1447"/>
    <mergeCell ref="AK1448:AN1449"/>
    <mergeCell ref="AK1450:AN1451"/>
    <mergeCell ref="AK1452:AN1453"/>
    <mergeCell ref="AK1454:AN1455"/>
    <mergeCell ref="AK1456:AN1457"/>
    <mergeCell ref="AK1458:AN1459"/>
    <mergeCell ref="AK1460:AN1461"/>
    <mergeCell ref="AK1462:AN1463"/>
    <mergeCell ref="AK1464:AN1465"/>
    <mergeCell ref="AK1466:AN1467"/>
    <mergeCell ref="AK1468:AN1469"/>
    <mergeCell ref="AK1470:AN1471"/>
    <mergeCell ref="AK1472:AN1473"/>
    <mergeCell ref="AF1445:AI1445"/>
    <mergeCell ref="C1472:D1473"/>
    <mergeCell ref="E1472:G1473"/>
    <mergeCell ref="H1472:J1473"/>
    <mergeCell ref="K1472:N1472"/>
    <mergeCell ref="O1472:P1472"/>
    <mergeCell ref="Q1472:R1472"/>
    <mergeCell ref="S1472:T1472"/>
    <mergeCell ref="U1472:W1472"/>
    <mergeCell ref="X1472:AA1472"/>
    <mergeCell ref="AB1472:AE1472"/>
    <mergeCell ref="AF1472:AI1472"/>
    <mergeCell ref="K1473:N1473"/>
    <mergeCell ref="O1473:P1473"/>
    <mergeCell ref="Q1473:R1473"/>
    <mergeCell ref="S1473:T1473"/>
    <mergeCell ref="U1473:W1473"/>
    <mergeCell ref="X1473:AA1473"/>
    <mergeCell ref="AB1473:AE1473"/>
    <mergeCell ref="AF1473:AI1473"/>
    <mergeCell ref="C1470:D1471"/>
    <mergeCell ref="E1470:G1471"/>
    <mergeCell ref="H1470:J1471"/>
    <mergeCell ref="K1470:N1470"/>
    <mergeCell ref="O1470:P1470"/>
    <mergeCell ref="Q1470:R1470"/>
    <mergeCell ref="S1470:T1470"/>
    <mergeCell ref="U1470:W1470"/>
    <mergeCell ref="X1470:AA1470"/>
    <mergeCell ref="AB1470:AE1470"/>
    <mergeCell ref="AF1470:AI1470"/>
    <mergeCell ref="K1471:N1471"/>
    <mergeCell ref="O1471:P1471"/>
    <mergeCell ref="Q1471:R1471"/>
    <mergeCell ref="S1471:T1471"/>
    <mergeCell ref="U1471:W1471"/>
    <mergeCell ref="X1471:AA1471"/>
    <mergeCell ref="AB1471:AE1471"/>
    <mergeCell ref="AF1471:AI1471"/>
    <mergeCell ref="C1468:D1469"/>
    <mergeCell ref="E1468:G1469"/>
    <mergeCell ref="H1468:J1469"/>
    <mergeCell ref="K1468:N1468"/>
    <mergeCell ref="O1468:P1468"/>
    <mergeCell ref="Q1468:R1468"/>
    <mergeCell ref="S1468:T1468"/>
    <mergeCell ref="U1468:W1468"/>
    <mergeCell ref="X1468:AA1468"/>
    <mergeCell ref="C1478:D1479"/>
    <mergeCell ref="E1478:G1479"/>
    <mergeCell ref="H1478:J1479"/>
    <mergeCell ref="K1478:N1479"/>
    <mergeCell ref="O1478:T1478"/>
    <mergeCell ref="U1478:W1479"/>
    <mergeCell ref="X1478:AI1478"/>
    <mergeCell ref="AK1478:AN1479"/>
    <mergeCell ref="O1479:P1479"/>
    <mergeCell ref="Q1479:R1479"/>
    <mergeCell ref="S1479:T1479"/>
    <mergeCell ref="X1479:AA1479"/>
    <mergeCell ref="AB1479:AE1479"/>
    <mergeCell ref="AF1479:AI1479"/>
    <mergeCell ref="C1480:D1481"/>
    <mergeCell ref="E1480:G1481"/>
    <mergeCell ref="H1480:J1481"/>
    <mergeCell ref="K1480:N1480"/>
    <mergeCell ref="O1480:P1480"/>
    <mergeCell ref="Q1480:R1480"/>
    <mergeCell ref="S1480:T1480"/>
    <mergeCell ref="U1480:W1480"/>
    <mergeCell ref="X1480:AA1480"/>
    <mergeCell ref="AB1480:AE1480"/>
    <mergeCell ref="AF1480:AI1480"/>
    <mergeCell ref="AK1480:AN1481"/>
    <mergeCell ref="K1481:N1481"/>
    <mergeCell ref="O1481:P1481"/>
    <mergeCell ref="Q1481:R1481"/>
    <mergeCell ref="S1481:T1481"/>
    <mergeCell ref="U1481:W1481"/>
    <mergeCell ref="X1481:AA1481"/>
    <mergeCell ref="AD1474:AF1474"/>
    <mergeCell ref="C1484:D1485"/>
    <mergeCell ref="E1484:G1485"/>
    <mergeCell ref="H1484:J1485"/>
    <mergeCell ref="K1484:N1484"/>
    <mergeCell ref="O1484:P1484"/>
    <mergeCell ref="Q1484:R1484"/>
    <mergeCell ref="S1484:T1484"/>
    <mergeCell ref="U1484:W1484"/>
    <mergeCell ref="X1484:AA1484"/>
    <mergeCell ref="AB1484:AE1484"/>
    <mergeCell ref="AF1484:AI1484"/>
    <mergeCell ref="AK1484:AN1485"/>
    <mergeCell ref="K1485:N1485"/>
    <mergeCell ref="O1485:P1485"/>
    <mergeCell ref="Q1485:R1485"/>
    <mergeCell ref="S1485:T1485"/>
    <mergeCell ref="U1485:W1485"/>
    <mergeCell ref="X1485:AA1485"/>
    <mergeCell ref="AB1485:AE1485"/>
    <mergeCell ref="AF1485:AI1485"/>
    <mergeCell ref="AB1481:AE1481"/>
    <mergeCell ref="AF1481:AI1481"/>
    <mergeCell ref="C1482:D1483"/>
    <mergeCell ref="E1482:G1483"/>
    <mergeCell ref="H1482:J1483"/>
    <mergeCell ref="K1482:N1482"/>
    <mergeCell ref="O1482:P1482"/>
    <mergeCell ref="Q1482:R1482"/>
    <mergeCell ref="S1482:T1482"/>
    <mergeCell ref="U1482:W1482"/>
    <mergeCell ref="X1482:AA1482"/>
    <mergeCell ref="AB1482:AE1482"/>
    <mergeCell ref="AF1482:AI1482"/>
    <mergeCell ref="AK1482:AN1483"/>
    <mergeCell ref="K1483:N1483"/>
    <mergeCell ref="O1483:P1483"/>
    <mergeCell ref="Q1483:R1483"/>
    <mergeCell ref="S1483:T1483"/>
    <mergeCell ref="U1483:W1483"/>
    <mergeCell ref="X1483:AA1483"/>
    <mergeCell ref="AB1483:AE1483"/>
    <mergeCell ref="AF1483:AI1483"/>
    <mergeCell ref="C1488:D1489"/>
    <mergeCell ref="E1488:G1489"/>
    <mergeCell ref="H1488:J1489"/>
    <mergeCell ref="K1488:N1488"/>
    <mergeCell ref="O1488:P1488"/>
    <mergeCell ref="Q1488:R1488"/>
    <mergeCell ref="S1488:T1488"/>
    <mergeCell ref="U1488:W1488"/>
    <mergeCell ref="X1488:AA1488"/>
    <mergeCell ref="AB1488:AE1488"/>
    <mergeCell ref="AF1488:AI1488"/>
    <mergeCell ref="AK1488:AN1489"/>
    <mergeCell ref="K1489:N1489"/>
    <mergeCell ref="O1489:P1489"/>
    <mergeCell ref="Q1489:R1489"/>
    <mergeCell ref="S1489:T1489"/>
    <mergeCell ref="U1489:W1489"/>
    <mergeCell ref="X1489:AA1489"/>
    <mergeCell ref="AB1489:AE1489"/>
    <mergeCell ref="AF1489:AI1489"/>
    <mergeCell ref="C1486:D1487"/>
    <mergeCell ref="E1486:G1487"/>
    <mergeCell ref="H1486:J1487"/>
    <mergeCell ref="K1486:N1486"/>
    <mergeCell ref="O1486:P1486"/>
    <mergeCell ref="Q1486:R1486"/>
    <mergeCell ref="S1486:T1486"/>
    <mergeCell ref="U1486:W1486"/>
    <mergeCell ref="X1486:AA1486"/>
    <mergeCell ref="AB1486:AE1486"/>
    <mergeCell ref="AF1486:AI1486"/>
    <mergeCell ref="AK1486:AN1487"/>
    <mergeCell ref="K1487:N1487"/>
    <mergeCell ref="O1487:P1487"/>
    <mergeCell ref="Q1487:R1487"/>
    <mergeCell ref="S1487:T1487"/>
    <mergeCell ref="U1487:W1487"/>
    <mergeCell ref="X1487:AA1487"/>
    <mergeCell ref="AB1487:AE1487"/>
    <mergeCell ref="AF1487:AI1487"/>
    <mergeCell ref="C1492:D1493"/>
    <mergeCell ref="E1492:G1493"/>
    <mergeCell ref="H1492:J1493"/>
    <mergeCell ref="K1492:N1492"/>
    <mergeCell ref="O1492:P1492"/>
    <mergeCell ref="Q1492:R1492"/>
    <mergeCell ref="S1492:T1492"/>
    <mergeCell ref="U1492:W1492"/>
    <mergeCell ref="X1492:AA1492"/>
    <mergeCell ref="AB1492:AE1492"/>
    <mergeCell ref="AF1492:AI1492"/>
    <mergeCell ref="AK1492:AN1493"/>
    <mergeCell ref="K1493:N1493"/>
    <mergeCell ref="O1493:P1493"/>
    <mergeCell ref="Q1493:R1493"/>
    <mergeCell ref="S1493:T1493"/>
    <mergeCell ref="U1493:W1493"/>
    <mergeCell ref="X1493:AA1493"/>
    <mergeCell ref="AB1493:AE1493"/>
    <mergeCell ref="AF1493:AI1493"/>
    <mergeCell ref="C1490:D1491"/>
    <mergeCell ref="E1490:G1491"/>
    <mergeCell ref="H1490:J1491"/>
    <mergeCell ref="K1490:N1490"/>
    <mergeCell ref="O1490:P1490"/>
    <mergeCell ref="Q1490:R1490"/>
    <mergeCell ref="S1490:T1490"/>
    <mergeCell ref="U1490:W1490"/>
    <mergeCell ref="X1490:AA1490"/>
    <mergeCell ref="AB1490:AE1490"/>
    <mergeCell ref="AF1490:AI1490"/>
    <mergeCell ref="AK1490:AN1491"/>
    <mergeCell ref="K1491:N1491"/>
    <mergeCell ref="O1491:P1491"/>
    <mergeCell ref="Q1491:R1491"/>
    <mergeCell ref="S1491:T1491"/>
    <mergeCell ref="U1491:W1491"/>
    <mergeCell ref="X1491:AA1491"/>
    <mergeCell ref="AB1491:AE1491"/>
    <mergeCell ref="AF1491:AI1491"/>
    <mergeCell ref="C1496:D1497"/>
    <mergeCell ref="E1496:G1497"/>
    <mergeCell ref="H1496:J1497"/>
    <mergeCell ref="K1496:N1496"/>
    <mergeCell ref="O1496:P1496"/>
    <mergeCell ref="Q1496:R1496"/>
    <mergeCell ref="S1496:T1496"/>
    <mergeCell ref="U1496:W1496"/>
    <mergeCell ref="X1496:AA1496"/>
    <mergeCell ref="AB1496:AE1496"/>
    <mergeCell ref="AF1496:AI1496"/>
    <mergeCell ref="AK1496:AN1497"/>
    <mergeCell ref="K1497:N1497"/>
    <mergeCell ref="O1497:P1497"/>
    <mergeCell ref="Q1497:R1497"/>
    <mergeCell ref="S1497:T1497"/>
    <mergeCell ref="U1497:W1497"/>
    <mergeCell ref="X1497:AA1497"/>
    <mergeCell ref="AB1497:AE1497"/>
    <mergeCell ref="AF1497:AI1497"/>
    <mergeCell ref="C1494:D1495"/>
    <mergeCell ref="E1494:G1495"/>
    <mergeCell ref="H1494:J1495"/>
    <mergeCell ref="K1494:N1494"/>
    <mergeCell ref="O1494:P1494"/>
    <mergeCell ref="Q1494:R1494"/>
    <mergeCell ref="S1494:T1494"/>
    <mergeCell ref="U1494:W1494"/>
    <mergeCell ref="X1494:AA1494"/>
    <mergeCell ref="AB1494:AE1494"/>
    <mergeCell ref="AF1494:AI1494"/>
    <mergeCell ref="AK1494:AN1495"/>
    <mergeCell ref="K1495:N1495"/>
    <mergeCell ref="O1495:P1495"/>
    <mergeCell ref="Q1495:R1495"/>
    <mergeCell ref="S1495:T1495"/>
    <mergeCell ref="U1495:W1495"/>
    <mergeCell ref="X1495:AA1495"/>
    <mergeCell ref="AB1495:AE1495"/>
    <mergeCell ref="AF1495:AI1495"/>
    <mergeCell ref="C1500:D1501"/>
    <mergeCell ref="E1500:G1501"/>
    <mergeCell ref="H1500:J1501"/>
    <mergeCell ref="K1500:N1500"/>
    <mergeCell ref="O1500:P1500"/>
    <mergeCell ref="Q1500:R1500"/>
    <mergeCell ref="S1500:T1500"/>
    <mergeCell ref="U1500:W1500"/>
    <mergeCell ref="X1500:AA1500"/>
    <mergeCell ref="AB1500:AE1500"/>
    <mergeCell ref="AF1500:AI1500"/>
    <mergeCell ref="AK1500:AN1501"/>
    <mergeCell ref="K1501:N1501"/>
    <mergeCell ref="O1501:P1501"/>
    <mergeCell ref="Q1501:R1501"/>
    <mergeCell ref="S1501:T1501"/>
    <mergeCell ref="U1501:W1501"/>
    <mergeCell ref="X1501:AA1501"/>
    <mergeCell ref="AB1501:AE1501"/>
    <mergeCell ref="AF1501:AI1501"/>
    <mergeCell ref="C1498:D1499"/>
    <mergeCell ref="E1498:G1499"/>
    <mergeCell ref="H1498:J1499"/>
    <mergeCell ref="K1498:N1498"/>
    <mergeCell ref="O1498:P1498"/>
    <mergeCell ref="Q1498:R1498"/>
    <mergeCell ref="S1498:T1498"/>
    <mergeCell ref="U1498:W1498"/>
    <mergeCell ref="X1498:AA1498"/>
    <mergeCell ref="AB1498:AE1498"/>
    <mergeCell ref="AF1498:AI1498"/>
    <mergeCell ref="AK1498:AN1499"/>
    <mergeCell ref="K1499:N1499"/>
    <mergeCell ref="O1499:P1499"/>
    <mergeCell ref="Q1499:R1499"/>
    <mergeCell ref="S1499:T1499"/>
    <mergeCell ref="U1499:W1499"/>
    <mergeCell ref="X1499:AA1499"/>
    <mergeCell ref="AB1499:AE1499"/>
    <mergeCell ref="AF1499:AI1499"/>
    <mergeCell ref="C1504:D1505"/>
    <mergeCell ref="E1504:G1505"/>
    <mergeCell ref="H1504:J1505"/>
    <mergeCell ref="K1504:N1504"/>
    <mergeCell ref="O1504:P1504"/>
    <mergeCell ref="Q1504:R1504"/>
    <mergeCell ref="S1504:T1504"/>
    <mergeCell ref="U1504:W1504"/>
    <mergeCell ref="X1504:AA1504"/>
    <mergeCell ref="AB1504:AE1504"/>
    <mergeCell ref="AF1504:AI1504"/>
    <mergeCell ref="AK1504:AN1505"/>
    <mergeCell ref="K1505:N1505"/>
    <mergeCell ref="O1505:P1505"/>
    <mergeCell ref="Q1505:R1505"/>
    <mergeCell ref="S1505:T1505"/>
    <mergeCell ref="U1505:W1505"/>
    <mergeCell ref="X1505:AA1505"/>
    <mergeCell ref="AB1505:AE1505"/>
    <mergeCell ref="AF1505:AI1505"/>
    <mergeCell ref="C1502:D1503"/>
    <mergeCell ref="E1502:G1503"/>
    <mergeCell ref="H1502:J1503"/>
    <mergeCell ref="K1502:N1502"/>
    <mergeCell ref="O1502:P1502"/>
    <mergeCell ref="Q1502:R1502"/>
    <mergeCell ref="S1502:T1502"/>
    <mergeCell ref="U1502:W1502"/>
    <mergeCell ref="X1502:AA1502"/>
    <mergeCell ref="AB1502:AE1502"/>
    <mergeCell ref="AF1502:AI1502"/>
    <mergeCell ref="AK1502:AN1503"/>
    <mergeCell ref="K1503:N1503"/>
    <mergeCell ref="O1503:P1503"/>
    <mergeCell ref="Q1503:R1503"/>
    <mergeCell ref="S1503:T1503"/>
    <mergeCell ref="U1503:W1503"/>
    <mergeCell ref="X1503:AA1503"/>
    <mergeCell ref="AB1503:AE1503"/>
    <mergeCell ref="AF1503:AI1503"/>
    <mergeCell ref="C1508:D1509"/>
    <mergeCell ref="E1508:G1509"/>
    <mergeCell ref="H1508:J1509"/>
    <mergeCell ref="K1508:N1508"/>
    <mergeCell ref="O1508:P1508"/>
    <mergeCell ref="Q1508:R1508"/>
    <mergeCell ref="S1508:T1508"/>
    <mergeCell ref="U1508:W1508"/>
    <mergeCell ref="X1508:AA1508"/>
    <mergeCell ref="AB1508:AE1508"/>
    <mergeCell ref="AF1508:AI1508"/>
    <mergeCell ref="AK1508:AN1509"/>
    <mergeCell ref="K1509:N1509"/>
    <mergeCell ref="O1509:P1509"/>
    <mergeCell ref="Q1509:R1509"/>
    <mergeCell ref="S1509:T1509"/>
    <mergeCell ref="U1509:W1509"/>
    <mergeCell ref="X1509:AA1509"/>
    <mergeCell ref="AB1509:AE1509"/>
    <mergeCell ref="AF1509:AI1509"/>
    <mergeCell ref="C1506:D1507"/>
    <mergeCell ref="E1506:G1507"/>
    <mergeCell ref="H1506:J1507"/>
    <mergeCell ref="K1506:N1506"/>
    <mergeCell ref="O1506:P1506"/>
    <mergeCell ref="Q1506:R1506"/>
    <mergeCell ref="S1506:T1506"/>
    <mergeCell ref="U1506:W1506"/>
    <mergeCell ref="X1506:AA1506"/>
    <mergeCell ref="AB1506:AE1506"/>
    <mergeCell ref="AF1506:AI1506"/>
    <mergeCell ref="AK1506:AN1507"/>
    <mergeCell ref="K1507:N1507"/>
    <mergeCell ref="O1507:P1507"/>
    <mergeCell ref="Q1507:R1507"/>
    <mergeCell ref="S1507:T1507"/>
    <mergeCell ref="U1507:W1507"/>
    <mergeCell ref="X1507:AA1507"/>
    <mergeCell ref="AB1507:AE1507"/>
    <mergeCell ref="AF1507:AI1507"/>
    <mergeCell ref="AF1517:AI1517"/>
    <mergeCell ref="C1518:D1519"/>
    <mergeCell ref="E1518:G1519"/>
    <mergeCell ref="H1518:J1519"/>
    <mergeCell ref="K1518:N1518"/>
    <mergeCell ref="O1518:P1518"/>
    <mergeCell ref="Q1518:R1518"/>
    <mergeCell ref="S1518:T1518"/>
    <mergeCell ref="U1518:W1518"/>
    <mergeCell ref="X1518:AA1518"/>
    <mergeCell ref="AB1518:AE1518"/>
    <mergeCell ref="AF1518:AI1518"/>
    <mergeCell ref="K1519:N1519"/>
    <mergeCell ref="O1519:P1519"/>
    <mergeCell ref="Q1519:R1519"/>
    <mergeCell ref="S1519:T1519"/>
    <mergeCell ref="U1519:W1519"/>
    <mergeCell ref="X1519:AA1519"/>
    <mergeCell ref="AB1519:AE1519"/>
    <mergeCell ref="AF1519:AI1519"/>
    <mergeCell ref="AD1510:AF1510"/>
    <mergeCell ref="C1514:D1515"/>
    <mergeCell ref="E1514:G1515"/>
    <mergeCell ref="H1514:J1515"/>
    <mergeCell ref="K1514:N1515"/>
    <mergeCell ref="O1514:T1514"/>
    <mergeCell ref="U1514:W1515"/>
    <mergeCell ref="X1514:AI1514"/>
    <mergeCell ref="O1515:P1515"/>
    <mergeCell ref="Q1515:R1515"/>
    <mergeCell ref="S1515:T1515"/>
    <mergeCell ref="X1515:AA1515"/>
    <mergeCell ref="AB1515:AE1515"/>
    <mergeCell ref="AF1515:AI1515"/>
    <mergeCell ref="C1516:D1517"/>
    <mergeCell ref="E1516:G1517"/>
    <mergeCell ref="H1516:J1517"/>
    <mergeCell ref="K1516:N1516"/>
    <mergeCell ref="O1516:P1516"/>
    <mergeCell ref="Q1516:R1516"/>
    <mergeCell ref="S1516:T1516"/>
    <mergeCell ref="U1516:W1516"/>
    <mergeCell ref="X1516:AA1516"/>
    <mergeCell ref="AB1516:AE1516"/>
    <mergeCell ref="AF1516:AI1516"/>
    <mergeCell ref="K1517:N1517"/>
    <mergeCell ref="O1517:P1517"/>
    <mergeCell ref="Q1517:R1517"/>
    <mergeCell ref="S1517:T1517"/>
    <mergeCell ref="U1517:W1517"/>
    <mergeCell ref="X1517:AA1517"/>
    <mergeCell ref="AB1517:AE1517"/>
    <mergeCell ref="C1522:D1523"/>
    <mergeCell ref="E1522:G1523"/>
    <mergeCell ref="H1522:J1523"/>
    <mergeCell ref="K1522:N1522"/>
    <mergeCell ref="O1522:P1522"/>
    <mergeCell ref="Q1522:R1522"/>
    <mergeCell ref="S1522:T1522"/>
    <mergeCell ref="U1522:W1522"/>
    <mergeCell ref="X1522:AA1522"/>
    <mergeCell ref="AB1522:AE1522"/>
    <mergeCell ref="AF1522:AI1522"/>
    <mergeCell ref="K1523:N1523"/>
    <mergeCell ref="O1523:P1523"/>
    <mergeCell ref="Q1523:R1523"/>
    <mergeCell ref="S1523:T1523"/>
    <mergeCell ref="U1523:W1523"/>
    <mergeCell ref="X1523:AA1523"/>
    <mergeCell ref="AB1523:AE1523"/>
    <mergeCell ref="AF1523:AI1523"/>
    <mergeCell ref="C1520:D1521"/>
    <mergeCell ref="E1520:G1521"/>
    <mergeCell ref="H1520:J1521"/>
    <mergeCell ref="K1520:N1520"/>
    <mergeCell ref="O1520:P1520"/>
    <mergeCell ref="Q1520:R1520"/>
    <mergeCell ref="S1520:T1520"/>
    <mergeCell ref="U1520:W1520"/>
    <mergeCell ref="X1520:AA1520"/>
    <mergeCell ref="AB1520:AE1520"/>
    <mergeCell ref="AF1520:AI1520"/>
    <mergeCell ref="K1521:N1521"/>
    <mergeCell ref="O1521:P1521"/>
    <mergeCell ref="Q1521:R1521"/>
    <mergeCell ref="S1521:T1521"/>
    <mergeCell ref="U1521:W1521"/>
    <mergeCell ref="X1521:AA1521"/>
    <mergeCell ref="AB1521:AE1521"/>
    <mergeCell ref="AF1521:AI1521"/>
    <mergeCell ref="C1526:D1527"/>
    <mergeCell ref="E1526:G1527"/>
    <mergeCell ref="H1526:J1527"/>
    <mergeCell ref="K1526:N1526"/>
    <mergeCell ref="O1526:P1526"/>
    <mergeCell ref="Q1526:R1526"/>
    <mergeCell ref="S1526:T1526"/>
    <mergeCell ref="U1526:W1526"/>
    <mergeCell ref="X1526:AA1526"/>
    <mergeCell ref="AB1526:AE1526"/>
    <mergeCell ref="AF1526:AI1526"/>
    <mergeCell ref="K1527:N1527"/>
    <mergeCell ref="O1527:P1527"/>
    <mergeCell ref="Q1527:R1527"/>
    <mergeCell ref="S1527:T1527"/>
    <mergeCell ref="U1527:W1527"/>
    <mergeCell ref="X1527:AA1527"/>
    <mergeCell ref="AB1527:AE1527"/>
    <mergeCell ref="AF1527:AI1527"/>
    <mergeCell ref="C1524:D1525"/>
    <mergeCell ref="E1524:G1525"/>
    <mergeCell ref="H1524:J1525"/>
    <mergeCell ref="K1524:N1524"/>
    <mergeCell ref="O1524:P1524"/>
    <mergeCell ref="Q1524:R1524"/>
    <mergeCell ref="S1524:T1524"/>
    <mergeCell ref="U1524:W1524"/>
    <mergeCell ref="X1524:AA1524"/>
    <mergeCell ref="AB1524:AE1524"/>
    <mergeCell ref="AF1524:AI1524"/>
    <mergeCell ref="K1525:N1525"/>
    <mergeCell ref="O1525:P1525"/>
    <mergeCell ref="Q1525:R1525"/>
    <mergeCell ref="S1525:T1525"/>
    <mergeCell ref="U1525:W1525"/>
    <mergeCell ref="X1525:AA1525"/>
    <mergeCell ref="AB1525:AE1525"/>
    <mergeCell ref="AF1525:AI1525"/>
    <mergeCell ref="C1530:D1531"/>
    <mergeCell ref="E1530:G1531"/>
    <mergeCell ref="H1530:J1531"/>
    <mergeCell ref="K1530:N1530"/>
    <mergeCell ref="O1530:P1530"/>
    <mergeCell ref="Q1530:R1530"/>
    <mergeCell ref="S1530:T1530"/>
    <mergeCell ref="U1530:W1530"/>
    <mergeCell ref="X1530:AA1530"/>
    <mergeCell ref="AB1530:AE1530"/>
    <mergeCell ref="AF1530:AI1530"/>
    <mergeCell ref="K1531:N1531"/>
    <mergeCell ref="O1531:P1531"/>
    <mergeCell ref="Q1531:R1531"/>
    <mergeCell ref="S1531:T1531"/>
    <mergeCell ref="U1531:W1531"/>
    <mergeCell ref="X1531:AA1531"/>
    <mergeCell ref="AB1531:AE1531"/>
    <mergeCell ref="AF1531:AI1531"/>
    <mergeCell ref="C1528:D1529"/>
    <mergeCell ref="E1528:G1529"/>
    <mergeCell ref="H1528:J1529"/>
    <mergeCell ref="K1528:N1528"/>
    <mergeCell ref="O1528:P1528"/>
    <mergeCell ref="Q1528:R1528"/>
    <mergeCell ref="S1528:T1528"/>
    <mergeCell ref="U1528:W1528"/>
    <mergeCell ref="X1528:AA1528"/>
    <mergeCell ref="AB1528:AE1528"/>
    <mergeCell ref="AF1528:AI1528"/>
    <mergeCell ref="K1529:N1529"/>
    <mergeCell ref="O1529:P1529"/>
    <mergeCell ref="Q1529:R1529"/>
    <mergeCell ref="S1529:T1529"/>
    <mergeCell ref="U1529:W1529"/>
    <mergeCell ref="X1529:AA1529"/>
    <mergeCell ref="AB1529:AE1529"/>
    <mergeCell ref="AF1529:AI1529"/>
    <mergeCell ref="C1534:D1535"/>
    <mergeCell ref="E1534:G1535"/>
    <mergeCell ref="H1534:J1535"/>
    <mergeCell ref="K1534:N1534"/>
    <mergeCell ref="O1534:P1534"/>
    <mergeCell ref="Q1534:R1534"/>
    <mergeCell ref="S1534:T1534"/>
    <mergeCell ref="U1534:W1534"/>
    <mergeCell ref="X1534:AA1534"/>
    <mergeCell ref="AB1534:AE1534"/>
    <mergeCell ref="AF1534:AI1534"/>
    <mergeCell ref="K1535:N1535"/>
    <mergeCell ref="O1535:P1535"/>
    <mergeCell ref="Q1535:R1535"/>
    <mergeCell ref="S1535:T1535"/>
    <mergeCell ref="U1535:W1535"/>
    <mergeCell ref="X1535:AA1535"/>
    <mergeCell ref="AB1535:AE1535"/>
    <mergeCell ref="AF1535:AI1535"/>
    <mergeCell ref="C1532:D1533"/>
    <mergeCell ref="E1532:G1533"/>
    <mergeCell ref="H1532:J1533"/>
    <mergeCell ref="K1532:N1532"/>
    <mergeCell ref="O1532:P1532"/>
    <mergeCell ref="Q1532:R1532"/>
    <mergeCell ref="S1532:T1532"/>
    <mergeCell ref="U1532:W1532"/>
    <mergeCell ref="X1532:AA1532"/>
    <mergeCell ref="AB1532:AE1532"/>
    <mergeCell ref="AF1532:AI1532"/>
    <mergeCell ref="K1533:N1533"/>
    <mergeCell ref="O1533:P1533"/>
    <mergeCell ref="Q1533:R1533"/>
    <mergeCell ref="S1533:T1533"/>
    <mergeCell ref="U1533:W1533"/>
    <mergeCell ref="X1533:AA1533"/>
    <mergeCell ref="AB1533:AE1533"/>
    <mergeCell ref="AF1533:AI1533"/>
    <mergeCell ref="C1538:D1539"/>
    <mergeCell ref="E1538:G1539"/>
    <mergeCell ref="H1538:J1539"/>
    <mergeCell ref="K1538:N1538"/>
    <mergeCell ref="O1538:P1538"/>
    <mergeCell ref="Q1538:R1538"/>
    <mergeCell ref="S1538:T1538"/>
    <mergeCell ref="U1538:W1538"/>
    <mergeCell ref="X1538:AA1538"/>
    <mergeCell ref="AB1538:AE1538"/>
    <mergeCell ref="AF1538:AI1538"/>
    <mergeCell ref="K1539:N1539"/>
    <mergeCell ref="O1539:P1539"/>
    <mergeCell ref="Q1539:R1539"/>
    <mergeCell ref="S1539:T1539"/>
    <mergeCell ref="U1539:W1539"/>
    <mergeCell ref="X1539:AA1539"/>
    <mergeCell ref="AB1539:AE1539"/>
    <mergeCell ref="AF1539:AI1539"/>
    <mergeCell ref="C1536:D1537"/>
    <mergeCell ref="E1536:G1537"/>
    <mergeCell ref="H1536:J1537"/>
    <mergeCell ref="K1536:N1536"/>
    <mergeCell ref="O1536:P1536"/>
    <mergeCell ref="Q1536:R1536"/>
    <mergeCell ref="S1536:T1536"/>
    <mergeCell ref="U1536:W1536"/>
    <mergeCell ref="X1536:AA1536"/>
    <mergeCell ref="AB1536:AE1536"/>
    <mergeCell ref="AF1536:AI1536"/>
    <mergeCell ref="K1537:N1537"/>
    <mergeCell ref="O1537:P1537"/>
    <mergeCell ref="Q1537:R1537"/>
    <mergeCell ref="S1537:T1537"/>
    <mergeCell ref="U1537:W1537"/>
    <mergeCell ref="X1537:AA1537"/>
    <mergeCell ref="AB1537:AE1537"/>
    <mergeCell ref="AF1537:AI1537"/>
    <mergeCell ref="C1542:D1543"/>
    <mergeCell ref="E1542:G1543"/>
    <mergeCell ref="H1542:J1543"/>
    <mergeCell ref="K1542:N1542"/>
    <mergeCell ref="O1542:P1542"/>
    <mergeCell ref="Q1542:R1542"/>
    <mergeCell ref="S1542:T1542"/>
    <mergeCell ref="U1542:W1542"/>
    <mergeCell ref="X1542:AA1542"/>
    <mergeCell ref="AB1542:AE1542"/>
    <mergeCell ref="AF1542:AI1542"/>
    <mergeCell ref="K1543:N1543"/>
    <mergeCell ref="O1543:P1543"/>
    <mergeCell ref="Q1543:R1543"/>
    <mergeCell ref="S1543:T1543"/>
    <mergeCell ref="U1543:W1543"/>
    <mergeCell ref="X1543:AA1543"/>
    <mergeCell ref="AB1543:AE1543"/>
    <mergeCell ref="AF1543:AI1543"/>
    <mergeCell ref="C1540:D1541"/>
    <mergeCell ref="E1540:G1541"/>
    <mergeCell ref="H1540:J1541"/>
    <mergeCell ref="K1540:N1540"/>
    <mergeCell ref="O1540:P1540"/>
    <mergeCell ref="Q1540:R1540"/>
    <mergeCell ref="S1540:T1540"/>
    <mergeCell ref="U1540:W1540"/>
    <mergeCell ref="X1540:AA1540"/>
    <mergeCell ref="AB1540:AE1540"/>
    <mergeCell ref="AF1540:AI1540"/>
    <mergeCell ref="K1541:N1541"/>
    <mergeCell ref="O1541:P1541"/>
    <mergeCell ref="Q1541:R1541"/>
    <mergeCell ref="S1541:T1541"/>
    <mergeCell ref="U1541:W1541"/>
    <mergeCell ref="X1541:AA1541"/>
    <mergeCell ref="AB1541:AE1541"/>
    <mergeCell ref="AF1541:AI1541"/>
    <mergeCell ref="AD1546:AF1546"/>
    <mergeCell ref="C1550:D1551"/>
    <mergeCell ref="E1550:G1551"/>
    <mergeCell ref="H1550:J1551"/>
    <mergeCell ref="K1550:N1551"/>
    <mergeCell ref="O1550:T1550"/>
    <mergeCell ref="U1550:W1551"/>
    <mergeCell ref="X1550:AI1550"/>
    <mergeCell ref="O1551:P1551"/>
    <mergeCell ref="Q1551:R1551"/>
    <mergeCell ref="S1551:T1551"/>
    <mergeCell ref="X1551:AA1551"/>
    <mergeCell ref="AB1551:AE1551"/>
    <mergeCell ref="AF1551:AI1551"/>
    <mergeCell ref="C1552:D1553"/>
    <mergeCell ref="E1552:G1553"/>
    <mergeCell ref="H1552:J1553"/>
    <mergeCell ref="K1552:N1552"/>
    <mergeCell ref="O1552:P1552"/>
    <mergeCell ref="Q1552:R1552"/>
    <mergeCell ref="S1552:T1552"/>
    <mergeCell ref="U1552:W1552"/>
    <mergeCell ref="X1552:AA1552"/>
    <mergeCell ref="AB1552:AE1552"/>
    <mergeCell ref="AF1552:AI1552"/>
    <mergeCell ref="K1553:N1553"/>
    <mergeCell ref="O1553:P1553"/>
    <mergeCell ref="Q1553:R1553"/>
    <mergeCell ref="S1553:T1553"/>
    <mergeCell ref="U1553:W1553"/>
    <mergeCell ref="X1553:AA1553"/>
    <mergeCell ref="AB1553:AE1553"/>
    <mergeCell ref="C1544:D1545"/>
    <mergeCell ref="E1544:G1545"/>
    <mergeCell ref="H1544:J1545"/>
    <mergeCell ref="K1544:N1544"/>
    <mergeCell ref="O1544:P1544"/>
    <mergeCell ref="Q1544:R1544"/>
    <mergeCell ref="S1544:T1544"/>
    <mergeCell ref="U1544:W1544"/>
    <mergeCell ref="X1544:AA1544"/>
    <mergeCell ref="AB1544:AE1544"/>
    <mergeCell ref="AF1544:AI1544"/>
    <mergeCell ref="K1545:N1545"/>
    <mergeCell ref="O1545:P1545"/>
    <mergeCell ref="Q1545:R1545"/>
    <mergeCell ref="S1545:T1545"/>
    <mergeCell ref="U1545:W1545"/>
    <mergeCell ref="X1545:AA1545"/>
    <mergeCell ref="AB1545:AE1545"/>
    <mergeCell ref="AF1545:AI1545"/>
    <mergeCell ref="C1556:D1557"/>
    <mergeCell ref="E1556:G1557"/>
    <mergeCell ref="H1556:J1557"/>
    <mergeCell ref="K1556:N1556"/>
    <mergeCell ref="O1556:P1556"/>
    <mergeCell ref="Q1556:R1556"/>
    <mergeCell ref="S1556:T1556"/>
    <mergeCell ref="U1556:W1556"/>
    <mergeCell ref="X1556:AA1556"/>
    <mergeCell ref="AB1556:AE1556"/>
    <mergeCell ref="AF1556:AI1556"/>
    <mergeCell ref="K1557:N1557"/>
    <mergeCell ref="O1557:P1557"/>
    <mergeCell ref="Q1557:R1557"/>
    <mergeCell ref="S1557:T1557"/>
    <mergeCell ref="U1557:W1557"/>
    <mergeCell ref="X1557:AA1557"/>
    <mergeCell ref="AB1557:AE1557"/>
    <mergeCell ref="AF1557:AI1557"/>
    <mergeCell ref="AF1553:AI1553"/>
    <mergeCell ref="C1554:D1555"/>
    <mergeCell ref="E1554:G1555"/>
    <mergeCell ref="H1554:J1555"/>
    <mergeCell ref="K1554:N1554"/>
    <mergeCell ref="O1554:P1554"/>
    <mergeCell ref="Q1554:R1554"/>
    <mergeCell ref="S1554:T1554"/>
    <mergeCell ref="U1554:W1554"/>
    <mergeCell ref="X1554:AA1554"/>
    <mergeCell ref="AB1554:AE1554"/>
    <mergeCell ref="AF1554:AI1554"/>
    <mergeCell ref="K1555:N1555"/>
    <mergeCell ref="O1555:P1555"/>
    <mergeCell ref="Q1555:R1555"/>
    <mergeCell ref="S1555:T1555"/>
    <mergeCell ref="U1555:W1555"/>
    <mergeCell ref="X1555:AA1555"/>
    <mergeCell ref="AB1555:AE1555"/>
    <mergeCell ref="AF1555:AI1555"/>
    <mergeCell ref="C1560:D1561"/>
    <mergeCell ref="E1560:G1561"/>
    <mergeCell ref="H1560:J1561"/>
    <mergeCell ref="K1560:N1560"/>
    <mergeCell ref="O1560:P1560"/>
    <mergeCell ref="Q1560:R1560"/>
    <mergeCell ref="S1560:T1560"/>
    <mergeCell ref="U1560:W1560"/>
    <mergeCell ref="X1560:AA1560"/>
    <mergeCell ref="AB1560:AE1560"/>
    <mergeCell ref="AF1560:AI1560"/>
    <mergeCell ref="K1561:N1561"/>
    <mergeCell ref="O1561:P1561"/>
    <mergeCell ref="Q1561:R1561"/>
    <mergeCell ref="S1561:T1561"/>
    <mergeCell ref="U1561:W1561"/>
    <mergeCell ref="X1561:AA1561"/>
    <mergeCell ref="AB1561:AE1561"/>
    <mergeCell ref="AF1561:AI1561"/>
    <mergeCell ref="C1558:D1559"/>
    <mergeCell ref="E1558:G1559"/>
    <mergeCell ref="H1558:J1559"/>
    <mergeCell ref="K1558:N1558"/>
    <mergeCell ref="O1558:P1558"/>
    <mergeCell ref="Q1558:R1558"/>
    <mergeCell ref="S1558:T1558"/>
    <mergeCell ref="U1558:W1558"/>
    <mergeCell ref="X1558:AA1558"/>
    <mergeCell ref="AB1558:AE1558"/>
    <mergeCell ref="AF1558:AI1558"/>
    <mergeCell ref="K1559:N1559"/>
    <mergeCell ref="O1559:P1559"/>
    <mergeCell ref="Q1559:R1559"/>
    <mergeCell ref="S1559:T1559"/>
    <mergeCell ref="U1559:W1559"/>
    <mergeCell ref="X1559:AA1559"/>
    <mergeCell ref="AB1559:AE1559"/>
    <mergeCell ref="AF1559:AI1559"/>
    <mergeCell ref="C1564:D1565"/>
    <mergeCell ref="E1564:G1565"/>
    <mergeCell ref="H1564:J1565"/>
    <mergeCell ref="K1564:N1564"/>
    <mergeCell ref="O1564:P1564"/>
    <mergeCell ref="Q1564:R1564"/>
    <mergeCell ref="S1564:T1564"/>
    <mergeCell ref="U1564:W1564"/>
    <mergeCell ref="X1564:AA1564"/>
    <mergeCell ref="AB1564:AE1564"/>
    <mergeCell ref="AF1564:AI1564"/>
    <mergeCell ref="K1565:N1565"/>
    <mergeCell ref="O1565:P1565"/>
    <mergeCell ref="Q1565:R1565"/>
    <mergeCell ref="S1565:T1565"/>
    <mergeCell ref="U1565:W1565"/>
    <mergeCell ref="X1565:AA1565"/>
    <mergeCell ref="AB1565:AE1565"/>
    <mergeCell ref="AF1565:AI1565"/>
    <mergeCell ref="C1562:D1563"/>
    <mergeCell ref="E1562:G1563"/>
    <mergeCell ref="H1562:J1563"/>
    <mergeCell ref="K1562:N1562"/>
    <mergeCell ref="O1562:P1562"/>
    <mergeCell ref="Q1562:R1562"/>
    <mergeCell ref="S1562:T1562"/>
    <mergeCell ref="U1562:W1562"/>
    <mergeCell ref="X1562:AA1562"/>
    <mergeCell ref="AB1562:AE1562"/>
    <mergeCell ref="AF1562:AI1562"/>
    <mergeCell ref="K1563:N1563"/>
    <mergeCell ref="O1563:P1563"/>
    <mergeCell ref="Q1563:R1563"/>
    <mergeCell ref="S1563:T1563"/>
    <mergeCell ref="U1563:W1563"/>
    <mergeCell ref="X1563:AA1563"/>
    <mergeCell ref="AB1563:AE1563"/>
    <mergeCell ref="AF1563:AI1563"/>
    <mergeCell ref="C1568:D1569"/>
    <mergeCell ref="E1568:G1569"/>
    <mergeCell ref="H1568:J1569"/>
    <mergeCell ref="K1568:N1568"/>
    <mergeCell ref="O1568:P1568"/>
    <mergeCell ref="Q1568:R1568"/>
    <mergeCell ref="S1568:T1568"/>
    <mergeCell ref="U1568:W1568"/>
    <mergeCell ref="X1568:AA1568"/>
    <mergeCell ref="AB1568:AE1568"/>
    <mergeCell ref="AF1568:AI1568"/>
    <mergeCell ref="K1569:N1569"/>
    <mergeCell ref="O1569:P1569"/>
    <mergeCell ref="Q1569:R1569"/>
    <mergeCell ref="S1569:T1569"/>
    <mergeCell ref="U1569:W1569"/>
    <mergeCell ref="X1569:AA1569"/>
    <mergeCell ref="AB1569:AE1569"/>
    <mergeCell ref="AF1569:AI1569"/>
    <mergeCell ref="C1566:D1567"/>
    <mergeCell ref="E1566:G1567"/>
    <mergeCell ref="H1566:J1567"/>
    <mergeCell ref="K1566:N1566"/>
    <mergeCell ref="O1566:P1566"/>
    <mergeCell ref="Q1566:R1566"/>
    <mergeCell ref="S1566:T1566"/>
    <mergeCell ref="U1566:W1566"/>
    <mergeCell ref="X1566:AA1566"/>
    <mergeCell ref="AB1566:AE1566"/>
    <mergeCell ref="AF1566:AI1566"/>
    <mergeCell ref="K1567:N1567"/>
    <mergeCell ref="O1567:P1567"/>
    <mergeCell ref="Q1567:R1567"/>
    <mergeCell ref="S1567:T1567"/>
    <mergeCell ref="U1567:W1567"/>
    <mergeCell ref="X1567:AA1567"/>
    <mergeCell ref="AB1567:AE1567"/>
    <mergeCell ref="AF1567:AI1567"/>
    <mergeCell ref="C1572:D1573"/>
    <mergeCell ref="E1572:G1573"/>
    <mergeCell ref="H1572:J1573"/>
    <mergeCell ref="K1572:N1572"/>
    <mergeCell ref="O1572:P1572"/>
    <mergeCell ref="Q1572:R1572"/>
    <mergeCell ref="S1572:T1572"/>
    <mergeCell ref="U1572:W1572"/>
    <mergeCell ref="X1572:AA1572"/>
    <mergeCell ref="AB1572:AE1572"/>
    <mergeCell ref="AF1572:AI1572"/>
    <mergeCell ref="K1573:N1573"/>
    <mergeCell ref="O1573:P1573"/>
    <mergeCell ref="Q1573:R1573"/>
    <mergeCell ref="S1573:T1573"/>
    <mergeCell ref="U1573:W1573"/>
    <mergeCell ref="X1573:AA1573"/>
    <mergeCell ref="AB1573:AE1573"/>
    <mergeCell ref="AF1573:AI1573"/>
    <mergeCell ref="C1570:D1571"/>
    <mergeCell ref="E1570:G1571"/>
    <mergeCell ref="H1570:J1571"/>
    <mergeCell ref="K1570:N1570"/>
    <mergeCell ref="O1570:P1570"/>
    <mergeCell ref="Q1570:R1570"/>
    <mergeCell ref="S1570:T1570"/>
    <mergeCell ref="U1570:W1570"/>
    <mergeCell ref="X1570:AA1570"/>
    <mergeCell ref="AB1570:AE1570"/>
    <mergeCell ref="AF1570:AI1570"/>
    <mergeCell ref="K1571:N1571"/>
    <mergeCell ref="O1571:P1571"/>
    <mergeCell ref="Q1571:R1571"/>
    <mergeCell ref="S1571:T1571"/>
    <mergeCell ref="U1571:W1571"/>
    <mergeCell ref="X1571:AA1571"/>
    <mergeCell ref="AB1571:AE1571"/>
    <mergeCell ref="AF1571:AI1571"/>
    <mergeCell ref="C1576:D1577"/>
    <mergeCell ref="E1576:G1577"/>
    <mergeCell ref="H1576:J1577"/>
    <mergeCell ref="K1576:N1576"/>
    <mergeCell ref="O1576:P1576"/>
    <mergeCell ref="Q1576:R1576"/>
    <mergeCell ref="S1576:T1576"/>
    <mergeCell ref="U1576:W1576"/>
    <mergeCell ref="X1576:AA1576"/>
    <mergeCell ref="AB1576:AE1576"/>
    <mergeCell ref="AF1576:AI1576"/>
    <mergeCell ref="K1577:N1577"/>
    <mergeCell ref="O1577:P1577"/>
    <mergeCell ref="Q1577:R1577"/>
    <mergeCell ref="S1577:T1577"/>
    <mergeCell ref="U1577:W1577"/>
    <mergeCell ref="X1577:AA1577"/>
    <mergeCell ref="AB1577:AE1577"/>
    <mergeCell ref="AF1577:AI1577"/>
    <mergeCell ref="C1574:D1575"/>
    <mergeCell ref="E1574:G1575"/>
    <mergeCell ref="H1574:J1575"/>
    <mergeCell ref="K1574:N1574"/>
    <mergeCell ref="O1574:P1574"/>
    <mergeCell ref="Q1574:R1574"/>
    <mergeCell ref="S1574:T1574"/>
    <mergeCell ref="U1574:W1574"/>
    <mergeCell ref="X1574:AA1574"/>
    <mergeCell ref="AB1574:AE1574"/>
    <mergeCell ref="AF1574:AI1574"/>
    <mergeCell ref="K1575:N1575"/>
    <mergeCell ref="O1575:P1575"/>
    <mergeCell ref="Q1575:R1575"/>
    <mergeCell ref="S1575:T1575"/>
    <mergeCell ref="U1575:W1575"/>
    <mergeCell ref="X1575:AA1575"/>
    <mergeCell ref="AB1575:AE1575"/>
    <mergeCell ref="AF1575:AI1575"/>
    <mergeCell ref="C1580:D1581"/>
    <mergeCell ref="E1580:G1581"/>
    <mergeCell ref="H1580:J1581"/>
    <mergeCell ref="K1580:N1580"/>
    <mergeCell ref="O1580:P1580"/>
    <mergeCell ref="Q1580:R1580"/>
    <mergeCell ref="S1580:T1580"/>
    <mergeCell ref="U1580:W1580"/>
    <mergeCell ref="X1580:AA1580"/>
    <mergeCell ref="AB1580:AE1580"/>
    <mergeCell ref="AF1580:AI1580"/>
    <mergeCell ref="K1581:N1581"/>
    <mergeCell ref="O1581:P1581"/>
    <mergeCell ref="Q1581:R1581"/>
    <mergeCell ref="S1581:T1581"/>
    <mergeCell ref="U1581:W1581"/>
    <mergeCell ref="X1581:AA1581"/>
    <mergeCell ref="AB1581:AE1581"/>
    <mergeCell ref="AF1581:AI1581"/>
    <mergeCell ref="C1578:D1579"/>
    <mergeCell ref="E1578:G1579"/>
    <mergeCell ref="H1578:J1579"/>
    <mergeCell ref="K1578:N1578"/>
    <mergeCell ref="O1578:P1578"/>
    <mergeCell ref="Q1578:R1578"/>
    <mergeCell ref="S1578:T1578"/>
    <mergeCell ref="U1578:W1578"/>
    <mergeCell ref="X1578:AA1578"/>
    <mergeCell ref="AB1578:AE1578"/>
    <mergeCell ref="AF1578:AI1578"/>
    <mergeCell ref="K1579:N1579"/>
    <mergeCell ref="O1579:P1579"/>
    <mergeCell ref="Q1579:R1579"/>
    <mergeCell ref="S1579:T1579"/>
    <mergeCell ref="U1579:W1579"/>
    <mergeCell ref="X1579:AA1579"/>
    <mergeCell ref="AB1579:AE1579"/>
    <mergeCell ref="AF1579:AI1579"/>
    <mergeCell ref="X1589:AA1589"/>
    <mergeCell ref="AB1589:AE1589"/>
    <mergeCell ref="AF1589:AI1589"/>
    <mergeCell ref="C1590:D1591"/>
    <mergeCell ref="E1590:G1591"/>
    <mergeCell ref="H1590:J1591"/>
    <mergeCell ref="K1590:N1590"/>
    <mergeCell ref="O1590:P1590"/>
    <mergeCell ref="Q1590:R1590"/>
    <mergeCell ref="S1590:T1590"/>
    <mergeCell ref="U1590:W1590"/>
    <mergeCell ref="X1590:AA1590"/>
    <mergeCell ref="AB1590:AE1590"/>
    <mergeCell ref="AF1590:AI1590"/>
    <mergeCell ref="AK1590:AN1591"/>
    <mergeCell ref="K1591:N1591"/>
    <mergeCell ref="O1591:P1591"/>
    <mergeCell ref="Q1591:R1591"/>
    <mergeCell ref="S1591:T1591"/>
    <mergeCell ref="U1591:W1591"/>
    <mergeCell ref="X1591:AA1591"/>
    <mergeCell ref="AB1591:AE1591"/>
    <mergeCell ref="AF1591:AI1591"/>
    <mergeCell ref="AD1582:AF1582"/>
    <mergeCell ref="C1586:D1587"/>
    <mergeCell ref="E1586:G1587"/>
    <mergeCell ref="H1586:J1587"/>
    <mergeCell ref="K1586:N1587"/>
    <mergeCell ref="O1586:T1586"/>
    <mergeCell ref="U1586:W1587"/>
    <mergeCell ref="X1586:AI1586"/>
    <mergeCell ref="AK1586:AN1587"/>
    <mergeCell ref="O1587:P1587"/>
    <mergeCell ref="Q1587:R1587"/>
    <mergeCell ref="S1587:T1587"/>
    <mergeCell ref="X1587:AA1587"/>
    <mergeCell ref="AB1587:AE1587"/>
    <mergeCell ref="AF1587:AI1587"/>
    <mergeCell ref="C1588:D1589"/>
    <mergeCell ref="E1588:G1589"/>
    <mergeCell ref="H1588:J1589"/>
    <mergeCell ref="K1588:N1588"/>
    <mergeCell ref="O1588:P1588"/>
    <mergeCell ref="Q1588:R1588"/>
    <mergeCell ref="S1588:T1588"/>
    <mergeCell ref="U1588:W1588"/>
    <mergeCell ref="X1588:AA1588"/>
    <mergeCell ref="AB1588:AE1588"/>
    <mergeCell ref="AF1588:AI1588"/>
    <mergeCell ref="AK1588:AN1589"/>
    <mergeCell ref="K1589:N1589"/>
    <mergeCell ref="O1589:P1589"/>
    <mergeCell ref="Q1589:R1589"/>
    <mergeCell ref="S1589:T1589"/>
    <mergeCell ref="U1589:W1589"/>
    <mergeCell ref="C1594:D1595"/>
    <mergeCell ref="E1594:G1595"/>
    <mergeCell ref="H1594:J1595"/>
    <mergeCell ref="K1594:N1594"/>
    <mergeCell ref="O1594:P1594"/>
    <mergeCell ref="Q1594:R1594"/>
    <mergeCell ref="S1594:T1594"/>
    <mergeCell ref="U1594:W1594"/>
    <mergeCell ref="X1594:AA1594"/>
    <mergeCell ref="AB1594:AE1594"/>
    <mergeCell ref="AF1594:AI1594"/>
    <mergeCell ref="AK1594:AN1595"/>
    <mergeCell ref="K1595:N1595"/>
    <mergeCell ref="O1595:P1595"/>
    <mergeCell ref="Q1595:R1595"/>
    <mergeCell ref="S1595:T1595"/>
    <mergeCell ref="U1595:W1595"/>
    <mergeCell ref="X1595:AA1595"/>
    <mergeCell ref="AB1595:AE1595"/>
    <mergeCell ref="AF1595:AI1595"/>
    <mergeCell ref="C1592:D1593"/>
    <mergeCell ref="E1592:G1593"/>
    <mergeCell ref="H1592:J1593"/>
    <mergeCell ref="K1592:N1592"/>
    <mergeCell ref="O1592:P1592"/>
    <mergeCell ref="Q1592:R1592"/>
    <mergeCell ref="S1592:T1592"/>
    <mergeCell ref="U1592:W1592"/>
    <mergeCell ref="X1592:AA1592"/>
    <mergeCell ref="AB1592:AE1592"/>
    <mergeCell ref="AF1592:AI1592"/>
    <mergeCell ref="AK1592:AN1593"/>
    <mergeCell ref="K1593:N1593"/>
    <mergeCell ref="O1593:P1593"/>
    <mergeCell ref="Q1593:R1593"/>
    <mergeCell ref="S1593:T1593"/>
    <mergeCell ref="U1593:W1593"/>
    <mergeCell ref="X1593:AA1593"/>
    <mergeCell ref="AB1593:AE1593"/>
    <mergeCell ref="AF1593:AI1593"/>
    <mergeCell ref="C1598:D1599"/>
    <mergeCell ref="E1598:G1599"/>
    <mergeCell ref="H1598:J1599"/>
    <mergeCell ref="K1598:N1598"/>
    <mergeCell ref="O1598:P1598"/>
    <mergeCell ref="Q1598:R1598"/>
    <mergeCell ref="S1598:T1598"/>
    <mergeCell ref="U1598:W1598"/>
    <mergeCell ref="X1598:AA1598"/>
    <mergeCell ref="AB1598:AE1598"/>
    <mergeCell ref="AF1598:AI1598"/>
    <mergeCell ref="AK1598:AN1599"/>
    <mergeCell ref="K1599:N1599"/>
    <mergeCell ref="O1599:P1599"/>
    <mergeCell ref="Q1599:R1599"/>
    <mergeCell ref="S1599:T1599"/>
    <mergeCell ref="U1599:W1599"/>
    <mergeCell ref="X1599:AA1599"/>
    <mergeCell ref="AB1599:AE1599"/>
    <mergeCell ref="AF1599:AI1599"/>
    <mergeCell ref="C1596:D1597"/>
    <mergeCell ref="E1596:G1597"/>
    <mergeCell ref="H1596:J1597"/>
    <mergeCell ref="K1596:N1596"/>
    <mergeCell ref="O1596:P1596"/>
    <mergeCell ref="Q1596:R1596"/>
    <mergeCell ref="S1596:T1596"/>
    <mergeCell ref="U1596:W1596"/>
    <mergeCell ref="X1596:AA1596"/>
    <mergeCell ref="AB1596:AE1596"/>
    <mergeCell ref="AF1596:AI1596"/>
    <mergeCell ref="AK1596:AN1597"/>
    <mergeCell ref="K1597:N1597"/>
    <mergeCell ref="O1597:P1597"/>
    <mergeCell ref="Q1597:R1597"/>
    <mergeCell ref="S1597:T1597"/>
    <mergeCell ref="U1597:W1597"/>
    <mergeCell ref="X1597:AA1597"/>
    <mergeCell ref="AB1597:AE1597"/>
    <mergeCell ref="AF1597:AI1597"/>
    <mergeCell ref="C1602:D1603"/>
    <mergeCell ref="E1602:G1603"/>
    <mergeCell ref="H1602:J1603"/>
    <mergeCell ref="K1602:N1602"/>
    <mergeCell ref="O1602:P1602"/>
    <mergeCell ref="Q1602:R1602"/>
    <mergeCell ref="S1602:T1602"/>
    <mergeCell ref="U1602:W1602"/>
    <mergeCell ref="X1602:AA1602"/>
    <mergeCell ref="AB1602:AE1602"/>
    <mergeCell ref="AF1602:AI1602"/>
    <mergeCell ref="AK1602:AN1603"/>
    <mergeCell ref="K1603:N1603"/>
    <mergeCell ref="O1603:P1603"/>
    <mergeCell ref="Q1603:R1603"/>
    <mergeCell ref="S1603:T1603"/>
    <mergeCell ref="U1603:W1603"/>
    <mergeCell ref="X1603:AA1603"/>
    <mergeCell ref="AB1603:AE1603"/>
    <mergeCell ref="AF1603:AI1603"/>
    <mergeCell ref="C1600:D1601"/>
    <mergeCell ref="E1600:G1601"/>
    <mergeCell ref="H1600:J1601"/>
    <mergeCell ref="K1600:N1600"/>
    <mergeCell ref="O1600:P1600"/>
    <mergeCell ref="Q1600:R1600"/>
    <mergeCell ref="S1600:T1600"/>
    <mergeCell ref="U1600:W1600"/>
    <mergeCell ref="X1600:AA1600"/>
    <mergeCell ref="AB1600:AE1600"/>
    <mergeCell ref="AF1600:AI1600"/>
    <mergeCell ref="AK1600:AN1601"/>
    <mergeCell ref="K1601:N1601"/>
    <mergeCell ref="O1601:P1601"/>
    <mergeCell ref="Q1601:R1601"/>
    <mergeCell ref="S1601:T1601"/>
    <mergeCell ref="U1601:W1601"/>
    <mergeCell ref="X1601:AA1601"/>
    <mergeCell ref="AB1601:AE1601"/>
    <mergeCell ref="AF1601:AI1601"/>
    <mergeCell ref="C1606:D1607"/>
    <mergeCell ref="E1606:G1607"/>
    <mergeCell ref="H1606:J1607"/>
    <mergeCell ref="K1606:N1606"/>
    <mergeCell ref="O1606:P1606"/>
    <mergeCell ref="Q1606:R1606"/>
    <mergeCell ref="S1606:T1606"/>
    <mergeCell ref="U1606:W1606"/>
    <mergeCell ref="X1606:AA1606"/>
    <mergeCell ref="AB1606:AE1606"/>
    <mergeCell ref="AF1606:AI1606"/>
    <mergeCell ref="AK1606:AN1607"/>
    <mergeCell ref="K1607:N1607"/>
    <mergeCell ref="O1607:P1607"/>
    <mergeCell ref="Q1607:R1607"/>
    <mergeCell ref="S1607:T1607"/>
    <mergeCell ref="U1607:W1607"/>
    <mergeCell ref="X1607:AA1607"/>
    <mergeCell ref="AB1607:AE1607"/>
    <mergeCell ref="AF1607:AI1607"/>
    <mergeCell ref="C1604:D1605"/>
    <mergeCell ref="E1604:G1605"/>
    <mergeCell ref="H1604:J1605"/>
    <mergeCell ref="K1604:N1604"/>
    <mergeCell ref="O1604:P1604"/>
    <mergeCell ref="Q1604:R1604"/>
    <mergeCell ref="S1604:T1604"/>
    <mergeCell ref="U1604:W1604"/>
    <mergeCell ref="X1604:AA1604"/>
    <mergeCell ref="AB1604:AE1604"/>
    <mergeCell ref="AF1604:AI1604"/>
    <mergeCell ref="AK1604:AN1605"/>
    <mergeCell ref="K1605:N1605"/>
    <mergeCell ref="O1605:P1605"/>
    <mergeCell ref="Q1605:R1605"/>
    <mergeCell ref="S1605:T1605"/>
    <mergeCell ref="U1605:W1605"/>
    <mergeCell ref="X1605:AA1605"/>
    <mergeCell ref="AB1605:AE1605"/>
    <mergeCell ref="AF1605:AI1605"/>
    <mergeCell ref="C1610:D1611"/>
    <mergeCell ref="E1610:G1611"/>
    <mergeCell ref="H1610:J1611"/>
    <mergeCell ref="K1610:N1610"/>
    <mergeCell ref="O1610:P1610"/>
    <mergeCell ref="Q1610:R1610"/>
    <mergeCell ref="S1610:T1610"/>
    <mergeCell ref="U1610:W1610"/>
    <mergeCell ref="X1610:AA1610"/>
    <mergeCell ref="AB1610:AE1610"/>
    <mergeCell ref="AF1610:AI1610"/>
    <mergeCell ref="AK1610:AN1611"/>
    <mergeCell ref="K1611:N1611"/>
    <mergeCell ref="O1611:P1611"/>
    <mergeCell ref="Q1611:R1611"/>
    <mergeCell ref="S1611:T1611"/>
    <mergeCell ref="U1611:W1611"/>
    <mergeCell ref="X1611:AA1611"/>
    <mergeCell ref="AB1611:AE1611"/>
    <mergeCell ref="AF1611:AI1611"/>
    <mergeCell ref="C1608:D1609"/>
    <mergeCell ref="E1608:G1609"/>
    <mergeCell ref="H1608:J1609"/>
    <mergeCell ref="K1608:N1608"/>
    <mergeCell ref="O1608:P1608"/>
    <mergeCell ref="Q1608:R1608"/>
    <mergeCell ref="S1608:T1608"/>
    <mergeCell ref="U1608:W1608"/>
    <mergeCell ref="X1608:AA1608"/>
    <mergeCell ref="AB1608:AE1608"/>
    <mergeCell ref="AF1608:AI1608"/>
    <mergeCell ref="AK1608:AN1609"/>
    <mergeCell ref="K1609:N1609"/>
    <mergeCell ref="O1609:P1609"/>
    <mergeCell ref="Q1609:R1609"/>
    <mergeCell ref="S1609:T1609"/>
    <mergeCell ref="U1609:W1609"/>
    <mergeCell ref="X1609:AA1609"/>
    <mergeCell ref="AB1609:AE1609"/>
    <mergeCell ref="AF1609:AI1609"/>
    <mergeCell ref="C1614:D1615"/>
    <mergeCell ref="E1614:G1615"/>
    <mergeCell ref="H1614:J1615"/>
    <mergeCell ref="K1614:N1614"/>
    <mergeCell ref="O1614:P1614"/>
    <mergeCell ref="Q1614:R1614"/>
    <mergeCell ref="S1614:T1614"/>
    <mergeCell ref="U1614:W1614"/>
    <mergeCell ref="X1614:AA1614"/>
    <mergeCell ref="AB1614:AE1614"/>
    <mergeCell ref="AF1614:AI1614"/>
    <mergeCell ref="AK1614:AN1615"/>
    <mergeCell ref="K1615:N1615"/>
    <mergeCell ref="O1615:P1615"/>
    <mergeCell ref="Q1615:R1615"/>
    <mergeCell ref="S1615:T1615"/>
    <mergeCell ref="U1615:W1615"/>
    <mergeCell ref="X1615:AA1615"/>
    <mergeCell ref="AB1615:AE1615"/>
    <mergeCell ref="AF1615:AI1615"/>
    <mergeCell ref="C1612:D1613"/>
    <mergeCell ref="E1612:G1613"/>
    <mergeCell ref="H1612:J1613"/>
    <mergeCell ref="K1612:N1612"/>
    <mergeCell ref="O1612:P1612"/>
    <mergeCell ref="Q1612:R1612"/>
    <mergeCell ref="S1612:T1612"/>
    <mergeCell ref="U1612:W1612"/>
    <mergeCell ref="X1612:AA1612"/>
    <mergeCell ref="AB1612:AE1612"/>
    <mergeCell ref="AF1612:AI1612"/>
    <mergeCell ref="AK1612:AN1613"/>
    <mergeCell ref="K1613:N1613"/>
    <mergeCell ref="O1613:P1613"/>
    <mergeCell ref="Q1613:R1613"/>
    <mergeCell ref="S1613:T1613"/>
    <mergeCell ref="U1613:W1613"/>
    <mergeCell ref="X1613:AA1613"/>
    <mergeCell ref="AB1613:AE1613"/>
    <mergeCell ref="AF1613:AI1613"/>
    <mergeCell ref="AD1618:AF1618"/>
    <mergeCell ref="C1622:D1623"/>
    <mergeCell ref="E1622:G1623"/>
    <mergeCell ref="H1622:J1623"/>
    <mergeCell ref="K1622:N1623"/>
    <mergeCell ref="O1622:T1622"/>
    <mergeCell ref="U1622:W1623"/>
    <mergeCell ref="X1622:AI1622"/>
    <mergeCell ref="AK1622:AN1623"/>
    <mergeCell ref="O1623:P1623"/>
    <mergeCell ref="Q1623:R1623"/>
    <mergeCell ref="S1623:T1623"/>
    <mergeCell ref="X1623:AA1623"/>
    <mergeCell ref="AB1623:AE1623"/>
    <mergeCell ref="AF1623:AI1623"/>
    <mergeCell ref="C1624:D1625"/>
    <mergeCell ref="E1624:G1625"/>
    <mergeCell ref="H1624:J1625"/>
    <mergeCell ref="K1624:N1624"/>
    <mergeCell ref="O1624:P1624"/>
    <mergeCell ref="Q1624:R1624"/>
    <mergeCell ref="S1624:T1624"/>
    <mergeCell ref="U1624:W1624"/>
    <mergeCell ref="X1624:AA1624"/>
    <mergeCell ref="AB1624:AE1624"/>
    <mergeCell ref="AF1624:AI1624"/>
    <mergeCell ref="AK1624:AN1625"/>
    <mergeCell ref="K1625:N1625"/>
    <mergeCell ref="O1625:P1625"/>
    <mergeCell ref="Q1625:R1625"/>
    <mergeCell ref="S1625:T1625"/>
    <mergeCell ref="U1625:W1625"/>
    <mergeCell ref="C1616:D1617"/>
    <mergeCell ref="E1616:G1617"/>
    <mergeCell ref="H1616:J1617"/>
    <mergeCell ref="K1616:N1616"/>
    <mergeCell ref="O1616:P1616"/>
    <mergeCell ref="Q1616:R1616"/>
    <mergeCell ref="S1616:T1616"/>
    <mergeCell ref="U1616:W1616"/>
    <mergeCell ref="X1616:AA1616"/>
    <mergeCell ref="AB1616:AE1616"/>
    <mergeCell ref="AF1616:AI1616"/>
    <mergeCell ref="AK1616:AN1617"/>
    <mergeCell ref="K1617:N1617"/>
    <mergeCell ref="O1617:P1617"/>
    <mergeCell ref="Q1617:R1617"/>
    <mergeCell ref="S1617:T1617"/>
    <mergeCell ref="U1617:W1617"/>
    <mergeCell ref="X1617:AA1617"/>
    <mergeCell ref="AB1617:AE1617"/>
    <mergeCell ref="AF1617:AI1617"/>
    <mergeCell ref="C1628:D1629"/>
    <mergeCell ref="E1628:G1629"/>
    <mergeCell ref="H1628:J1629"/>
    <mergeCell ref="K1628:N1628"/>
    <mergeCell ref="O1628:P1628"/>
    <mergeCell ref="Q1628:R1628"/>
    <mergeCell ref="S1628:T1628"/>
    <mergeCell ref="U1628:W1628"/>
    <mergeCell ref="X1628:AA1628"/>
    <mergeCell ref="AB1628:AE1628"/>
    <mergeCell ref="AF1628:AI1628"/>
    <mergeCell ref="AK1628:AN1629"/>
    <mergeCell ref="K1629:N1629"/>
    <mergeCell ref="O1629:P1629"/>
    <mergeCell ref="Q1629:R1629"/>
    <mergeCell ref="S1629:T1629"/>
    <mergeCell ref="U1629:W1629"/>
    <mergeCell ref="X1629:AA1629"/>
    <mergeCell ref="AB1629:AE1629"/>
    <mergeCell ref="AF1629:AI1629"/>
    <mergeCell ref="X1625:AA1625"/>
    <mergeCell ref="AB1625:AE1625"/>
    <mergeCell ref="AF1625:AI1625"/>
    <mergeCell ref="C1626:D1627"/>
    <mergeCell ref="E1626:G1627"/>
    <mergeCell ref="H1626:J1627"/>
    <mergeCell ref="K1626:N1626"/>
    <mergeCell ref="O1626:P1626"/>
    <mergeCell ref="Q1626:R1626"/>
    <mergeCell ref="S1626:T1626"/>
    <mergeCell ref="U1626:W1626"/>
    <mergeCell ref="X1626:AA1626"/>
    <mergeCell ref="AB1626:AE1626"/>
    <mergeCell ref="AF1626:AI1626"/>
    <mergeCell ref="AK1626:AN1627"/>
    <mergeCell ref="K1627:N1627"/>
    <mergeCell ref="O1627:P1627"/>
    <mergeCell ref="Q1627:R1627"/>
    <mergeCell ref="S1627:T1627"/>
    <mergeCell ref="U1627:W1627"/>
    <mergeCell ref="X1627:AA1627"/>
    <mergeCell ref="AB1627:AE1627"/>
    <mergeCell ref="AF1627:AI1627"/>
    <mergeCell ref="C1632:D1633"/>
    <mergeCell ref="E1632:G1633"/>
    <mergeCell ref="H1632:J1633"/>
    <mergeCell ref="K1632:N1632"/>
    <mergeCell ref="O1632:P1632"/>
    <mergeCell ref="Q1632:R1632"/>
    <mergeCell ref="S1632:T1632"/>
    <mergeCell ref="U1632:W1632"/>
    <mergeCell ref="X1632:AA1632"/>
    <mergeCell ref="AB1632:AE1632"/>
    <mergeCell ref="AF1632:AI1632"/>
    <mergeCell ref="AK1632:AN1633"/>
    <mergeCell ref="K1633:N1633"/>
    <mergeCell ref="O1633:P1633"/>
    <mergeCell ref="Q1633:R1633"/>
    <mergeCell ref="S1633:T1633"/>
    <mergeCell ref="U1633:W1633"/>
    <mergeCell ref="X1633:AA1633"/>
    <mergeCell ref="AB1633:AE1633"/>
    <mergeCell ref="AF1633:AI1633"/>
    <mergeCell ref="C1630:D1631"/>
    <mergeCell ref="E1630:G1631"/>
    <mergeCell ref="H1630:J1631"/>
    <mergeCell ref="K1630:N1630"/>
    <mergeCell ref="O1630:P1630"/>
    <mergeCell ref="Q1630:R1630"/>
    <mergeCell ref="S1630:T1630"/>
    <mergeCell ref="U1630:W1630"/>
    <mergeCell ref="X1630:AA1630"/>
    <mergeCell ref="AB1630:AE1630"/>
    <mergeCell ref="AF1630:AI1630"/>
    <mergeCell ref="AK1630:AN1631"/>
    <mergeCell ref="K1631:N1631"/>
    <mergeCell ref="O1631:P1631"/>
    <mergeCell ref="Q1631:R1631"/>
    <mergeCell ref="S1631:T1631"/>
    <mergeCell ref="U1631:W1631"/>
    <mergeCell ref="X1631:AA1631"/>
    <mergeCell ref="AB1631:AE1631"/>
    <mergeCell ref="AF1631:AI1631"/>
    <mergeCell ref="C1636:D1637"/>
    <mergeCell ref="E1636:G1637"/>
    <mergeCell ref="H1636:J1637"/>
    <mergeCell ref="K1636:N1636"/>
    <mergeCell ref="O1636:P1636"/>
    <mergeCell ref="Q1636:R1636"/>
    <mergeCell ref="S1636:T1636"/>
    <mergeCell ref="U1636:W1636"/>
    <mergeCell ref="X1636:AA1636"/>
    <mergeCell ref="AB1636:AE1636"/>
    <mergeCell ref="AF1636:AI1636"/>
    <mergeCell ref="AK1636:AN1637"/>
    <mergeCell ref="K1637:N1637"/>
    <mergeCell ref="O1637:P1637"/>
    <mergeCell ref="Q1637:R1637"/>
    <mergeCell ref="S1637:T1637"/>
    <mergeCell ref="U1637:W1637"/>
    <mergeCell ref="X1637:AA1637"/>
    <mergeCell ref="AB1637:AE1637"/>
    <mergeCell ref="AF1637:AI1637"/>
    <mergeCell ref="C1634:D1635"/>
    <mergeCell ref="E1634:G1635"/>
    <mergeCell ref="H1634:J1635"/>
    <mergeCell ref="K1634:N1634"/>
    <mergeCell ref="O1634:P1634"/>
    <mergeCell ref="Q1634:R1634"/>
    <mergeCell ref="S1634:T1634"/>
    <mergeCell ref="U1634:W1634"/>
    <mergeCell ref="X1634:AA1634"/>
    <mergeCell ref="AB1634:AE1634"/>
    <mergeCell ref="AF1634:AI1634"/>
    <mergeCell ref="AK1634:AN1635"/>
    <mergeCell ref="K1635:N1635"/>
    <mergeCell ref="O1635:P1635"/>
    <mergeCell ref="Q1635:R1635"/>
    <mergeCell ref="S1635:T1635"/>
    <mergeCell ref="U1635:W1635"/>
    <mergeCell ref="X1635:AA1635"/>
    <mergeCell ref="AB1635:AE1635"/>
    <mergeCell ref="AF1635:AI1635"/>
    <mergeCell ref="C1640:D1641"/>
    <mergeCell ref="E1640:G1641"/>
    <mergeCell ref="H1640:J1641"/>
    <mergeCell ref="K1640:N1640"/>
    <mergeCell ref="O1640:P1640"/>
    <mergeCell ref="Q1640:R1640"/>
    <mergeCell ref="S1640:T1640"/>
    <mergeCell ref="U1640:W1640"/>
    <mergeCell ref="X1640:AA1640"/>
    <mergeCell ref="AB1640:AE1640"/>
    <mergeCell ref="AF1640:AI1640"/>
    <mergeCell ref="AK1640:AN1641"/>
    <mergeCell ref="K1641:N1641"/>
    <mergeCell ref="O1641:P1641"/>
    <mergeCell ref="Q1641:R1641"/>
    <mergeCell ref="S1641:T1641"/>
    <mergeCell ref="U1641:W1641"/>
    <mergeCell ref="X1641:AA1641"/>
    <mergeCell ref="AB1641:AE1641"/>
    <mergeCell ref="AF1641:AI1641"/>
    <mergeCell ref="C1638:D1639"/>
    <mergeCell ref="E1638:G1639"/>
    <mergeCell ref="H1638:J1639"/>
    <mergeCell ref="K1638:N1638"/>
    <mergeCell ref="O1638:P1638"/>
    <mergeCell ref="Q1638:R1638"/>
    <mergeCell ref="S1638:T1638"/>
    <mergeCell ref="U1638:W1638"/>
    <mergeCell ref="X1638:AA1638"/>
    <mergeCell ref="AB1638:AE1638"/>
    <mergeCell ref="AF1638:AI1638"/>
    <mergeCell ref="AK1638:AN1639"/>
    <mergeCell ref="K1639:N1639"/>
    <mergeCell ref="O1639:P1639"/>
    <mergeCell ref="Q1639:R1639"/>
    <mergeCell ref="S1639:T1639"/>
    <mergeCell ref="U1639:W1639"/>
    <mergeCell ref="X1639:AA1639"/>
    <mergeCell ref="AB1639:AE1639"/>
    <mergeCell ref="AF1639:AI1639"/>
    <mergeCell ref="C1644:D1645"/>
    <mergeCell ref="E1644:G1645"/>
    <mergeCell ref="H1644:J1645"/>
    <mergeCell ref="K1644:N1644"/>
    <mergeCell ref="O1644:P1644"/>
    <mergeCell ref="Q1644:R1644"/>
    <mergeCell ref="S1644:T1644"/>
    <mergeCell ref="U1644:W1644"/>
    <mergeCell ref="X1644:AA1644"/>
    <mergeCell ref="AB1644:AE1644"/>
    <mergeCell ref="AF1644:AI1644"/>
    <mergeCell ref="AK1644:AN1645"/>
    <mergeCell ref="K1645:N1645"/>
    <mergeCell ref="O1645:P1645"/>
    <mergeCell ref="Q1645:R1645"/>
    <mergeCell ref="S1645:T1645"/>
    <mergeCell ref="U1645:W1645"/>
    <mergeCell ref="X1645:AA1645"/>
    <mergeCell ref="AB1645:AE1645"/>
    <mergeCell ref="AF1645:AI1645"/>
    <mergeCell ref="C1642:D1643"/>
    <mergeCell ref="E1642:G1643"/>
    <mergeCell ref="H1642:J1643"/>
    <mergeCell ref="K1642:N1642"/>
    <mergeCell ref="O1642:P1642"/>
    <mergeCell ref="Q1642:R1642"/>
    <mergeCell ref="S1642:T1642"/>
    <mergeCell ref="U1642:W1642"/>
    <mergeCell ref="X1642:AA1642"/>
    <mergeCell ref="AB1642:AE1642"/>
    <mergeCell ref="AF1642:AI1642"/>
    <mergeCell ref="AK1642:AN1643"/>
    <mergeCell ref="K1643:N1643"/>
    <mergeCell ref="O1643:P1643"/>
    <mergeCell ref="Q1643:R1643"/>
    <mergeCell ref="S1643:T1643"/>
    <mergeCell ref="U1643:W1643"/>
    <mergeCell ref="X1643:AA1643"/>
    <mergeCell ref="AB1643:AE1643"/>
    <mergeCell ref="AF1643:AI1643"/>
    <mergeCell ref="C1648:D1649"/>
    <mergeCell ref="E1648:G1649"/>
    <mergeCell ref="H1648:J1649"/>
    <mergeCell ref="K1648:N1648"/>
    <mergeCell ref="O1648:P1648"/>
    <mergeCell ref="Q1648:R1648"/>
    <mergeCell ref="S1648:T1648"/>
    <mergeCell ref="U1648:W1648"/>
    <mergeCell ref="X1648:AA1648"/>
    <mergeCell ref="AB1648:AE1648"/>
    <mergeCell ref="AF1648:AI1648"/>
    <mergeCell ref="AK1648:AN1649"/>
    <mergeCell ref="K1649:N1649"/>
    <mergeCell ref="O1649:P1649"/>
    <mergeCell ref="Q1649:R1649"/>
    <mergeCell ref="S1649:T1649"/>
    <mergeCell ref="U1649:W1649"/>
    <mergeCell ref="X1649:AA1649"/>
    <mergeCell ref="AB1649:AE1649"/>
    <mergeCell ref="AF1649:AI1649"/>
    <mergeCell ref="C1646:D1647"/>
    <mergeCell ref="E1646:G1647"/>
    <mergeCell ref="H1646:J1647"/>
    <mergeCell ref="K1646:N1646"/>
    <mergeCell ref="O1646:P1646"/>
    <mergeCell ref="Q1646:R1646"/>
    <mergeCell ref="S1646:T1646"/>
    <mergeCell ref="U1646:W1646"/>
    <mergeCell ref="X1646:AA1646"/>
    <mergeCell ref="AB1646:AE1646"/>
    <mergeCell ref="AF1646:AI1646"/>
    <mergeCell ref="AK1646:AN1647"/>
    <mergeCell ref="K1647:N1647"/>
    <mergeCell ref="O1647:P1647"/>
    <mergeCell ref="Q1647:R1647"/>
    <mergeCell ref="S1647:T1647"/>
    <mergeCell ref="U1647:W1647"/>
    <mergeCell ref="X1647:AA1647"/>
    <mergeCell ref="AB1647:AE1647"/>
    <mergeCell ref="AF1647:AI1647"/>
    <mergeCell ref="C1652:D1653"/>
    <mergeCell ref="E1652:G1653"/>
    <mergeCell ref="H1652:J1653"/>
    <mergeCell ref="K1652:N1652"/>
    <mergeCell ref="O1652:P1652"/>
    <mergeCell ref="Q1652:R1652"/>
    <mergeCell ref="S1652:T1652"/>
    <mergeCell ref="U1652:W1652"/>
    <mergeCell ref="X1652:AA1652"/>
    <mergeCell ref="AB1652:AE1652"/>
    <mergeCell ref="AF1652:AI1652"/>
    <mergeCell ref="AK1652:AN1653"/>
    <mergeCell ref="K1653:N1653"/>
    <mergeCell ref="O1653:P1653"/>
    <mergeCell ref="Q1653:R1653"/>
    <mergeCell ref="S1653:T1653"/>
    <mergeCell ref="U1653:W1653"/>
    <mergeCell ref="X1653:AA1653"/>
    <mergeCell ref="AB1653:AE1653"/>
    <mergeCell ref="AF1653:AI1653"/>
    <mergeCell ref="C1650:D1651"/>
    <mergeCell ref="E1650:G1651"/>
    <mergeCell ref="H1650:J1651"/>
    <mergeCell ref="K1650:N1650"/>
    <mergeCell ref="O1650:P1650"/>
    <mergeCell ref="Q1650:R1650"/>
    <mergeCell ref="S1650:T1650"/>
    <mergeCell ref="U1650:W1650"/>
    <mergeCell ref="X1650:AA1650"/>
    <mergeCell ref="AB1650:AE1650"/>
    <mergeCell ref="AF1650:AI1650"/>
    <mergeCell ref="AK1650:AN1651"/>
    <mergeCell ref="K1651:N1651"/>
    <mergeCell ref="O1651:P1651"/>
    <mergeCell ref="Q1651:R1651"/>
    <mergeCell ref="S1651:T1651"/>
    <mergeCell ref="U1651:W1651"/>
    <mergeCell ref="X1651:AA1651"/>
    <mergeCell ref="AB1651:AE1651"/>
    <mergeCell ref="AF1651:AI1651"/>
    <mergeCell ref="AG1696:AI1697"/>
    <mergeCell ref="Z1698:AC1698"/>
    <mergeCell ref="AD1698:AF1698"/>
    <mergeCell ref="AG1698:AI1698"/>
    <mergeCell ref="F1699:G1699"/>
    <mergeCell ref="H1699:J1699"/>
    <mergeCell ref="K1699:N1699"/>
    <mergeCell ref="O1699:Q1699"/>
    <mergeCell ref="R1699:T1699"/>
    <mergeCell ref="U1699:V1699"/>
    <mergeCell ref="W1699:Y1699"/>
    <mergeCell ref="Z1699:AC1699"/>
    <mergeCell ref="AD1699:AF1699"/>
    <mergeCell ref="AG1699:AI1699"/>
    <mergeCell ref="F1700:G1700"/>
    <mergeCell ref="H1700:J1700"/>
    <mergeCell ref="K1700:N1700"/>
    <mergeCell ref="O1700:Q1700"/>
    <mergeCell ref="R1700:T1700"/>
    <mergeCell ref="U1700:V1700"/>
    <mergeCell ref="W1700:Y1700"/>
    <mergeCell ref="Z1700:AC1700"/>
    <mergeCell ref="AD1700:AF1700"/>
    <mergeCell ref="AG1700:AI1700"/>
    <mergeCell ref="AD1654:AF1654"/>
    <mergeCell ref="F1695:T1695"/>
    <mergeCell ref="U1695:AI1695"/>
    <mergeCell ref="F1696:G1697"/>
    <mergeCell ref="H1696:J1697"/>
    <mergeCell ref="R1696:T1697"/>
    <mergeCell ref="K1696:N1697"/>
    <mergeCell ref="U1696:V1697"/>
    <mergeCell ref="W1696:Y1697"/>
    <mergeCell ref="F1698:G1698"/>
    <mergeCell ref="H1698:J1698"/>
    <mergeCell ref="R1698:T1698"/>
    <mergeCell ref="K1698:N1698"/>
    <mergeCell ref="U1698:V1698"/>
    <mergeCell ref="W1698:Y1698"/>
    <mergeCell ref="O1696:Q1697"/>
    <mergeCell ref="O1698:Q1698"/>
    <mergeCell ref="AH1689:AI1689"/>
    <mergeCell ref="AH1690:AI1690"/>
    <mergeCell ref="Z1696:AC1697"/>
    <mergeCell ref="AD1696:AF1697"/>
    <mergeCell ref="I1675:J1675"/>
    <mergeCell ref="L1675:N1675"/>
    <mergeCell ref="I1671:J1671"/>
    <mergeCell ref="L1671:N1671"/>
    <mergeCell ref="J1687:K1687"/>
    <mergeCell ref="J1688:K1688"/>
    <mergeCell ref="I1676:K1676"/>
    <mergeCell ref="F1684:G1684"/>
    <mergeCell ref="I1684:J1684"/>
    <mergeCell ref="L1684:M1684"/>
    <mergeCell ref="F1685:G1685"/>
    <mergeCell ref="I1685:J1685"/>
    <mergeCell ref="L1685:M1685"/>
    <mergeCell ref="I1672:K1672"/>
    <mergeCell ref="F1674:G1674"/>
    <mergeCell ref="I1674:J1674"/>
    <mergeCell ref="F1670:G1670"/>
    <mergeCell ref="AH1667:AI1667"/>
    <mergeCell ref="AH1666:AI1666"/>
    <mergeCell ref="F1703:G1703"/>
    <mergeCell ref="H1703:J1703"/>
    <mergeCell ref="K1703:N1703"/>
    <mergeCell ref="O1703:Q1703"/>
    <mergeCell ref="R1703:T1703"/>
    <mergeCell ref="U1703:V1703"/>
    <mergeCell ref="W1703:Y1703"/>
    <mergeCell ref="Z1703:AC1703"/>
    <mergeCell ref="AD1703:AF1703"/>
    <mergeCell ref="AG1703:AI1703"/>
    <mergeCell ref="F1704:G1704"/>
    <mergeCell ref="H1704:J1704"/>
    <mergeCell ref="K1704:N1704"/>
    <mergeCell ref="O1704:Q1704"/>
    <mergeCell ref="R1704:T1704"/>
    <mergeCell ref="U1704:V1704"/>
    <mergeCell ref="W1704:Y1704"/>
    <mergeCell ref="Z1704:AC1704"/>
    <mergeCell ref="AD1704:AF1704"/>
    <mergeCell ref="AG1704:AI1704"/>
    <mergeCell ref="F1701:G1701"/>
    <mergeCell ref="H1701:J1701"/>
    <mergeCell ref="K1701:N1701"/>
    <mergeCell ref="O1701:Q1701"/>
    <mergeCell ref="R1701:T1701"/>
    <mergeCell ref="U1701:V1701"/>
    <mergeCell ref="W1701:Y1701"/>
    <mergeCell ref="Z1701:AC1701"/>
    <mergeCell ref="AD1701:AF1701"/>
    <mergeCell ref="AG1701:AI1701"/>
    <mergeCell ref="F1702:G1702"/>
    <mergeCell ref="H1702:J1702"/>
    <mergeCell ref="K1702:N1702"/>
    <mergeCell ref="O1702:Q1702"/>
    <mergeCell ref="R1702:T1702"/>
    <mergeCell ref="U1702:V1702"/>
    <mergeCell ref="W1702:Y1702"/>
    <mergeCell ref="Z1702:AC1702"/>
    <mergeCell ref="AD1702:AF1702"/>
    <mergeCell ref="AG1702:AI1702"/>
    <mergeCell ref="F1707:G1707"/>
    <mergeCell ref="H1707:J1707"/>
    <mergeCell ref="K1707:N1707"/>
    <mergeCell ref="O1707:Q1707"/>
    <mergeCell ref="R1707:T1707"/>
    <mergeCell ref="U1707:V1707"/>
    <mergeCell ref="W1707:Y1707"/>
    <mergeCell ref="Z1707:AC1707"/>
    <mergeCell ref="AD1707:AF1707"/>
    <mergeCell ref="AG1707:AI1707"/>
    <mergeCell ref="F1708:G1708"/>
    <mergeCell ref="H1708:J1708"/>
    <mergeCell ref="K1708:N1708"/>
    <mergeCell ref="O1708:Q1708"/>
    <mergeCell ref="R1708:T1708"/>
    <mergeCell ref="U1708:V1708"/>
    <mergeCell ref="W1708:Y1708"/>
    <mergeCell ref="Z1708:AC1708"/>
    <mergeCell ref="AD1708:AF1708"/>
    <mergeCell ref="AG1708:AI1708"/>
    <mergeCell ref="F1705:G1705"/>
    <mergeCell ref="H1705:J1705"/>
    <mergeCell ref="K1705:N1705"/>
    <mergeCell ref="O1705:Q1705"/>
    <mergeCell ref="R1705:T1705"/>
    <mergeCell ref="U1705:V1705"/>
    <mergeCell ref="W1705:Y1705"/>
    <mergeCell ref="Z1705:AC1705"/>
    <mergeCell ref="AD1705:AF1705"/>
    <mergeCell ref="AG1705:AI1705"/>
    <mergeCell ref="F1706:G1706"/>
    <mergeCell ref="H1706:J1706"/>
    <mergeCell ref="K1706:N1706"/>
    <mergeCell ref="O1706:Q1706"/>
    <mergeCell ref="R1706:T1706"/>
    <mergeCell ref="U1706:V1706"/>
    <mergeCell ref="W1706:Y1706"/>
    <mergeCell ref="AD1706:AF1706"/>
    <mergeCell ref="AG1706:AI1706"/>
    <mergeCell ref="F1713:G1713"/>
    <mergeCell ref="H1713:J1713"/>
    <mergeCell ref="K1713:N1713"/>
    <mergeCell ref="O1713:Q1713"/>
    <mergeCell ref="R1713:T1713"/>
    <mergeCell ref="U1713:V1713"/>
    <mergeCell ref="W1713:Y1713"/>
    <mergeCell ref="Z1713:AC1713"/>
    <mergeCell ref="AD1713:AF1713"/>
    <mergeCell ref="AG1713:AI1713"/>
    <mergeCell ref="F1711:G1711"/>
    <mergeCell ref="H1711:J1711"/>
    <mergeCell ref="K1711:N1711"/>
    <mergeCell ref="O1711:Q1711"/>
    <mergeCell ref="R1711:T1711"/>
    <mergeCell ref="U1711:V1711"/>
    <mergeCell ref="W1711:Y1711"/>
    <mergeCell ref="Z1711:AC1711"/>
    <mergeCell ref="AD1711:AF1711"/>
    <mergeCell ref="AG1711:AI1711"/>
    <mergeCell ref="F1712:G1712"/>
    <mergeCell ref="H1712:J1712"/>
    <mergeCell ref="K1712:N1712"/>
    <mergeCell ref="O1712:Q1712"/>
    <mergeCell ref="R1712:T1712"/>
    <mergeCell ref="U1712:V1712"/>
    <mergeCell ref="W1712:Y1712"/>
    <mergeCell ref="Z1712:AC1712"/>
    <mergeCell ref="AD1712:AF1712"/>
    <mergeCell ref="AG1712:AI1712"/>
    <mergeCell ref="F1709:G1709"/>
    <mergeCell ref="H1709:J1709"/>
    <mergeCell ref="K1709:N1709"/>
    <mergeCell ref="O1709:Q1709"/>
    <mergeCell ref="R1709:T1709"/>
    <mergeCell ref="U1709:V1709"/>
    <mergeCell ref="W1709:Y1709"/>
    <mergeCell ref="Z1709:AC1709"/>
    <mergeCell ref="AD1709:AF1709"/>
    <mergeCell ref="AG1709:AI1709"/>
    <mergeCell ref="F1710:G1710"/>
    <mergeCell ref="H1710:J1710"/>
    <mergeCell ref="K1710:N1710"/>
    <mergeCell ref="O1710:Q1710"/>
    <mergeCell ref="R1710:T1710"/>
    <mergeCell ref="U1710:V1710"/>
    <mergeCell ref="W1710:Y1710"/>
    <mergeCell ref="Z1710:AC1710"/>
    <mergeCell ref="AD1710:AF1710"/>
    <mergeCell ref="AG1710:AI1710"/>
    <mergeCell ref="F1722:G1722"/>
    <mergeCell ref="H1722:J1722"/>
    <mergeCell ref="K1722:N1722"/>
    <mergeCell ref="O1722:Q1722"/>
    <mergeCell ref="R1722:T1722"/>
    <mergeCell ref="U1722:V1722"/>
    <mergeCell ref="W1722:Y1722"/>
    <mergeCell ref="Z1722:AC1722"/>
    <mergeCell ref="AD1722:AF1722"/>
    <mergeCell ref="AG1722:AI1722"/>
    <mergeCell ref="F1723:G1723"/>
    <mergeCell ref="H1723:J1723"/>
    <mergeCell ref="K1723:N1723"/>
    <mergeCell ref="O1723:Q1723"/>
    <mergeCell ref="R1723:T1723"/>
    <mergeCell ref="U1723:V1723"/>
    <mergeCell ref="W1723:Y1723"/>
    <mergeCell ref="Z1723:AC1723"/>
    <mergeCell ref="AD1723:AF1723"/>
    <mergeCell ref="AG1723:AI1723"/>
    <mergeCell ref="F1721:G1721"/>
    <mergeCell ref="H1721:J1721"/>
    <mergeCell ref="K1721:N1721"/>
    <mergeCell ref="O1721:Q1721"/>
    <mergeCell ref="R1721:T1721"/>
    <mergeCell ref="U1721:V1721"/>
    <mergeCell ref="W1721:Y1721"/>
    <mergeCell ref="Z1721:AC1721"/>
    <mergeCell ref="AD1721:AF1721"/>
    <mergeCell ref="AG1721:AI1721"/>
    <mergeCell ref="F1717:T1717"/>
    <mergeCell ref="U1717:AI1717"/>
    <mergeCell ref="F1718:G1719"/>
    <mergeCell ref="H1718:J1719"/>
    <mergeCell ref="K1718:N1719"/>
    <mergeCell ref="O1718:Q1719"/>
    <mergeCell ref="R1718:T1719"/>
    <mergeCell ref="U1718:V1719"/>
    <mergeCell ref="W1718:Y1719"/>
    <mergeCell ref="Z1718:AC1719"/>
    <mergeCell ref="AD1718:AF1719"/>
    <mergeCell ref="AG1718:AI1719"/>
    <mergeCell ref="F1720:G1720"/>
    <mergeCell ref="H1720:J1720"/>
    <mergeCell ref="K1720:N1720"/>
    <mergeCell ref="O1720:Q1720"/>
    <mergeCell ref="R1720:T1720"/>
    <mergeCell ref="U1720:V1720"/>
    <mergeCell ref="W1720:Y1720"/>
    <mergeCell ref="Z1720:AC1720"/>
    <mergeCell ref="AD1720:AF1720"/>
    <mergeCell ref="AG1720:AI1720"/>
    <mergeCell ref="F1726:G1726"/>
    <mergeCell ref="H1726:J1726"/>
    <mergeCell ref="K1726:N1726"/>
    <mergeCell ref="O1726:Q1726"/>
    <mergeCell ref="R1726:T1726"/>
    <mergeCell ref="U1726:V1726"/>
    <mergeCell ref="W1726:Y1726"/>
    <mergeCell ref="Z1726:AC1726"/>
    <mergeCell ref="AD1726:AF1726"/>
    <mergeCell ref="AG1726:AI1726"/>
    <mergeCell ref="F1727:G1727"/>
    <mergeCell ref="H1727:J1727"/>
    <mergeCell ref="K1727:N1727"/>
    <mergeCell ref="O1727:Q1727"/>
    <mergeCell ref="R1727:T1727"/>
    <mergeCell ref="U1727:V1727"/>
    <mergeCell ref="W1727:Y1727"/>
    <mergeCell ref="Z1727:AC1727"/>
    <mergeCell ref="AD1727:AF1727"/>
    <mergeCell ref="AG1727:AI1727"/>
    <mergeCell ref="F1724:G1724"/>
    <mergeCell ref="H1724:J1724"/>
    <mergeCell ref="K1724:N1724"/>
    <mergeCell ref="O1724:Q1724"/>
    <mergeCell ref="R1724:T1724"/>
    <mergeCell ref="U1724:V1724"/>
    <mergeCell ref="W1724:Y1724"/>
    <mergeCell ref="Z1724:AC1724"/>
    <mergeCell ref="AD1724:AF1724"/>
    <mergeCell ref="AG1724:AI1724"/>
    <mergeCell ref="F1725:G1725"/>
    <mergeCell ref="H1725:J1725"/>
    <mergeCell ref="K1725:N1725"/>
    <mergeCell ref="O1725:Q1725"/>
    <mergeCell ref="R1725:T1725"/>
    <mergeCell ref="U1725:V1725"/>
    <mergeCell ref="W1725:Y1725"/>
    <mergeCell ref="Z1725:AC1725"/>
    <mergeCell ref="AD1725:AF1725"/>
    <mergeCell ref="AG1725:AI1725"/>
    <mergeCell ref="F1730:G1730"/>
    <mergeCell ref="H1730:J1730"/>
    <mergeCell ref="K1730:N1730"/>
    <mergeCell ref="O1730:Q1730"/>
    <mergeCell ref="R1730:T1730"/>
    <mergeCell ref="U1730:V1730"/>
    <mergeCell ref="W1730:Y1730"/>
    <mergeCell ref="Z1730:AC1730"/>
    <mergeCell ref="AD1730:AF1730"/>
    <mergeCell ref="AG1730:AI1730"/>
    <mergeCell ref="F1731:G1731"/>
    <mergeCell ref="H1731:J1731"/>
    <mergeCell ref="K1731:N1731"/>
    <mergeCell ref="O1731:Q1731"/>
    <mergeCell ref="R1731:T1731"/>
    <mergeCell ref="U1731:V1731"/>
    <mergeCell ref="W1731:Y1731"/>
    <mergeCell ref="Z1731:AC1731"/>
    <mergeCell ref="AD1731:AF1731"/>
    <mergeCell ref="AG1731:AI1731"/>
    <mergeCell ref="F1728:G1728"/>
    <mergeCell ref="H1728:J1728"/>
    <mergeCell ref="K1728:N1728"/>
    <mergeCell ref="O1728:Q1728"/>
    <mergeCell ref="R1728:T1728"/>
    <mergeCell ref="U1728:V1728"/>
    <mergeCell ref="W1728:Y1728"/>
    <mergeCell ref="Z1728:AC1728"/>
    <mergeCell ref="AD1728:AF1728"/>
    <mergeCell ref="AG1728:AI1728"/>
    <mergeCell ref="F1729:G1729"/>
    <mergeCell ref="H1729:J1729"/>
    <mergeCell ref="K1729:N1729"/>
    <mergeCell ref="O1729:Q1729"/>
    <mergeCell ref="R1729:T1729"/>
    <mergeCell ref="U1729:V1729"/>
    <mergeCell ref="W1729:Y1729"/>
    <mergeCell ref="Z1729:AC1729"/>
    <mergeCell ref="AD1729:AF1729"/>
    <mergeCell ref="AG1729:AI1729"/>
    <mergeCell ref="F1734:G1734"/>
    <mergeCell ref="H1734:J1734"/>
    <mergeCell ref="K1734:N1734"/>
    <mergeCell ref="O1734:Q1734"/>
    <mergeCell ref="R1734:T1734"/>
    <mergeCell ref="U1734:V1734"/>
    <mergeCell ref="W1734:Y1734"/>
    <mergeCell ref="Z1734:AC1734"/>
    <mergeCell ref="AD1734:AF1734"/>
    <mergeCell ref="AG1734:AI1734"/>
    <mergeCell ref="F1735:G1735"/>
    <mergeCell ref="H1735:J1735"/>
    <mergeCell ref="K1735:N1735"/>
    <mergeCell ref="O1735:Q1735"/>
    <mergeCell ref="R1735:T1735"/>
    <mergeCell ref="U1735:V1735"/>
    <mergeCell ref="W1735:Y1735"/>
    <mergeCell ref="Z1735:AC1735"/>
    <mergeCell ref="AD1735:AF1735"/>
    <mergeCell ref="AG1735:AI1735"/>
    <mergeCell ref="F1732:G1732"/>
    <mergeCell ref="H1732:J1732"/>
    <mergeCell ref="K1732:N1732"/>
    <mergeCell ref="O1732:Q1732"/>
    <mergeCell ref="R1732:T1732"/>
    <mergeCell ref="U1732:V1732"/>
    <mergeCell ref="W1732:Y1732"/>
    <mergeCell ref="Z1732:AC1732"/>
    <mergeCell ref="AD1732:AF1732"/>
    <mergeCell ref="AG1732:AI1732"/>
    <mergeCell ref="F1733:G1733"/>
    <mergeCell ref="H1733:J1733"/>
    <mergeCell ref="K1733:N1733"/>
    <mergeCell ref="O1733:Q1733"/>
    <mergeCell ref="R1733:T1733"/>
    <mergeCell ref="U1733:V1733"/>
    <mergeCell ref="W1733:Y1733"/>
    <mergeCell ref="Z1733:AC1733"/>
    <mergeCell ref="AD1733:AF1733"/>
    <mergeCell ref="AG1733:AI1733"/>
    <mergeCell ref="F1745:G1745"/>
    <mergeCell ref="H1745:J1745"/>
    <mergeCell ref="K1745:N1745"/>
    <mergeCell ref="O1745:Q1745"/>
    <mergeCell ref="R1745:T1745"/>
    <mergeCell ref="U1745:V1745"/>
    <mergeCell ref="W1745:Y1745"/>
    <mergeCell ref="Z1745:AC1745"/>
    <mergeCell ref="AD1745:AF1745"/>
    <mergeCell ref="AG1745:AI1745"/>
    <mergeCell ref="F1746:G1746"/>
    <mergeCell ref="H1746:J1746"/>
    <mergeCell ref="K1746:N1746"/>
    <mergeCell ref="O1746:Q1746"/>
    <mergeCell ref="R1746:T1746"/>
    <mergeCell ref="U1746:V1746"/>
    <mergeCell ref="W1746:Y1746"/>
    <mergeCell ref="Z1746:AC1746"/>
    <mergeCell ref="AD1746:AF1746"/>
    <mergeCell ref="AG1746:AI1746"/>
    <mergeCell ref="W1742:Y1742"/>
    <mergeCell ref="Z1742:AC1742"/>
    <mergeCell ref="AD1742:AF1742"/>
    <mergeCell ref="AG1742:AI1742"/>
    <mergeCell ref="F1743:G1743"/>
    <mergeCell ref="H1743:J1743"/>
    <mergeCell ref="K1743:N1743"/>
    <mergeCell ref="O1743:Q1743"/>
    <mergeCell ref="R1743:T1743"/>
    <mergeCell ref="U1743:V1743"/>
    <mergeCell ref="W1743:Y1743"/>
    <mergeCell ref="Z1743:AC1743"/>
    <mergeCell ref="AD1743:AF1743"/>
    <mergeCell ref="AG1743:AI1743"/>
    <mergeCell ref="F1744:G1744"/>
    <mergeCell ref="H1744:J1744"/>
    <mergeCell ref="K1744:N1744"/>
    <mergeCell ref="O1744:Q1744"/>
    <mergeCell ref="R1744:T1744"/>
    <mergeCell ref="U1744:V1744"/>
    <mergeCell ref="W1744:Y1744"/>
    <mergeCell ref="Z1744:AC1744"/>
    <mergeCell ref="AD1744:AF1744"/>
    <mergeCell ref="AG1744:AI1744"/>
    <mergeCell ref="F1742:G1742"/>
    <mergeCell ref="H1742:J1742"/>
    <mergeCell ref="K1742:N1742"/>
    <mergeCell ref="O1742:Q1742"/>
    <mergeCell ref="R1742:T1742"/>
    <mergeCell ref="U1742:V1742"/>
    <mergeCell ref="F1749:G1749"/>
    <mergeCell ref="H1749:J1749"/>
    <mergeCell ref="K1749:N1749"/>
    <mergeCell ref="O1749:Q1749"/>
    <mergeCell ref="R1749:T1749"/>
    <mergeCell ref="U1749:V1749"/>
    <mergeCell ref="W1749:Y1749"/>
    <mergeCell ref="Z1749:AC1749"/>
    <mergeCell ref="AD1749:AF1749"/>
    <mergeCell ref="AG1749:AI1749"/>
    <mergeCell ref="F1750:G1750"/>
    <mergeCell ref="H1750:J1750"/>
    <mergeCell ref="K1750:N1750"/>
    <mergeCell ref="O1750:Q1750"/>
    <mergeCell ref="R1750:T1750"/>
    <mergeCell ref="U1750:V1750"/>
    <mergeCell ref="W1750:Y1750"/>
    <mergeCell ref="Z1750:AC1750"/>
    <mergeCell ref="AD1750:AF1750"/>
    <mergeCell ref="AG1750:AI1750"/>
    <mergeCell ref="F1747:G1747"/>
    <mergeCell ref="H1747:J1747"/>
    <mergeCell ref="K1747:N1747"/>
    <mergeCell ref="O1747:Q1747"/>
    <mergeCell ref="R1747:T1747"/>
    <mergeCell ref="U1747:V1747"/>
    <mergeCell ref="W1747:Y1747"/>
    <mergeCell ref="Z1747:AC1747"/>
    <mergeCell ref="AD1747:AF1747"/>
    <mergeCell ref="AG1747:AI1747"/>
    <mergeCell ref="F1748:G1748"/>
    <mergeCell ref="H1748:J1748"/>
    <mergeCell ref="K1748:N1748"/>
    <mergeCell ref="O1748:Q1748"/>
    <mergeCell ref="R1748:T1748"/>
    <mergeCell ref="U1748:V1748"/>
    <mergeCell ref="W1748:Y1748"/>
    <mergeCell ref="Z1748:AC1748"/>
    <mergeCell ref="AD1748:AF1748"/>
    <mergeCell ref="AG1748:AI1748"/>
    <mergeCell ref="F1753:G1753"/>
    <mergeCell ref="H1753:J1753"/>
    <mergeCell ref="K1753:N1753"/>
    <mergeCell ref="O1753:Q1753"/>
    <mergeCell ref="R1753:T1753"/>
    <mergeCell ref="U1753:V1753"/>
    <mergeCell ref="W1753:Y1753"/>
    <mergeCell ref="Z1753:AC1753"/>
    <mergeCell ref="AD1753:AF1753"/>
    <mergeCell ref="AG1753:AI1753"/>
    <mergeCell ref="F1754:G1754"/>
    <mergeCell ref="H1754:J1754"/>
    <mergeCell ref="K1754:N1754"/>
    <mergeCell ref="O1754:Q1754"/>
    <mergeCell ref="R1754:T1754"/>
    <mergeCell ref="U1754:V1754"/>
    <mergeCell ref="W1754:Y1754"/>
    <mergeCell ref="Z1754:AC1754"/>
    <mergeCell ref="AD1754:AF1754"/>
    <mergeCell ref="AG1754:AI1754"/>
    <mergeCell ref="F1751:G1751"/>
    <mergeCell ref="H1751:J1751"/>
    <mergeCell ref="K1751:N1751"/>
    <mergeCell ref="O1751:Q1751"/>
    <mergeCell ref="R1751:T1751"/>
    <mergeCell ref="U1751:V1751"/>
    <mergeCell ref="W1751:Y1751"/>
    <mergeCell ref="Z1751:AC1751"/>
    <mergeCell ref="AD1751:AF1751"/>
    <mergeCell ref="AG1751:AI1751"/>
    <mergeCell ref="F1752:G1752"/>
    <mergeCell ref="H1752:J1752"/>
    <mergeCell ref="K1752:N1752"/>
    <mergeCell ref="O1752:Q1752"/>
    <mergeCell ref="R1752:T1752"/>
    <mergeCell ref="U1752:V1752"/>
    <mergeCell ref="W1752:Y1752"/>
    <mergeCell ref="Z1752:AC1752"/>
    <mergeCell ref="AD1752:AF1752"/>
    <mergeCell ref="AG1752:AI1752"/>
    <mergeCell ref="F1757:G1757"/>
    <mergeCell ref="H1757:J1757"/>
    <mergeCell ref="K1757:N1757"/>
    <mergeCell ref="O1757:Q1757"/>
    <mergeCell ref="R1757:T1757"/>
    <mergeCell ref="U1757:V1757"/>
    <mergeCell ref="W1757:Y1757"/>
    <mergeCell ref="Z1757:AC1757"/>
    <mergeCell ref="AD1757:AF1757"/>
    <mergeCell ref="AG1757:AI1757"/>
    <mergeCell ref="F1761:T1761"/>
    <mergeCell ref="U1761:AI1761"/>
    <mergeCell ref="F1762:G1763"/>
    <mergeCell ref="H1762:J1763"/>
    <mergeCell ref="K1762:N1763"/>
    <mergeCell ref="O1762:Q1763"/>
    <mergeCell ref="R1762:T1763"/>
    <mergeCell ref="U1762:V1763"/>
    <mergeCell ref="W1762:Y1763"/>
    <mergeCell ref="Z1762:AC1763"/>
    <mergeCell ref="AD1762:AF1763"/>
    <mergeCell ref="AG1762:AI1763"/>
    <mergeCell ref="F1755:G1755"/>
    <mergeCell ref="H1755:J1755"/>
    <mergeCell ref="K1755:N1755"/>
    <mergeCell ref="O1755:Q1755"/>
    <mergeCell ref="R1755:T1755"/>
    <mergeCell ref="U1755:V1755"/>
    <mergeCell ref="W1755:Y1755"/>
    <mergeCell ref="Z1755:AC1755"/>
    <mergeCell ref="AD1755:AF1755"/>
    <mergeCell ref="AG1755:AI1755"/>
    <mergeCell ref="F1756:G1756"/>
    <mergeCell ref="H1756:J1756"/>
    <mergeCell ref="K1756:N1756"/>
    <mergeCell ref="O1756:Q1756"/>
    <mergeCell ref="R1756:T1756"/>
    <mergeCell ref="U1756:V1756"/>
    <mergeCell ref="W1756:Y1756"/>
    <mergeCell ref="Z1756:AC1756"/>
    <mergeCell ref="AD1756:AF1756"/>
    <mergeCell ref="AG1756:AI1756"/>
    <mergeCell ref="F1766:G1766"/>
    <mergeCell ref="H1766:J1766"/>
    <mergeCell ref="K1766:N1766"/>
    <mergeCell ref="O1766:Q1766"/>
    <mergeCell ref="R1766:T1766"/>
    <mergeCell ref="U1766:V1766"/>
    <mergeCell ref="W1766:Y1766"/>
    <mergeCell ref="Z1766:AC1766"/>
    <mergeCell ref="AD1766:AF1766"/>
    <mergeCell ref="AG1766:AI1766"/>
    <mergeCell ref="F1767:G1767"/>
    <mergeCell ref="H1767:J1767"/>
    <mergeCell ref="K1767:N1767"/>
    <mergeCell ref="O1767:Q1767"/>
    <mergeCell ref="R1767:T1767"/>
    <mergeCell ref="U1767:V1767"/>
    <mergeCell ref="W1767:Y1767"/>
    <mergeCell ref="Z1767:AC1767"/>
    <mergeCell ref="AD1767:AF1767"/>
    <mergeCell ref="AG1767:AI1767"/>
    <mergeCell ref="F1764:G1764"/>
    <mergeCell ref="H1764:J1764"/>
    <mergeCell ref="K1764:N1764"/>
    <mergeCell ref="O1764:Q1764"/>
    <mergeCell ref="R1764:T1764"/>
    <mergeCell ref="U1764:V1764"/>
    <mergeCell ref="W1764:Y1764"/>
    <mergeCell ref="Z1764:AC1764"/>
    <mergeCell ref="AD1764:AF1764"/>
    <mergeCell ref="AG1764:AI1764"/>
    <mergeCell ref="F1765:G1765"/>
    <mergeCell ref="H1765:J1765"/>
    <mergeCell ref="K1765:N1765"/>
    <mergeCell ref="O1765:Q1765"/>
    <mergeCell ref="R1765:T1765"/>
    <mergeCell ref="U1765:V1765"/>
    <mergeCell ref="W1765:Y1765"/>
    <mergeCell ref="Z1765:AC1765"/>
    <mergeCell ref="AD1765:AF1765"/>
    <mergeCell ref="AG1765:AI1765"/>
    <mergeCell ref="F1770:G1770"/>
    <mergeCell ref="H1770:J1770"/>
    <mergeCell ref="K1770:N1770"/>
    <mergeCell ref="O1770:Q1770"/>
    <mergeCell ref="R1770:T1770"/>
    <mergeCell ref="U1770:V1770"/>
    <mergeCell ref="W1770:Y1770"/>
    <mergeCell ref="Z1770:AC1770"/>
    <mergeCell ref="AD1770:AF1770"/>
    <mergeCell ref="AG1770:AI1770"/>
    <mergeCell ref="F1771:G1771"/>
    <mergeCell ref="H1771:J1771"/>
    <mergeCell ref="K1771:N1771"/>
    <mergeCell ref="O1771:Q1771"/>
    <mergeCell ref="R1771:T1771"/>
    <mergeCell ref="U1771:V1771"/>
    <mergeCell ref="W1771:Y1771"/>
    <mergeCell ref="Z1771:AC1771"/>
    <mergeCell ref="AD1771:AF1771"/>
    <mergeCell ref="AG1771:AI1771"/>
    <mergeCell ref="F1768:G1768"/>
    <mergeCell ref="H1768:J1768"/>
    <mergeCell ref="K1768:N1768"/>
    <mergeCell ref="O1768:Q1768"/>
    <mergeCell ref="R1768:T1768"/>
    <mergeCell ref="U1768:V1768"/>
    <mergeCell ref="W1768:Y1768"/>
    <mergeCell ref="Z1768:AC1768"/>
    <mergeCell ref="AD1768:AF1768"/>
    <mergeCell ref="AG1768:AI1768"/>
    <mergeCell ref="F1769:G1769"/>
    <mergeCell ref="H1769:J1769"/>
    <mergeCell ref="K1769:N1769"/>
    <mergeCell ref="O1769:Q1769"/>
    <mergeCell ref="R1769:T1769"/>
    <mergeCell ref="U1769:V1769"/>
    <mergeCell ref="W1769:Y1769"/>
    <mergeCell ref="Z1769:AC1769"/>
    <mergeCell ref="AD1769:AF1769"/>
    <mergeCell ref="AG1769:AI1769"/>
    <mergeCell ref="F1774:G1774"/>
    <mergeCell ref="H1774:J1774"/>
    <mergeCell ref="K1774:N1774"/>
    <mergeCell ref="O1774:Q1774"/>
    <mergeCell ref="R1774:T1774"/>
    <mergeCell ref="U1774:V1774"/>
    <mergeCell ref="W1774:Y1774"/>
    <mergeCell ref="Z1774:AC1774"/>
    <mergeCell ref="AD1774:AF1774"/>
    <mergeCell ref="AG1774:AI1774"/>
    <mergeCell ref="F1775:G1775"/>
    <mergeCell ref="H1775:J1775"/>
    <mergeCell ref="K1775:N1775"/>
    <mergeCell ref="O1775:Q1775"/>
    <mergeCell ref="R1775:T1775"/>
    <mergeCell ref="U1775:V1775"/>
    <mergeCell ref="W1775:Y1775"/>
    <mergeCell ref="Z1775:AC1775"/>
    <mergeCell ref="AD1775:AF1775"/>
    <mergeCell ref="AG1775:AI1775"/>
    <mergeCell ref="F1772:G1772"/>
    <mergeCell ref="H1772:J1772"/>
    <mergeCell ref="K1772:N1772"/>
    <mergeCell ref="O1772:Q1772"/>
    <mergeCell ref="R1772:T1772"/>
    <mergeCell ref="U1772:V1772"/>
    <mergeCell ref="W1772:Y1772"/>
    <mergeCell ref="Z1772:AC1772"/>
    <mergeCell ref="AD1772:AF1772"/>
    <mergeCell ref="AG1772:AI1772"/>
    <mergeCell ref="F1773:G1773"/>
    <mergeCell ref="H1773:J1773"/>
    <mergeCell ref="K1773:N1773"/>
    <mergeCell ref="O1773:Q1773"/>
    <mergeCell ref="R1773:T1773"/>
    <mergeCell ref="U1773:V1773"/>
    <mergeCell ref="W1773:Y1773"/>
    <mergeCell ref="Z1773:AC1773"/>
    <mergeCell ref="AD1773:AF1773"/>
    <mergeCell ref="AG1773:AI1773"/>
    <mergeCell ref="F1778:G1778"/>
    <mergeCell ref="H1778:J1778"/>
    <mergeCell ref="K1778:N1778"/>
    <mergeCell ref="O1778:Q1778"/>
    <mergeCell ref="R1778:T1778"/>
    <mergeCell ref="U1778:V1778"/>
    <mergeCell ref="W1778:Y1778"/>
    <mergeCell ref="Z1778:AC1778"/>
    <mergeCell ref="AD1778:AF1778"/>
    <mergeCell ref="AG1778:AI1778"/>
    <mergeCell ref="F1779:G1779"/>
    <mergeCell ref="H1779:J1779"/>
    <mergeCell ref="K1779:N1779"/>
    <mergeCell ref="O1779:Q1779"/>
    <mergeCell ref="R1779:T1779"/>
    <mergeCell ref="U1779:V1779"/>
    <mergeCell ref="W1779:Y1779"/>
    <mergeCell ref="Z1779:AC1779"/>
    <mergeCell ref="AD1779:AF1779"/>
    <mergeCell ref="AG1779:AI1779"/>
    <mergeCell ref="F1776:G1776"/>
    <mergeCell ref="H1776:J1776"/>
    <mergeCell ref="K1776:N1776"/>
    <mergeCell ref="O1776:Q1776"/>
    <mergeCell ref="R1776:T1776"/>
    <mergeCell ref="U1776:V1776"/>
    <mergeCell ref="W1776:Y1776"/>
    <mergeCell ref="Z1776:AC1776"/>
    <mergeCell ref="AD1776:AF1776"/>
    <mergeCell ref="AG1776:AI1776"/>
    <mergeCell ref="F1777:G1777"/>
    <mergeCell ref="H1777:J1777"/>
    <mergeCell ref="K1777:N1777"/>
    <mergeCell ref="O1777:Q1777"/>
    <mergeCell ref="R1777:T1777"/>
    <mergeCell ref="U1777:V1777"/>
    <mergeCell ref="W1777:Y1777"/>
    <mergeCell ref="Z1777:AC1777"/>
    <mergeCell ref="AD1777:AF1777"/>
    <mergeCell ref="AG1777:AI1777"/>
    <mergeCell ref="F1787:G1787"/>
    <mergeCell ref="H1787:J1787"/>
    <mergeCell ref="K1787:N1787"/>
    <mergeCell ref="O1787:Q1787"/>
    <mergeCell ref="R1787:T1787"/>
    <mergeCell ref="U1787:V1787"/>
    <mergeCell ref="W1787:Y1787"/>
    <mergeCell ref="Z1787:AC1787"/>
    <mergeCell ref="AD1787:AF1787"/>
    <mergeCell ref="AG1787:AI1787"/>
    <mergeCell ref="F1788:G1788"/>
    <mergeCell ref="H1788:J1788"/>
    <mergeCell ref="K1788:N1788"/>
    <mergeCell ref="O1788:Q1788"/>
    <mergeCell ref="R1788:T1788"/>
    <mergeCell ref="U1788:V1788"/>
    <mergeCell ref="W1788:Y1788"/>
    <mergeCell ref="Z1788:AC1788"/>
    <mergeCell ref="AD1788:AF1788"/>
    <mergeCell ref="AG1788:AI1788"/>
    <mergeCell ref="F1783:T1783"/>
    <mergeCell ref="U1783:AI1783"/>
    <mergeCell ref="F1784:G1785"/>
    <mergeCell ref="H1784:J1785"/>
    <mergeCell ref="K1784:N1785"/>
    <mergeCell ref="O1784:Q1785"/>
    <mergeCell ref="R1784:T1785"/>
    <mergeCell ref="U1784:V1785"/>
    <mergeCell ref="W1784:Y1785"/>
    <mergeCell ref="Z1784:AC1785"/>
    <mergeCell ref="AD1784:AF1785"/>
    <mergeCell ref="AG1784:AI1785"/>
    <mergeCell ref="F1786:G1786"/>
    <mergeCell ref="H1786:J1786"/>
    <mergeCell ref="K1786:N1786"/>
    <mergeCell ref="O1786:Q1786"/>
    <mergeCell ref="R1786:T1786"/>
    <mergeCell ref="U1786:V1786"/>
    <mergeCell ref="W1786:Y1786"/>
    <mergeCell ref="Z1786:AC1786"/>
    <mergeCell ref="AD1786:AF1786"/>
    <mergeCell ref="AG1786:AI1786"/>
    <mergeCell ref="F1791:G1791"/>
    <mergeCell ref="H1791:J1791"/>
    <mergeCell ref="K1791:N1791"/>
    <mergeCell ref="O1791:Q1791"/>
    <mergeCell ref="R1791:T1791"/>
    <mergeCell ref="U1791:V1791"/>
    <mergeCell ref="W1791:Y1791"/>
    <mergeCell ref="Z1791:AC1791"/>
    <mergeCell ref="AD1791:AF1791"/>
    <mergeCell ref="AG1791:AI1791"/>
    <mergeCell ref="F1792:G1792"/>
    <mergeCell ref="H1792:J1792"/>
    <mergeCell ref="K1792:N1792"/>
    <mergeCell ref="O1792:Q1792"/>
    <mergeCell ref="R1792:T1792"/>
    <mergeCell ref="U1792:V1792"/>
    <mergeCell ref="W1792:Y1792"/>
    <mergeCell ref="Z1792:AC1792"/>
    <mergeCell ref="AD1792:AF1792"/>
    <mergeCell ref="AG1792:AI1792"/>
    <mergeCell ref="F1789:G1789"/>
    <mergeCell ref="H1789:J1789"/>
    <mergeCell ref="K1789:N1789"/>
    <mergeCell ref="O1789:Q1789"/>
    <mergeCell ref="R1789:T1789"/>
    <mergeCell ref="U1789:V1789"/>
    <mergeCell ref="W1789:Y1789"/>
    <mergeCell ref="Z1789:AC1789"/>
    <mergeCell ref="AD1789:AF1789"/>
    <mergeCell ref="AG1789:AI1789"/>
    <mergeCell ref="F1790:G1790"/>
    <mergeCell ref="H1790:J1790"/>
    <mergeCell ref="K1790:N1790"/>
    <mergeCell ref="O1790:Q1790"/>
    <mergeCell ref="R1790:T1790"/>
    <mergeCell ref="U1790:V1790"/>
    <mergeCell ref="W1790:Y1790"/>
    <mergeCell ref="Z1790:AC1790"/>
    <mergeCell ref="AD1790:AF1790"/>
    <mergeCell ref="AG1790:AI1790"/>
    <mergeCell ref="F1795:G1795"/>
    <mergeCell ref="H1795:J1795"/>
    <mergeCell ref="K1795:N1795"/>
    <mergeCell ref="O1795:Q1795"/>
    <mergeCell ref="R1795:T1795"/>
    <mergeCell ref="U1795:V1795"/>
    <mergeCell ref="W1795:Y1795"/>
    <mergeCell ref="Z1795:AC1795"/>
    <mergeCell ref="AD1795:AF1795"/>
    <mergeCell ref="AG1795:AI1795"/>
    <mergeCell ref="F1796:G1796"/>
    <mergeCell ref="H1796:J1796"/>
    <mergeCell ref="K1796:N1796"/>
    <mergeCell ref="O1796:Q1796"/>
    <mergeCell ref="R1796:T1796"/>
    <mergeCell ref="U1796:V1796"/>
    <mergeCell ref="W1796:Y1796"/>
    <mergeCell ref="Z1796:AC1796"/>
    <mergeCell ref="AD1796:AF1796"/>
    <mergeCell ref="AG1796:AI1796"/>
    <mergeCell ref="F1793:G1793"/>
    <mergeCell ref="H1793:J1793"/>
    <mergeCell ref="K1793:N1793"/>
    <mergeCell ref="O1793:Q1793"/>
    <mergeCell ref="R1793:T1793"/>
    <mergeCell ref="U1793:V1793"/>
    <mergeCell ref="W1793:Y1793"/>
    <mergeCell ref="Z1793:AC1793"/>
    <mergeCell ref="AD1793:AF1793"/>
    <mergeCell ref="AG1793:AI1793"/>
    <mergeCell ref="F1794:G1794"/>
    <mergeCell ref="H1794:J1794"/>
    <mergeCell ref="K1794:N1794"/>
    <mergeCell ref="O1794:Q1794"/>
    <mergeCell ref="R1794:T1794"/>
    <mergeCell ref="U1794:V1794"/>
    <mergeCell ref="W1794:Y1794"/>
    <mergeCell ref="Z1794:AC1794"/>
    <mergeCell ref="AD1794:AF1794"/>
    <mergeCell ref="AG1794:AI1794"/>
    <mergeCell ref="F1799:G1799"/>
    <mergeCell ref="H1799:J1799"/>
    <mergeCell ref="K1799:N1799"/>
    <mergeCell ref="O1799:Q1799"/>
    <mergeCell ref="R1799:T1799"/>
    <mergeCell ref="U1799:V1799"/>
    <mergeCell ref="W1799:Y1799"/>
    <mergeCell ref="Z1799:AC1799"/>
    <mergeCell ref="AD1799:AF1799"/>
    <mergeCell ref="AG1799:AI1799"/>
    <mergeCell ref="F1800:G1800"/>
    <mergeCell ref="H1800:J1800"/>
    <mergeCell ref="K1800:N1800"/>
    <mergeCell ref="O1800:Q1800"/>
    <mergeCell ref="R1800:T1800"/>
    <mergeCell ref="U1800:V1800"/>
    <mergeCell ref="W1800:Y1800"/>
    <mergeCell ref="Z1800:AC1800"/>
    <mergeCell ref="AD1800:AF1800"/>
    <mergeCell ref="AG1800:AI1800"/>
    <mergeCell ref="F1797:G1797"/>
    <mergeCell ref="H1797:J1797"/>
    <mergeCell ref="K1797:N1797"/>
    <mergeCell ref="O1797:Q1797"/>
    <mergeCell ref="R1797:T1797"/>
    <mergeCell ref="U1797:V1797"/>
    <mergeCell ref="W1797:Y1797"/>
    <mergeCell ref="Z1797:AC1797"/>
    <mergeCell ref="AD1797:AF1797"/>
    <mergeCell ref="AG1797:AI1797"/>
    <mergeCell ref="F1798:G1798"/>
    <mergeCell ref="H1798:J1798"/>
    <mergeCell ref="K1798:N1798"/>
    <mergeCell ref="O1798:Q1798"/>
    <mergeCell ref="R1798:T1798"/>
    <mergeCell ref="U1798:V1798"/>
    <mergeCell ref="W1798:Y1798"/>
    <mergeCell ref="Z1798:AC1798"/>
    <mergeCell ref="AD1798:AF1798"/>
    <mergeCell ref="AG1798:AI1798"/>
    <mergeCell ref="F1808:G1808"/>
    <mergeCell ref="H1808:J1808"/>
    <mergeCell ref="K1808:N1808"/>
    <mergeCell ref="O1808:Q1808"/>
    <mergeCell ref="R1808:T1808"/>
    <mergeCell ref="U1808:V1808"/>
    <mergeCell ref="W1808:Y1808"/>
    <mergeCell ref="Z1808:AC1808"/>
    <mergeCell ref="AD1808:AF1808"/>
    <mergeCell ref="AG1808:AI1808"/>
    <mergeCell ref="F1809:G1809"/>
    <mergeCell ref="H1809:J1809"/>
    <mergeCell ref="K1809:N1809"/>
    <mergeCell ref="O1809:Q1809"/>
    <mergeCell ref="R1809:T1809"/>
    <mergeCell ref="U1809:V1809"/>
    <mergeCell ref="W1809:Y1809"/>
    <mergeCell ref="Z1809:AC1809"/>
    <mergeCell ref="AD1809:AF1809"/>
    <mergeCell ref="AG1809:AI1809"/>
    <mergeCell ref="F1801:G1801"/>
    <mergeCell ref="H1801:J1801"/>
    <mergeCell ref="K1801:N1801"/>
    <mergeCell ref="O1801:Q1801"/>
    <mergeCell ref="R1801:T1801"/>
    <mergeCell ref="U1801:V1801"/>
    <mergeCell ref="W1801:Y1801"/>
    <mergeCell ref="Z1801:AC1801"/>
    <mergeCell ref="AD1801:AF1801"/>
    <mergeCell ref="AG1801:AI1801"/>
    <mergeCell ref="F1805:T1805"/>
    <mergeCell ref="U1805:AI1805"/>
    <mergeCell ref="F1806:G1807"/>
    <mergeCell ref="H1806:J1807"/>
    <mergeCell ref="K1806:N1807"/>
    <mergeCell ref="O1806:Q1807"/>
    <mergeCell ref="R1806:T1807"/>
    <mergeCell ref="U1806:V1807"/>
    <mergeCell ref="W1806:Y1807"/>
    <mergeCell ref="Z1806:AC1807"/>
    <mergeCell ref="AD1806:AF1807"/>
    <mergeCell ref="AG1806:AI1807"/>
    <mergeCell ref="F1812:G1812"/>
    <mergeCell ref="H1812:J1812"/>
    <mergeCell ref="K1812:N1812"/>
    <mergeCell ref="O1812:Q1812"/>
    <mergeCell ref="R1812:T1812"/>
    <mergeCell ref="U1812:V1812"/>
    <mergeCell ref="W1812:Y1812"/>
    <mergeCell ref="Z1812:AC1812"/>
    <mergeCell ref="AD1812:AF1812"/>
    <mergeCell ref="AG1812:AI1812"/>
    <mergeCell ref="F1813:G1813"/>
    <mergeCell ref="H1813:J1813"/>
    <mergeCell ref="K1813:N1813"/>
    <mergeCell ref="O1813:Q1813"/>
    <mergeCell ref="R1813:T1813"/>
    <mergeCell ref="U1813:V1813"/>
    <mergeCell ref="W1813:Y1813"/>
    <mergeCell ref="Z1813:AC1813"/>
    <mergeCell ref="AD1813:AF1813"/>
    <mergeCell ref="AG1813:AI1813"/>
    <mergeCell ref="F1810:G1810"/>
    <mergeCell ref="H1810:J1810"/>
    <mergeCell ref="K1810:N1810"/>
    <mergeCell ref="O1810:Q1810"/>
    <mergeCell ref="R1810:T1810"/>
    <mergeCell ref="U1810:V1810"/>
    <mergeCell ref="W1810:Y1810"/>
    <mergeCell ref="Z1810:AC1810"/>
    <mergeCell ref="AD1810:AF1810"/>
    <mergeCell ref="AG1810:AI1810"/>
    <mergeCell ref="F1811:G1811"/>
    <mergeCell ref="H1811:J1811"/>
    <mergeCell ref="K1811:N1811"/>
    <mergeCell ref="O1811:Q1811"/>
    <mergeCell ref="R1811:T1811"/>
    <mergeCell ref="U1811:V1811"/>
    <mergeCell ref="W1811:Y1811"/>
    <mergeCell ref="Z1811:AC1811"/>
    <mergeCell ref="AD1811:AF1811"/>
    <mergeCell ref="AG1811:AI1811"/>
    <mergeCell ref="F1816:G1816"/>
    <mergeCell ref="H1816:J1816"/>
    <mergeCell ref="K1816:N1816"/>
    <mergeCell ref="O1816:Q1816"/>
    <mergeCell ref="R1816:T1816"/>
    <mergeCell ref="U1816:V1816"/>
    <mergeCell ref="W1816:Y1816"/>
    <mergeCell ref="Z1816:AC1816"/>
    <mergeCell ref="AD1816:AF1816"/>
    <mergeCell ref="AG1816:AI1816"/>
    <mergeCell ref="F1817:G1817"/>
    <mergeCell ref="H1817:J1817"/>
    <mergeCell ref="K1817:N1817"/>
    <mergeCell ref="O1817:Q1817"/>
    <mergeCell ref="R1817:T1817"/>
    <mergeCell ref="U1817:V1817"/>
    <mergeCell ref="W1817:Y1817"/>
    <mergeCell ref="Z1817:AC1817"/>
    <mergeCell ref="AD1817:AF1817"/>
    <mergeCell ref="AG1817:AI1817"/>
    <mergeCell ref="F1814:G1814"/>
    <mergeCell ref="H1814:J1814"/>
    <mergeCell ref="K1814:N1814"/>
    <mergeCell ref="O1814:Q1814"/>
    <mergeCell ref="R1814:T1814"/>
    <mergeCell ref="U1814:V1814"/>
    <mergeCell ref="W1814:Y1814"/>
    <mergeCell ref="Z1814:AC1814"/>
    <mergeCell ref="AD1814:AF1814"/>
    <mergeCell ref="AG1814:AI1814"/>
    <mergeCell ref="F1815:G1815"/>
    <mergeCell ref="H1815:J1815"/>
    <mergeCell ref="K1815:N1815"/>
    <mergeCell ref="O1815:Q1815"/>
    <mergeCell ref="R1815:T1815"/>
    <mergeCell ref="U1815:V1815"/>
    <mergeCell ref="W1815:Y1815"/>
    <mergeCell ref="Z1815:AC1815"/>
    <mergeCell ref="AD1815:AF1815"/>
    <mergeCell ref="AG1815:AI1815"/>
    <mergeCell ref="F1820:G1820"/>
    <mergeCell ref="H1820:J1820"/>
    <mergeCell ref="K1820:N1820"/>
    <mergeCell ref="O1820:Q1820"/>
    <mergeCell ref="R1820:T1820"/>
    <mergeCell ref="U1820:V1820"/>
    <mergeCell ref="W1820:Y1820"/>
    <mergeCell ref="Z1820:AC1820"/>
    <mergeCell ref="AD1820:AF1820"/>
    <mergeCell ref="AG1820:AI1820"/>
    <mergeCell ref="F1821:G1821"/>
    <mergeCell ref="H1821:J1821"/>
    <mergeCell ref="K1821:N1821"/>
    <mergeCell ref="O1821:Q1821"/>
    <mergeCell ref="R1821:T1821"/>
    <mergeCell ref="U1821:V1821"/>
    <mergeCell ref="W1821:Y1821"/>
    <mergeCell ref="Z1821:AC1821"/>
    <mergeCell ref="AD1821:AF1821"/>
    <mergeCell ref="AG1821:AI1821"/>
    <mergeCell ref="F1818:G1818"/>
    <mergeCell ref="H1818:J1818"/>
    <mergeCell ref="K1818:N1818"/>
    <mergeCell ref="O1818:Q1818"/>
    <mergeCell ref="R1818:T1818"/>
    <mergeCell ref="U1818:V1818"/>
    <mergeCell ref="W1818:Y1818"/>
    <mergeCell ref="Z1818:AC1818"/>
    <mergeCell ref="AD1818:AF1818"/>
    <mergeCell ref="AG1818:AI1818"/>
    <mergeCell ref="F1819:G1819"/>
    <mergeCell ref="H1819:J1819"/>
    <mergeCell ref="K1819:N1819"/>
    <mergeCell ref="O1819:Q1819"/>
    <mergeCell ref="R1819:T1819"/>
    <mergeCell ref="U1819:V1819"/>
    <mergeCell ref="W1819:Y1819"/>
    <mergeCell ref="Z1819:AC1819"/>
    <mergeCell ref="AD1819:AF1819"/>
    <mergeCell ref="AG1819:AI1819"/>
    <mergeCell ref="K1851:Z1851"/>
    <mergeCell ref="I1856:K1857"/>
    <mergeCell ref="I1858:K1858"/>
    <mergeCell ref="L1856:N1857"/>
    <mergeCell ref="L1858:N1858"/>
    <mergeCell ref="O1856:R1857"/>
    <mergeCell ref="O1858:R1858"/>
    <mergeCell ref="S1856:U1857"/>
    <mergeCell ref="S1858:U1858"/>
    <mergeCell ref="I1862:K1862"/>
    <mergeCell ref="L1862:N1862"/>
    <mergeCell ref="O1862:R1862"/>
    <mergeCell ref="S1862:U1862"/>
    <mergeCell ref="I1863:K1863"/>
    <mergeCell ref="L1863:N1863"/>
    <mergeCell ref="O1863:R1863"/>
    <mergeCell ref="S1863:U1863"/>
    <mergeCell ref="F1822:G1822"/>
    <mergeCell ref="H1822:J1822"/>
    <mergeCell ref="K1822:N1822"/>
    <mergeCell ref="O1822:Q1822"/>
    <mergeCell ref="R1822:T1822"/>
    <mergeCell ref="U1822:V1822"/>
    <mergeCell ref="W1822:Y1822"/>
    <mergeCell ref="Z1822:AC1822"/>
    <mergeCell ref="AD1822:AF1822"/>
    <mergeCell ref="AG1822:AI1822"/>
    <mergeCell ref="F1823:G1823"/>
    <mergeCell ref="H1823:J1823"/>
    <mergeCell ref="K1823:N1823"/>
    <mergeCell ref="O1823:Q1823"/>
    <mergeCell ref="R1823:T1823"/>
    <mergeCell ref="U1823:V1823"/>
    <mergeCell ref="W1823:Y1823"/>
    <mergeCell ref="Z1823:AC1823"/>
    <mergeCell ref="AD1823:AF1823"/>
    <mergeCell ref="AG1823:AI1823"/>
    <mergeCell ref="I1855:R1855"/>
    <mergeCell ref="S1855:AB1855"/>
    <mergeCell ref="I1867:K1867"/>
    <mergeCell ref="L1867:N1867"/>
    <mergeCell ref="O1867:R1867"/>
    <mergeCell ref="S1867:U1867"/>
    <mergeCell ref="I1868:K1868"/>
    <mergeCell ref="L1868:N1868"/>
    <mergeCell ref="O1868:R1868"/>
    <mergeCell ref="S1868:U1868"/>
    <mergeCell ref="I1869:K1869"/>
    <mergeCell ref="L1869:N1869"/>
    <mergeCell ref="O1869:R1869"/>
    <mergeCell ref="S1869:U1869"/>
    <mergeCell ref="I1864:K1864"/>
    <mergeCell ref="L1864:N1864"/>
    <mergeCell ref="O1864:R1864"/>
    <mergeCell ref="S1864:U1864"/>
    <mergeCell ref="I1865:K1865"/>
    <mergeCell ref="L1865:N1865"/>
    <mergeCell ref="O1865:R1865"/>
    <mergeCell ref="S1865:U1865"/>
    <mergeCell ref="I1866:K1866"/>
    <mergeCell ref="L1866:N1866"/>
    <mergeCell ref="O1866:R1866"/>
    <mergeCell ref="S1866:U1866"/>
    <mergeCell ref="I1859:K1859"/>
    <mergeCell ref="L1859:N1859"/>
    <mergeCell ref="O1859:R1859"/>
    <mergeCell ref="S1859:U1859"/>
    <mergeCell ref="I1860:K1860"/>
    <mergeCell ref="L1860:N1860"/>
    <mergeCell ref="O1860:R1860"/>
    <mergeCell ref="S1860:U1860"/>
    <mergeCell ref="I1861:K1861"/>
    <mergeCell ref="L1861:N1861"/>
    <mergeCell ref="O1861:R1861"/>
    <mergeCell ref="S1861:U1861"/>
    <mergeCell ref="I1903:K1903"/>
    <mergeCell ref="L1903:N1903"/>
    <mergeCell ref="O1903:R1903"/>
    <mergeCell ref="S1903:U1903"/>
    <mergeCell ref="V1903:Y1903"/>
    <mergeCell ref="Z1903:AB1903"/>
    <mergeCell ref="V1904:Y1904"/>
    <mergeCell ref="Z1904:AB1904"/>
    <mergeCell ref="V1905:Y1905"/>
    <mergeCell ref="Z1905:AB1905"/>
    <mergeCell ref="I1873:K1873"/>
    <mergeCell ref="L1873:N1873"/>
    <mergeCell ref="O1873:R1873"/>
    <mergeCell ref="S1873:U1873"/>
    <mergeCell ref="I1899:AB1899"/>
    <mergeCell ref="I1900:K1902"/>
    <mergeCell ref="L1900:N1902"/>
    <mergeCell ref="O1900:U1900"/>
    <mergeCell ref="V1900:AB1900"/>
    <mergeCell ref="O1901:R1902"/>
    <mergeCell ref="S1901:U1902"/>
    <mergeCell ref="V1901:Y1902"/>
    <mergeCell ref="Z1901:AB1902"/>
    <mergeCell ref="I1870:K1870"/>
    <mergeCell ref="L1870:N1870"/>
    <mergeCell ref="O1870:R1870"/>
    <mergeCell ref="S1870:U1870"/>
    <mergeCell ref="I1871:K1871"/>
    <mergeCell ref="L1871:N1871"/>
    <mergeCell ref="O1871:R1871"/>
    <mergeCell ref="S1871:U1871"/>
    <mergeCell ref="I1872:K1872"/>
    <mergeCell ref="L1872:N1872"/>
    <mergeCell ref="O1872:R1872"/>
    <mergeCell ref="S1872:U1872"/>
    <mergeCell ref="L1905:N1905"/>
    <mergeCell ref="O1905:R1905"/>
    <mergeCell ref="S1905:U1905"/>
    <mergeCell ref="O1883:R1883"/>
    <mergeCell ref="S1883:U1883"/>
    <mergeCell ref="V1883:X1883"/>
    <mergeCell ref="Y1883:AB1883"/>
    <mergeCell ref="I1884:K1884"/>
    <mergeCell ref="L1884:N1884"/>
    <mergeCell ref="O1884:R1884"/>
    <mergeCell ref="S1884:U1884"/>
    <mergeCell ref="V1884:X1884"/>
    <mergeCell ref="Y1884:AB1884"/>
    <mergeCell ref="L1885:N1885"/>
    <mergeCell ref="O1885:R1885"/>
    <mergeCell ref="S1885:U1885"/>
    <mergeCell ref="I1877:R1877"/>
    <mergeCell ref="S1877:AB1877"/>
    <mergeCell ref="I1878:K1879"/>
    <mergeCell ref="L1878:N1879"/>
    <mergeCell ref="O1878:R1879"/>
    <mergeCell ref="S1878:U1879"/>
    <mergeCell ref="V1878:X1879"/>
    <mergeCell ref="Y1878:AB1879"/>
    <mergeCell ref="I1880:K1880"/>
    <mergeCell ref="L1880:N1880"/>
    <mergeCell ref="O1880:R1880"/>
    <mergeCell ref="S1880:U1880"/>
    <mergeCell ref="V1880:X1880"/>
    <mergeCell ref="V1865:X1865"/>
    <mergeCell ref="V1866:X1866"/>
    <mergeCell ref="V1867:X1867"/>
    <mergeCell ref="V1868:X1868"/>
    <mergeCell ref="V1869:X1869"/>
    <mergeCell ref="V1870:X1870"/>
    <mergeCell ref="V1871:X1871"/>
    <mergeCell ref="V1872:X1872"/>
    <mergeCell ref="V1873:X1873"/>
    <mergeCell ref="Y1865:AB1865"/>
    <mergeCell ref="Y1866:AB1866"/>
    <mergeCell ref="Y1867:AB1867"/>
    <mergeCell ref="Y1868:AB1868"/>
    <mergeCell ref="Y1869:AB1869"/>
    <mergeCell ref="Y1870:AB1870"/>
    <mergeCell ref="Y1871:AB1871"/>
    <mergeCell ref="Y1872:AB1872"/>
    <mergeCell ref="Y1873:AB1873"/>
    <mergeCell ref="I1918:K1918"/>
    <mergeCell ref="L1918:N1918"/>
    <mergeCell ref="O1918:R1918"/>
    <mergeCell ref="S1918:U1918"/>
    <mergeCell ref="V1918:Y1918"/>
    <mergeCell ref="Z1918:AB1918"/>
    <mergeCell ref="V1856:X1857"/>
    <mergeCell ref="Y1856:AB1857"/>
    <mergeCell ref="V1858:X1858"/>
    <mergeCell ref="Y1858:AB1858"/>
    <mergeCell ref="V1859:X1859"/>
    <mergeCell ref="Y1859:AB1859"/>
    <mergeCell ref="V1860:X1860"/>
    <mergeCell ref="Y1860:AB1860"/>
    <mergeCell ref="V1861:X1861"/>
    <mergeCell ref="Y1861:AB1861"/>
    <mergeCell ref="V1862:X1862"/>
    <mergeCell ref="Y1862:AB1862"/>
    <mergeCell ref="V1863:X1863"/>
    <mergeCell ref="Y1863:AB1863"/>
    <mergeCell ref="V1864:X1864"/>
    <mergeCell ref="Y1864:AB1864"/>
    <mergeCell ref="V1915:Y1915"/>
    <mergeCell ref="Z1915:AB1915"/>
    <mergeCell ref="V1916:Y1916"/>
    <mergeCell ref="Z1916:AB1916"/>
    <mergeCell ref="V1917:Y1917"/>
    <mergeCell ref="Z1917:AB1917"/>
    <mergeCell ref="V1912:Y1912"/>
    <mergeCell ref="Z1912:AB1912"/>
    <mergeCell ref="V1913:Y1913"/>
    <mergeCell ref="Z1913:AB1913"/>
    <mergeCell ref="V1914:Y1914"/>
    <mergeCell ref="Z1914:AB1914"/>
    <mergeCell ref="V1909:Y1909"/>
    <mergeCell ref="Z1909:AB1909"/>
    <mergeCell ref="V1910:Y1910"/>
    <mergeCell ref="Y1881:AB1881"/>
    <mergeCell ref="I1882:K1882"/>
    <mergeCell ref="L1882:N1882"/>
    <mergeCell ref="O1882:R1882"/>
    <mergeCell ref="S1882:U1882"/>
    <mergeCell ref="V1882:X1882"/>
    <mergeCell ref="Y1882:AB1882"/>
    <mergeCell ref="I1883:K1883"/>
    <mergeCell ref="L1883:N1883"/>
    <mergeCell ref="Y1880:AB1880"/>
    <mergeCell ref="I1881:K1881"/>
    <mergeCell ref="L1881:N1881"/>
    <mergeCell ref="O1881:R1881"/>
    <mergeCell ref="S1881:U1881"/>
    <mergeCell ref="V1881:X1881"/>
    <mergeCell ref="I1913:K1913"/>
    <mergeCell ref="L1913:N1913"/>
    <mergeCell ref="O1913:R1913"/>
    <mergeCell ref="S1913:U1913"/>
    <mergeCell ref="I1914:K1914"/>
    <mergeCell ref="L1914:N1914"/>
    <mergeCell ref="O1914:R1914"/>
    <mergeCell ref="S1914:U1914"/>
    <mergeCell ref="I1915:K1915"/>
    <mergeCell ref="L1915:N1915"/>
    <mergeCell ref="O1915:R1915"/>
    <mergeCell ref="S1915:U1915"/>
    <mergeCell ref="I1910:K1910"/>
    <mergeCell ref="L1910:N1910"/>
    <mergeCell ref="O1910:R1910"/>
    <mergeCell ref="S1910:U1910"/>
    <mergeCell ref="I1911:K1911"/>
    <mergeCell ref="L1911:N1911"/>
    <mergeCell ref="I1888:K1888"/>
    <mergeCell ref="L1888:N1888"/>
    <mergeCell ref="O1888:R1888"/>
    <mergeCell ref="S1888:U1888"/>
    <mergeCell ref="V1888:X1888"/>
    <mergeCell ref="Y1888:AB1888"/>
    <mergeCell ref="I1889:K1889"/>
    <mergeCell ref="L1889:N1889"/>
    <mergeCell ref="O1889:R1889"/>
    <mergeCell ref="S1889:U1889"/>
    <mergeCell ref="V1889:X1889"/>
    <mergeCell ref="Y1889:AB1889"/>
    <mergeCell ref="I1890:K1890"/>
    <mergeCell ref="L1890:N1890"/>
    <mergeCell ref="O1890:R1890"/>
    <mergeCell ref="S1890:U1890"/>
    <mergeCell ref="V1890:X1890"/>
    <mergeCell ref="Y1890:AB1890"/>
    <mergeCell ref="I1885:K1885"/>
    <mergeCell ref="Z1910:AB1910"/>
    <mergeCell ref="V1911:Y1911"/>
    <mergeCell ref="Z1911:AB1911"/>
    <mergeCell ref="V1906:Y1906"/>
    <mergeCell ref="Z1906:AB1906"/>
    <mergeCell ref="V1907:Y1907"/>
    <mergeCell ref="Z1907:AB1907"/>
    <mergeCell ref="V1908:Y1908"/>
    <mergeCell ref="V1885:X1885"/>
    <mergeCell ref="Y1885:AB1885"/>
    <mergeCell ref="I1886:K1886"/>
    <mergeCell ref="L1886:N1886"/>
    <mergeCell ref="O1886:R1886"/>
    <mergeCell ref="S1886:U1886"/>
    <mergeCell ref="V1886:X1886"/>
    <mergeCell ref="Y1886:AB1886"/>
    <mergeCell ref="I1887:K1887"/>
    <mergeCell ref="L1887:N1887"/>
    <mergeCell ref="O1887:R1887"/>
    <mergeCell ref="S1887:U1887"/>
    <mergeCell ref="V1887:X1887"/>
    <mergeCell ref="Y1887:AB1887"/>
    <mergeCell ref="Y1919:AA1919"/>
    <mergeCell ref="V1919:W1919"/>
    <mergeCell ref="I1922:AB1922"/>
    <mergeCell ref="I1923:K1925"/>
    <mergeCell ref="L1923:N1925"/>
    <mergeCell ref="O1923:U1923"/>
    <mergeCell ref="V1923:AB1923"/>
    <mergeCell ref="O1924:R1925"/>
    <mergeCell ref="S1924:U1925"/>
    <mergeCell ref="V1924:Y1925"/>
    <mergeCell ref="Z1924:AB1925"/>
    <mergeCell ref="I1894:K1894"/>
    <mergeCell ref="L1894:N1894"/>
    <mergeCell ref="O1894:R1894"/>
    <mergeCell ref="S1894:U1894"/>
    <mergeCell ref="V1894:X1894"/>
    <mergeCell ref="Y1894:AB1894"/>
    <mergeCell ref="I1895:K1895"/>
    <mergeCell ref="L1895:N1895"/>
    <mergeCell ref="O1895:R1895"/>
    <mergeCell ref="S1895:U1895"/>
    <mergeCell ref="V1895:X1895"/>
    <mergeCell ref="Y1895:AB1895"/>
    <mergeCell ref="I1891:K1891"/>
    <mergeCell ref="L1891:N1891"/>
    <mergeCell ref="O1891:R1891"/>
    <mergeCell ref="S1891:U1891"/>
    <mergeCell ref="V1891:X1891"/>
    <mergeCell ref="Y1891:AB1891"/>
    <mergeCell ref="I1892:K1892"/>
    <mergeCell ref="L1892:N1892"/>
    <mergeCell ref="O1892:R1892"/>
    <mergeCell ref="S1892:U1892"/>
    <mergeCell ref="V1892:X1892"/>
    <mergeCell ref="Y1892:AB1892"/>
    <mergeCell ref="I1893:K1893"/>
    <mergeCell ref="L1893:N1893"/>
    <mergeCell ref="O1893:R1893"/>
    <mergeCell ref="S1893:U1893"/>
    <mergeCell ref="V1893:X1893"/>
    <mergeCell ref="Y1893:AB1893"/>
    <mergeCell ref="O1911:R1911"/>
    <mergeCell ref="S1911:U1911"/>
    <mergeCell ref="I1912:K1912"/>
    <mergeCell ref="L1912:N1912"/>
    <mergeCell ref="O1912:R1912"/>
    <mergeCell ref="S1912:U1912"/>
    <mergeCell ref="I1907:K1907"/>
    <mergeCell ref="L1907:N1907"/>
    <mergeCell ref="O1907:R1907"/>
    <mergeCell ref="S1907:U1907"/>
    <mergeCell ref="I1908:K1908"/>
    <mergeCell ref="L1908:N1908"/>
    <mergeCell ref="O1908:R1908"/>
    <mergeCell ref="S1908:U1908"/>
    <mergeCell ref="I1909:K1909"/>
    <mergeCell ref="L1909:N1909"/>
    <mergeCell ref="O1909:R1909"/>
    <mergeCell ref="S1909:U1909"/>
    <mergeCell ref="I1904:K1904"/>
    <mergeCell ref="L1904:N1904"/>
    <mergeCell ref="O1904:R1904"/>
    <mergeCell ref="S1904:U1904"/>
    <mergeCell ref="I1905:K1905"/>
    <mergeCell ref="I1929:K1929"/>
    <mergeCell ref="L1929:N1929"/>
    <mergeCell ref="O1929:R1929"/>
    <mergeCell ref="S1929:U1929"/>
    <mergeCell ref="V1929:Y1929"/>
    <mergeCell ref="Z1929:AB1929"/>
    <mergeCell ref="I1930:K1930"/>
    <mergeCell ref="L1930:N1930"/>
    <mergeCell ref="O1930:R1930"/>
    <mergeCell ref="S1930:U1930"/>
    <mergeCell ref="V1930:Y1930"/>
    <mergeCell ref="Z1930:AB1930"/>
    <mergeCell ref="I1931:K1931"/>
    <mergeCell ref="L1931:N1931"/>
    <mergeCell ref="O1931:R1931"/>
    <mergeCell ref="S1931:U1931"/>
    <mergeCell ref="V1931:Y1931"/>
    <mergeCell ref="Z1931:AB1931"/>
    <mergeCell ref="I1926:K1926"/>
    <mergeCell ref="L1926:N1926"/>
    <mergeCell ref="O1926:R1926"/>
    <mergeCell ref="S1926:U1926"/>
    <mergeCell ref="V1926:Y1926"/>
    <mergeCell ref="Z1926:AB1926"/>
    <mergeCell ref="I1927:K1927"/>
    <mergeCell ref="L1927:N1927"/>
    <mergeCell ref="O1927:R1927"/>
    <mergeCell ref="S1927:U1927"/>
    <mergeCell ref="V1927:Y1927"/>
    <mergeCell ref="Z1927:AB1927"/>
    <mergeCell ref="I1928:K1928"/>
    <mergeCell ref="L1928:N1928"/>
    <mergeCell ref="O1928:R1928"/>
    <mergeCell ref="S1928:U1928"/>
    <mergeCell ref="V1928:Y1928"/>
    <mergeCell ref="Z1928:AB1928"/>
    <mergeCell ref="I1916:K1916"/>
    <mergeCell ref="L1916:N1916"/>
    <mergeCell ref="O1916:R1916"/>
    <mergeCell ref="S1916:U1916"/>
    <mergeCell ref="I1917:K1917"/>
    <mergeCell ref="L1917:N1917"/>
    <mergeCell ref="O1917:R1917"/>
    <mergeCell ref="S1917:U1917"/>
    <mergeCell ref="Z1908:AB1908"/>
    <mergeCell ref="I1906:K1906"/>
    <mergeCell ref="L1906:N1906"/>
    <mergeCell ref="O1906:R1906"/>
    <mergeCell ref="S1906:U1906"/>
    <mergeCell ref="I1935:K1935"/>
    <mergeCell ref="L1935:N1935"/>
    <mergeCell ref="O1935:R1935"/>
    <mergeCell ref="S1935:U1935"/>
    <mergeCell ref="V1935:Y1935"/>
    <mergeCell ref="Z1935:AB1935"/>
    <mergeCell ref="I1936:K1936"/>
    <mergeCell ref="L1936:N1936"/>
    <mergeCell ref="O1936:R1936"/>
    <mergeCell ref="S1936:U1936"/>
    <mergeCell ref="V1936:Y1936"/>
    <mergeCell ref="Z1936:AB1936"/>
    <mergeCell ref="I1937:K1937"/>
    <mergeCell ref="L1937:N1937"/>
    <mergeCell ref="O1937:R1937"/>
    <mergeCell ref="S1937:U1937"/>
    <mergeCell ref="V1937:Y1937"/>
    <mergeCell ref="Z1937:AB1937"/>
    <mergeCell ref="I1932:K1932"/>
    <mergeCell ref="L1932:N1932"/>
    <mergeCell ref="O1932:R1932"/>
    <mergeCell ref="S1932:U1932"/>
    <mergeCell ref="V1932:Y1932"/>
    <mergeCell ref="Z1932:AB1932"/>
    <mergeCell ref="I1933:K1933"/>
    <mergeCell ref="L1933:N1933"/>
    <mergeCell ref="O1933:R1933"/>
    <mergeCell ref="S1933:U1933"/>
    <mergeCell ref="V1933:Y1933"/>
    <mergeCell ref="Z1933:AB1933"/>
    <mergeCell ref="I1934:K1934"/>
    <mergeCell ref="L1934:N1934"/>
    <mergeCell ref="O1934:R1934"/>
    <mergeCell ref="S1934:U1934"/>
    <mergeCell ref="V1934:Y1934"/>
    <mergeCell ref="Z1934:AB1934"/>
    <mergeCell ref="I1941:K1941"/>
    <mergeCell ref="L1941:N1941"/>
    <mergeCell ref="O1941:R1941"/>
    <mergeCell ref="S1941:U1941"/>
    <mergeCell ref="V1941:Y1941"/>
    <mergeCell ref="Z1941:AB1941"/>
    <mergeCell ref="V1942:W1942"/>
    <mergeCell ref="Y1942:AA1942"/>
    <mergeCell ref="I1946:AB1946"/>
    <mergeCell ref="I1947:K1949"/>
    <mergeCell ref="L1947:N1949"/>
    <mergeCell ref="O1947:U1947"/>
    <mergeCell ref="V1947:AB1947"/>
    <mergeCell ref="O1948:R1949"/>
    <mergeCell ref="S1948:U1949"/>
    <mergeCell ref="V1948:Y1949"/>
    <mergeCell ref="Z1948:AB1949"/>
    <mergeCell ref="I1938:K1938"/>
    <mergeCell ref="L1938:N1938"/>
    <mergeCell ref="O1938:R1938"/>
    <mergeCell ref="S1938:U1938"/>
    <mergeCell ref="V1938:Y1938"/>
    <mergeCell ref="Z1938:AB1938"/>
    <mergeCell ref="I1939:K1939"/>
    <mergeCell ref="L1939:N1939"/>
    <mergeCell ref="O1939:R1939"/>
    <mergeCell ref="S1939:U1939"/>
    <mergeCell ref="V1939:Y1939"/>
    <mergeCell ref="Z1939:AB1939"/>
    <mergeCell ref="I1940:K1940"/>
    <mergeCell ref="L1940:N1940"/>
    <mergeCell ref="O1940:R1940"/>
    <mergeCell ref="S1940:U1940"/>
    <mergeCell ref="V1940:Y1940"/>
    <mergeCell ref="Z1940:AB1940"/>
    <mergeCell ref="I1953:K1953"/>
    <mergeCell ref="L1953:N1953"/>
    <mergeCell ref="O1953:R1953"/>
    <mergeCell ref="S1953:U1953"/>
    <mergeCell ref="V1953:Y1953"/>
    <mergeCell ref="Z1953:AB1953"/>
    <mergeCell ref="I1954:K1954"/>
    <mergeCell ref="L1954:N1954"/>
    <mergeCell ref="O1954:R1954"/>
    <mergeCell ref="S1954:U1954"/>
    <mergeCell ref="V1954:Y1954"/>
    <mergeCell ref="Z1954:AB1954"/>
    <mergeCell ref="I1955:K1955"/>
    <mergeCell ref="L1955:N1955"/>
    <mergeCell ref="O1955:R1955"/>
    <mergeCell ref="S1955:U1955"/>
    <mergeCell ref="V1955:Y1955"/>
    <mergeCell ref="Z1955:AB1955"/>
    <mergeCell ref="I1950:K1950"/>
    <mergeCell ref="L1950:N1950"/>
    <mergeCell ref="O1950:R1950"/>
    <mergeCell ref="S1950:U1950"/>
    <mergeCell ref="V1950:Y1950"/>
    <mergeCell ref="Z1950:AB1950"/>
    <mergeCell ref="I1951:K1951"/>
    <mergeCell ref="L1951:N1951"/>
    <mergeCell ref="O1951:R1951"/>
    <mergeCell ref="S1951:U1951"/>
    <mergeCell ref="V1951:Y1951"/>
    <mergeCell ref="Z1951:AB1951"/>
    <mergeCell ref="I1952:K1952"/>
    <mergeCell ref="L1952:N1952"/>
    <mergeCell ref="O1952:R1952"/>
    <mergeCell ref="S1952:U1952"/>
    <mergeCell ref="V1952:Y1952"/>
    <mergeCell ref="Z1952:AB1952"/>
    <mergeCell ref="I1959:K1959"/>
    <mergeCell ref="L1959:N1959"/>
    <mergeCell ref="O1959:R1959"/>
    <mergeCell ref="S1959:U1959"/>
    <mergeCell ref="V1959:Y1959"/>
    <mergeCell ref="Z1959:AB1959"/>
    <mergeCell ref="I1960:K1960"/>
    <mergeCell ref="L1960:N1960"/>
    <mergeCell ref="O1960:R1960"/>
    <mergeCell ref="S1960:U1960"/>
    <mergeCell ref="V1960:Y1960"/>
    <mergeCell ref="Z1960:AB1960"/>
    <mergeCell ref="I1961:K1961"/>
    <mergeCell ref="L1961:N1961"/>
    <mergeCell ref="O1961:R1961"/>
    <mergeCell ref="S1961:U1961"/>
    <mergeCell ref="V1961:Y1961"/>
    <mergeCell ref="Z1961:AB1961"/>
    <mergeCell ref="I1956:K1956"/>
    <mergeCell ref="L1956:N1956"/>
    <mergeCell ref="O1956:R1956"/>
    <mergeCell ref="S1956:U1956"/>
    <mergeCell ref="V1956:Y1956"/>
    <mergeCell ref="Z1956:AB1956"/>
    <mergeCell ref="I1957:K1957"/>
    <mergeCell ref="L1957:N1957"/>
    <mergeCell ref="O1957:R1957"/>
    <mergeCell ref="S1957:U1957"/>
    <mergeCell ref="V1957:Y1957"/>
    <mergeCell ref="Z1957:AB1957"/>
    <mergeCell ref="I1958:K1958"/>
    <mergeCell ref="L1958:N1958"/>
    <mergeCell ref="O1958:R1958"/>
    <mergeCell ref="S1958:U1958"/>
    <mergeCell ref="V1958:Y1958"/>
    <mergeCell ref="Z1958:AB1958"/>
    <mergeCell ref="I1965:K1965"/>
    <mergeCell ref="L1965:N1965"/>
    <mergeCell ref="O1965:R1965"/>
    <mergeCell ref="S1965:U1965"/>
    <mergeCell ref="V1965:Y1965"/>
    <mergeCell ref="Z1965:AB1965"/>
    <mergeCell ref="V1966:W1966"/>
    <mergeCell ref="Y1966:AA1966"/>
    <mergeCell ref="I1969:AB1969"/>
    <mergeCell ref="I1970:K1972"/>
    <mergeCell ref="L1970:N1972"/>
    <mergeCell ref="O1970:U1970"/>
    <mergeCell ref="V1970:AB1970"/>
    <mergeCell ref="O1971:R1972"/>
    <mergeCell ref="S1971:U1972"/>
    <mergeCell ref="V1971:Y1972"/>
    <mergeCell ref="Z1971:AB1972"/>
    <mergeCell ref="I1962:K1962"/>
    <mergeCell ref="L1962:N1962"/>
    <mergeCell ref="O1962:R1962"/>
    <mergeCell ref="S1962:U1962"/>
    <mergeCell ref="V1962:Y1962"/>
    <mergeCell ref="Z1962:AB1962"/>
    <mergeCell ref="I1963:K1963"/>
    <mergeCell ref="L1963:N1963"/>
    <mergeCell ref="O1963:R1963"/>
    <mergeCell ref="S1963:U1963"/>
    <mergeCell ref="V1963:Y1963"/>
    <mergeCell ref="Z1963:AB1963"/>
    <mergeCell ref="I1964:K1964"/>
    <mergeCell ref="L1964:N1964"/>
    <mergeCell ref="O1964:R1964"/>
    <mergeCell ref="S1964:U1964"/>
    <mergeCell ref="V1964:Y1964"/>
    <mergeCell ref="Z1964:AB1964"/>
    <mergeCell ref="I1976:K1976"/>
    <mergeCell ref="L1976:N1976"/>
    <mergeCell ref="O1976:R1976"/>
    <mergeCell ref="S1976:U1976"/>
    <mergeCell ref="V1976:Y1976"/>
    <mergeCell ref="Z1976:AB1976"/>
    <mergeCell ref="I1977:K1977"/>
    <mergeCell ref="L1977:N1977"/>
    <mergeCell ref="O1977:R1977"/>
    <mergeCell ref="S1977:U1977"/>
    <mergeCell ref="V1977:Y1977"/>
    <mergeCell ref="Z1977:AB1977"/>
    <mergeCell ref="I1978:K1978"/>
    <mergeCell ref="L1978:N1978"/>
    <mergeCell ref="O1978:R1978"/>
    <mergeCell ref="S1978:U1978"/>
    <mergeCell ref="V1978:Y1978"/>
    <mergeCell ref="Z1978:AB1978"/>
    <mergeCell ref="I1973:K1973"/>
    <mergeCell ref="L1973:N1973"/>
    <mergeCell ref="O1973:R1973"/>
    <mergeCell ref="S1973:U1973"/>
    <mergeCell ref="V1973:Y1973"/>
    <mergeCell ref="Z1973:AB1973"/>
    <mergeCell ref="I1974:K1974"/>
    <mergeCell ref="L1974:N1974"/>
    <mergeCell ref="O1974:R1974"/>
    <mergeCell ref="S1974:U1974"/>
    <mergeCell ref="V1974:Y1974"/>
    <mergeCell ref="Z1974:AB1974"/>
    <mergeCell ref="I1975:K1975"/>
    <mergeCell ref="L1975:N1975"/>
    <mergeCell ref="O1975:R1975"/>
    <mergeCell ref="S1975:U1975"/>
    <mergeCell ref="V1975:Y1975"/>
    <mergeCell ref="Z1975:AB1975"/>
    <mergeCell ref="I1982:K1982"/>
    <mergeCell ref="L1982:N1982"/>
    <mergeCell ref="O1982:R1982"/>
    <mergeCell ref="S1982:U1982"/>
    <mergeCell ref="V1982:Y1982"/>
    <mergeCell ref="Z1982:AB1982"/>
    <mergeCell ref="I1983:K1983"/>
    <mergeCell ref="L1983:N1983"/>
    <mergeCell ref="O1983:R1983"/>
    <mergeCell ref="S1983:U1983"/>
    <mergeCell ref="V1983:Y1983"/>
    <mergeCell ref="Z1983:AB1983"/>
    <mergeCell ref="I1984:K1984"/>
    <mergeCell ref="L1984:N1984"/>
    <mergeCell ref="O1984:R1984"/>
    <mergeCell ref="S1984:U1984"/>
    <mergeCell ref="V1984:Y1984"/>
    <mergeCell ref="Z1984:AB1984"/>
    <mergeCell ref="I1979:K1979"/>
    <mergeCell ref="L1979:N1979"/>
    <mergeCell ref="O1979:R1979"/>
    <mergeCell ref="S1979:U1979"/>
    <mergeCell ref="V1979:Y1979"/>
    <mergeCell ref="Z1979:AB1979"/>
    <mergeCell ref="I1980:K1980"/>
    <mergeCell ref="L1980:N1980"/>
    <mergeCell ref="O1980:R1980"/>
    <mergeCell ref="S1980:U1980"/>
    <mergeCell ref="V1980:Y1980"/>
    <mergeCell ref="Z1980:AB1980"/>
    <mergeCell ref="I1981:K1981"/>
    <mergeCell ref="L1981:N1981"/>
    <mergeCell ref="O1981:R1981"/>
    <mergeCell ref="S1981:U1981"/>
    <mergeCell ref="V1981:Y1981"/>
    <mergeCell ref="Z1981:AB1981"/>
    <mergeCell ref="I1988:K1988"/>
    <mergeCell ref="L1988:N1988"/>
    <mergeCell ref="O1988:R1988"/>
    <mergeCell ref="S1988:U1988"/>
    <mergeCell ref="V1988:Y1988"/>
    <mergeCell ref="Z1988:AB1988"/>
    <mergeCell ref="V1989:W1989"/>
    <mergeCell ref="Y1989:AA1989"/>
    <mergeCell ref="I1993:AB1993"/>
    <mergeCell ref="I1994:K1996"/>
    <mergeCell ref="L1994:N1996"/>
    <mergeCell ref="O1994:U1994"/>
    <mergeCell ref="V1994:AB1994"/>
    <mergeCell ref="O1995:R1996"/>
    <mergeCell ref="S1995:U1996"/>
    <mergeCell ref="V1995:Y1996"/>
    <mergeCell ref="Z1995:AB1996"/>
    <mergeCell ref="I1985:K1985"/>
    <mergeCell ref="L1985:N1985"/>
    <mergeCell ref="O1985:R1985"/>
    <mergeCell ref="S1985:U1985"/>
    <mergeCell ref="V1985:Y1985"/>
    <mergeCell ref="Z1985:AB1985"/>
    <mergeCell ref="I1986:K1986"/>
    <mergeCell ref="L1986:N1986"/>
    <mergeCell ref="O1986:R1986"/>
    <mergeCell ref="S1986:U1986"/>
    <mergeCell ref="V1986:Y1986"/>
    <mergeCell ref="Z1986:AB1986"/>
    <mergeCell ref="I1987:K1987"/>
    <mergeCell ref="L1987:N1987"/>
    <mergeCell ref="O1987:R1987"/>
    <mergeCell ref="S1987:U1987"/>
    <mergeCell ref="V1987:Y1987"/>
    <mergeCell ref="Z1987:AB1987"/>
    <mergeCell ref="I2000:K2000"/>
    <mergeCell ref="L2000:N2000"/>
    <mergeCell ref="O2000:R2000"/>
    <mergeCell ref="S2000:U2000"/>
    <mergeCell ref="V2000:Y2000"/>
    <mergeCell ref="Z2000:AB2000"/>
    <mergeCell ref="I2001:K2001"/>
    <mergeCell ref="L2001:N2001"/>
    <mergeCell ref="O2001:R2001"/>
    <mergeCell ref="S2001:U2001"/>
    <mergeCell ref="V2001:Y2001"/>
    <mergeCell ref="Z2001:AB2001"/>
    <mergeCell ref="I2002:K2002"/>
    <mergeCell ref="L2002:N2002"/>
    <mergeCell ref="O2002:R2002"/>
    <mergeCell ref="S2002:U2002"/>
    <mergeCell ref="V2002:Y2002"/>
    <mergeCell ref="Z2002:AB2002"/>
    <mergeCell ref="I1997:K1997"/>
    <mergeCell ref="L1997:N1997"/>
    <mergeCell ref="O1997:R1997"/>
    <mergeCell ref="S1997:U1997"/>
    <mergeCell ref="V1997:Y1997"/>
    <mergeCell ref="Z1997:AB1997"/>
    <mergeCell ref="I1998:K1998"/>
    <mergeCell ref="L1998:N1998"/>
    <mergeCell ref="O1998:R1998"/>
    <mergeCell ref="S1998:U1998"/>
    <mergeCell ref="V1998:Y1998"/>
    <mergeCell ref="Z1998:AB1998"/>
    <mergeCell ref="I1999:K1999"/>
    <mergeCell ref="L1999:N1999"/>
    <mergeCell ref="O1999:R1999"/>
    <mergeCell ref="S1999:U1999"/>
    <mergeCell ref="V1999:Y1999"/>
    <mergeCell ref="Z1999:AB1999"/>
    <mergeCell ref="I2006:K2006"/>
    <mergeCell ref="L2006:N2006"/>
    <mergeCell ref="O2006:R2006"/>
    <mergeCell ref="S2006:U2006"/>
    <mergeCell ref="V2006:Y2006"/>
    <mergeCell ref="Z2006:AB2006"/>
    <mergeCell ref="I2007:K2007"/>
    <mergeCell ref="L2007:N2007"/>
    <mergeCell ref="O2007:R2007"/>
    <mergeCell ref="S2007:U2007"/>
    <mergeCell ref="V2007:Y2007"/>
    <mergeCell ref="Z2007:AB2007"/>
    <mergeCell ref="I2008:K2008"/>
    <mergeCell ref="L2008:N2008"/>
    <mergeCell ref="O2008:R2008"/>
    <mergeCell ref="S2008:U2008"/>
    <mergeCell ref="V2008:Y2008"/>
    <mergeCell ref="Z2008:AB2008"/>
    <mergeCell ref="I2003:K2003"/>
    <mergeCell ref="L2003:N2003"/>
    <mergeCell ref="O2003:R2003"/>
    <mergeCell ref="S2003:U2003"/>
    <mergeCell ref="V2003:Y2003"/>
    <mergeCell ref="Z2003:AB2003"/>
    <mergeCell ref="I2004:K2004"/>
    <mergeCell ref="L2004:N2004"/>
    <mergeCell ref="O2004:R2004"/>
    <mergeCell ref="S2004:U2004"/>
    <mergeCell ref="V2004:Y2004"/>
    <mergeCell ref="Z2004:AB2004"/>
    <mergeCell ref="I2005:K2005"/>
    <mergeCell ref="L2005:N2005"/>
    <mergeCell ref="O2005:R2005"/>
    <mergeCell ref="S2005:U2005"/>
    <mergeCell ref="V2005:Y2005"/>
    <mergeCell ref="Z2005:AB2005"/>
    <mergeCell ref="I2012:K2012"/>
    <mergeCell ref="L2012:N2012"/>
    <mergeCell ref="O2012:R2012"/>
    <mergeCell ref="S2012:U2012"/>
    <mergeCell ref="V2012:Y2012"/>
    <mergeCell ref="Z2012:AB2012"/>
    <mergeCell ref="V2013:W2013"/>
    <mergeCell ref="Y2013:AA2013"/>
    <mergeCell ref="I2016:AB2016"/>
    <mergeCell ref="I2017:K2019"/>
    <mergeCell ref="L2017:N2019"/>
    <mergeCell ref="O2017:U2017"/>
    <mergeCell ref="V2017:AB2017"/>
    <mergeCell ref="O2018:R2019"/>
    <mergeCell ref="S2018:U2019"/>
    <mergeCell ref="V2018:Y2019"/>
    <mergeCell ref="Z2018:AB2019"/>
    <mergeCell ref="I2009:K2009"/>
    <mergeCell ref="L2009:N2009"/>
    <mergeCell ref="O2009:R2009"/>
    <mergeCell ref="S2009:U2009"/>
    <mergeCell ref="V2009:Y2009"/>
    <mergeCell ref="Z2009:AB2009"/>
    <mergeCell ref="I2010:K2010"/>
    <mergeCell ref="L2010:N2010"/>
    <mergeCell ref="O2010:R2010"/>
    <mergeCell ref="S2010:U2010"/>
    <mergeCell ref="V2010:Y2010"/>
    <mergeCell ref="Z2010:AB2010"/>
    <mergeCell ref="I2011:K2011"/>
    <mergeCell ref="L2011:N2011"/>
    <mergeCell ref="O2011:R2011"/>
    <mergeCell ref="S2011:U2011"/>
    <mergeCell ref="V2011:Y2011"/>
    <mergeCell ref="Z2011:AB2011"/>
    <mergeCell ref="I2023:K2023"/>
    <mergeCell ref="L2023:N2023"/>
    <mergeCell ref="O2023:R2023"/>
    <mergeCell ref="S2023:U2023"/>
    <mergeCell ref="V2023:Y2023"/>
    <mergeCell ref="Z2023:AB2023"/>
    <mergeCell ref="I2024:K2024"/>
    <mergeCell ref="L2024:N2024"/>
    <mergeCell ref="O2024:R2024"/>
    <mergeCell ref="S2024:U2024"/>
    <mergeCell ref="V2024:Y2024"/>
    <mergeCell ref="Z2024:AB2024"/>
    <mergeCell ref="I2025:K2025"/>
    <mergeCell ref="L2025:N2025"/>
    <mergeCell ref="O2025:R2025"/>
    <mergeCell ref="S2025:U2025"/>
    <mergeCell ref="V2025:Y2025"/>
    <mergeCell ref="Z2025:AB2025"/>
    <mergeCell ref="I2020:K2020"/>
    <mergeCell ref="L2020:N2020"/>
    <mergeCell ref="O2020:R2020"/>
    <mergeCell ref="S2020:U2020"/>
    <mergeCell ref="V2020:Y2020"/>
    <mergeCell ref="Z2020:AB2020"/>
    <mergeCell ref="I2021:K2021"/>
    <mergeCell ref="L2021:N2021"/>
    <mergeCell ref="O2021:R2021"/>
    <mergeCell ref="S2021:U2021"/>
    <mergeCell ref="V2021:Y2021"/>
    <mergeCell ref="Z2021:AB2021"/>
    <mergeCell ref="I2022:K2022"/>
    <mergeCell ref="L2022:N2022"/>
    <mergeCell ref="O2022:R2022"/>
    <mergeCell ref="S2022:U2022"/>
    <mergeCell ref="V2022:Y2022"/>
    <mergeCell ref="Z2022:AB2022"/>
    <mergeCell ref="I2029:K2029"/>
    <mergeCell ref="L2029:N2029"/>
    <mergeCell ref="O2029:R2029"/>
    <mergeCell ref="S2029:U2029"/>
    <mergeCell ref="V2029:Y2029"/>
    <mergeCell ref="Z2029:AB2029"/>
    <mergeCell ref="I2030:K2030"/>
    <mergeCell ref="L2030:N2030"/>
    <mergeCell ref="O2030:R2030"/>
    <mergeCell ref="S2030:U2030"/>
    <mergeCell ref="V2030:Y2030"/>
    <mergeCell ref="Z2030:AB2030"/>
    <mergeCell ref="I2031:K2031"/>
    <mergeCell ref="L2031:N2031"/>
    <mergeCell ref="O2031:R2031"/>
    <mergeCell ref="S2031:U2031"/>
    <mergeCell ref="V2031:Y2031"/>
    <mergeCell ref="Z2031:AB2031"/>
    <mergeCell ref="I2026:K2026"/>
    <mergeCell ref="L2026:N2026"/>
    <mergeCell ref="O2026:R2026"/>
    <mergeCell ref="S2026:U2026"/>
    <mergeCell ref="V2026:Y2026"/>
    <mergeCell ref="Z2026:AB2026"/>
    <mergeCell ref="I2027:K2027"/>
    <mergeCell ref="L2027:N2027"/>
    <mergeCell ref="O2027:R2027"/>
    <mergeCell ref="S2027:U2027"/>
    <mergeCell ref="V2027:Y2027"/>
    <mergeCell ref="Z2027:AB2027"/>
    <mergeCell ref="I2028:K2028"/>
    <mergeCell ref="L2028:N2028"/>
    <mergeCell ref="O2028:R2028"/>
    <mergeCell ref="S2028:U2028"/>
    <mergeCell ref="V2028:Y2028"/>
    <mergeCell ref="Z2028:AB2028"/>
    <mergeCell ref="I2035:K2035"/>
    <mergeCell ref="L2035:N2035"/>
    <mergeCell ref="O2035:R2035"/>
    <mergeCell ref="S2035:U2035"/>
    <mergeCell ref="V2035:Y2035"/>
    <mergeCell ref="Z2035:AB2035"/>
    <mergeCell ref="V2036:W2036"/>
    <mergeCell ref="Y2036:AA2036"/>
    <mergeCell ref="I2040:AB2040"/>
    <mergeCell ref="I2041:K2043"/>
    <mergeCell ref="L2041:N2043"/>
    <mergeCell ref="O2041:U2041"/>
    <mergeCell ref="V2041:AB2041"/>
    <mergeCell ref="O2042:R2043"/>
    <mergeCell ref="S2042:U2043"/>
    <mergeCell ref="V2042:Y2043"/>
    <mergeCell ref="Z2042:AB2043"/>
    <mergeCell ref="I2032:K2032"/>
    <mergeCell ref="L2032:N2032"/>
    <mergeCell ref="O2032:R2032"/>
    <mergeCell ref="S2032:U2032"/>
    <mergeCell ref="V2032:Y2032"/>
    <mergeCell ref="Z2032:AB2032"/>
    <mergeCell ref="I2033:K2033"/>
    <mergeCell ref="L2033:N2033"/>
    <mergeCell ref="O2033:R2033"/>
    <mergeCell ref="S2033:U2033"/>
    <mergeCell ref="V2033:Y2033"/>
    <mergeCell ref="Z2033:AB2033"/>
    <mergeCell ref="I2034:K2034"/>
    <mergeCell ref="L2034:N2034"/>
    <mergeCell ref="O2034:R2034"/>
    <mergeCell ref="S2034:U2034"/>
    <mergeCell ref="V2034:Y2034"/>
    <mergeCell ref="Z2034:AB2034"/>
    <mergeCell ref="I2047:K2047"/>
    <mergeCell ref="L2047:N2047"/>
    <mergeCell ref="O2047:R2047"/>
    <mergeCell ref="S2047:U2047"/>
    <mergeCell ref="V2047:Y2047"/>
    <mergeCell ref="Z2047:AB2047"/>
    <mergeCell ref="I2048:K2048"/>
    <mergeCell ref="L2048:N2048"/>
    <mergeCell ref="O2048:R2048"/>
    <mergeCell ref="S2048:U2048"/>
    <mergeCell ref="V2048:Y2048"/>
    <mergeCell ref="Z2048:AB2048"/>
    <mergeCell ref="I2049:K2049"/>
    <mergeCell ref="L2049:N2049"/>
    <mergeCell ref="O2049:R2049"/>
    <mergeCell ref="S2049:U2049"/>
    <mergeCell ref="V2049:Y2049"/>
    <mergeCell ref="Z2049:AB2049"/>
    <mergeCell ref="I2044:K2044"/>
    <mergeCell ref="L2044:N2044"/>
    <mergeCell ref="O2044:R2044"/>
    <mergeCell ref="S2044:U2044"/>
    <mergeCell ref="V2044:Y2044"/>
    <mergeCell ref="Z2044:AB2044"/>
    <mergeCell ref="I2045:K2045"/>
    <mergeCell ref="L2045:N2045"/>
    <mergeCell ref="O2045:R2045"/>
    <mergeCell ref="S2045:U2045"/>
    <mergeCell ref="V2045:Y2045"/>
    <mergeCell ref="Z2045:AB2045"/>
    <mergeCell ref="I2046:K2046"/>
    <mergeCell ref="L2046:N2046"/>
    <mergeCell ref="O2046:R2046"/>
    <mergeCell ref="S2046:U2046"/>
    <mergeCell ref="V2046:Y2046"/>
    <mergeCell ref="Z2046:AB2046"/>
    <mergeCell ref="I2053:K2053"/>
    <mergeCell ref="L2053:N2053"/>
    <mergeCell ref="O2053:R2053"/>
    <mergeCell ref="S2053:U2053"/>
    <mergeCell ref="V2053:Y2053"/>
    <mergeCell ref="Z2053:AB2053"/>
    <mergeCell ref="I2054:K2054"/>
    <mergeCell ref="L2054:N2054"/>
    <mergeCell ref="O2054:R2054"/>
    <mergeCell ref="S2054:U2054"/>
    <mergeCell ref="V2054:Y2054"/>
    <mergeCell ref="Z2054:AB2054"/>
    <mergeCell ref="I2055:K2055"/>
    <mergeCell ref="L2055:N2055"/>
    <mergeCell ref="O2055:R2055"/>
    <mergeCell ref="S2055:U2055"/>
    <mergeCell ref="V2055:Y2055"/>
    <mergeCell ref="Z2055:AB2055"/>
    <mergeCell ref="I2050:K2050"/>
    <mergeCell ref="L2050:N2050"/>
    <mergeCell ref="O2050:R2050"/>
    <mergeCell ref="S2050:U2050"/>
    <mergeCell ref="V2050:Y2050"/>
    <mergeCell ref="Z2050:AB2050"/>
    <mergeCell ref="I2051:K2051"/>
    <mergeCell ref="L2051:N2051"/>
    <mergeCell ref="O2051:R2051"/>
    <mergeCell ref="S2051:U2051"/>
    <mergeCell ref="V2051:Y2051"/>
    <mergeCell ref="Z2051:AB2051"/>
    <mergeCell ref="I2052:K2052"/>
    <mergeCell ref="L2052:N2052"/>
    <mergeCell ref="O2052:R2052"/>
    <mergeCell ref="S2052:U2052"/>
    <mergeCell ref="V2052:Y2052"/>
    <mergeCell ref="Z2052:AB2052"/>
    <mergeCell ref="I2059:K2059"/>
    <mergeCell ref="L2059:N2059"/>
    <mergeCell ref="O2059:R2059"/>
    <mergeCell ref="S2059:U2059"/>
    <mergeCell ref="V2059:Y2059"/>
    <mergeCell ref="Z2059:AB2059"/>
    <mergeCell ref="V2060:W2060"/>
    <mergeCell ref="Y2060:AA2060"/>
    <mergeCell ref="I2063:AB2063"/>
    <mergeCell ref="I2064:K2066"/>
    <mergeCell ref="L2064:N2066"/>
    <mergeCell ref="O2064:U2064"/>
    <mergeCell ref="V2064:AB2064"/>
    <mergeCell ref="O2065:R2066"/>
    <mergeCell ref="S2065:U2066"/>
    <mergeCell ref="V2065:Y2066"/>
    <mergeCell ref="Z2065:AB2066"/>
    <mergeCell ref="I2056:K2056"/>
    <mergeCell ref="L2056:N2056"/>
    <mergeCell ref="O2056:R2056"/>
    <mergeCell ref="S2056:U2056"/>
    <mergeCell ref="V2056:Y2056"/>
    <mergeCell ref="Z2056:AB2056"/>
    <mergeCell ref="I2057:K2057"/>
    <mergeCell ref="L2057:N2057"/>
    <mergeCell ref="O2057:R2057"/>
    <mergeCell ref="S2057:U2057"/>
    <mergeCell ref="V2057:Y2057"/>
    <mergeCell ref="Z2057:AB2057"/>
    <mergeCell ref="I2058:K2058"/>
    <mergeCell ref="L2058:N2058"/>
    <mergeCell ref="O2058:R2058"/>
    <mergeCell ref="S2058:U2058"/>
    <mergeCell ref="V2058:Y2058"/>
    <mergeCell ref="Z2058:AB2058"/>
    <mergeCell ref="I2070:K2070"/>
    <mergeCell ref="L2070:N2070"/>
    <mergeCell ref="O2070:R2070"/>
    <mergeCell ref="S2070:U2070"/>
    <mergeCell ref="V2070:Y2070"/>
    <mergeCell ref="Z2070:AB2070"/>
    <mergeCell ref="I2071:K2071"/>
    <mergeCell ref="L2071:N2071"/>
    <mergeCell ref="O2071:R2071"/>
    <mergeCell ref="S2071:U2071"/>
    <mergeCell ref="V2071:Y2071"/>
    <mergeCell ref="Z2071:AB2071"/>
    <mergeCell ref="I2072:K2072"/>
    <mergeCell ref="L2072:N2072"/>
    <mergeCell ref="O2072:R2072"/>
    <mergeCell ref="S2072:U2072"/>
    <mergeCell ref="V2072:Y2072"/>
    <mergeCell ref="Z2072:AB2072"/>
    <mergeCell ref="I2067:K2067"/>
    <mergeCell ref="L2067:N2067"/>
    <mergeCell ref="O2067:R2067"/>
    <mergeCell ref="S2067:U2067"/>
    <mergeCell ref="V2067:Y2067"/>
    <mergeCell ref="Z2067:AB2067"/>
    <mergeCell ref="I2068:K2068"/>
    <mergeCell ref="L2068:N2068"/>
    <mergeCell ref="O2068:R2068"/>
    <mergeCell ref="S2068:U2068"/>
    <mergeCell ref="V2068:Y2068"/>
    <mergeCell ref="Z2068:AB2068"/>
    <mergeCell ref="I2069:K2069"/>
    <mergeCell ref="L2069:N2069"/>
    <mergeCell ref="O2069:R2069"/>
    <mergeCell ref="S2069:U2069"/>
    <mergeCell ref="V2069:Y2069"/>
    <mergeCell ref="Z2069:AB2069"/>
    <mergeCell ref="I2076:K2076"/>
    <mergeCell ref="L2076:N2076"/>
    <mergeCell ref="O2076:R2076"/>
    <mergeCell ref="S2076:U2076"/>
    <mergeCell ref="V2076:Y2076"/>
    <mergeCell ref="Z2076:AB2076"/>
    <mergeCell ref="I2077:K2077"/>
    <mergeCell ref="L2077:N2077"/>
    <mergeCell ref="O2077:R2077"/>
    <mergeCell ref="S2077:U2077"/>
    <mergeCell ref="V2077:Y2077"/>
    <mergeCell ref="Z2077:AB2077"/>
    <mergeCell ref="I2078:K2078"/>
    <mergeCell ref="L2078:N2078"/>
    <mergeCell ref="O2078:R2078"/>
    <mergeCell ref="S2078:U2078"/>
    <mergeCell ref="V2078:Y2078"/>
    <mergeCell ref="Z2078:AB2078"/>
    <mergeCell ref="I2073:K2073"/>
    <mergeCell ref="L2073:N2073"/>
    <mergeCell ref="O2073:R2073"/>
    <mergeCell ref="S2073:U2073"/>
    <mergeCell ref="V2073:Y2073"/>
    <mergeCell ref="Z2073:AB2073"/>
    <mergeCell ref="I2074:K2074"/>
    <mergeCell ref="L2074:N2074"/>
    <mergeCell ref="O2074:R2074"/>
    <mergeCell ref="S2074:U2074"/>
    <mergeCell ref="V2074:Y2074"/>
    <mergeCell ref="Z2074:AB2074"/>
    <mergeCell ref="I2075:K2075"/>
    <mergeCell ref="L2075:N2075"/>
    <mergeCell ref="O2075:R2075"/>
    <mergeCell ref="S2075:U2075"/>
    <mergeCell ref="V2075:Y2075"/>
    <mergeCell ref="Z2075:AB2075"/>
    <mergeCell ref="I2082:K2082"/>
    <mergeCell ref="L2082:N2082"/>
    <mergeCell ref="O2082:R2082"/>
    <mergeCell ref="S2082:U2082"/>
    <mergeCell ref="V2082:Y2082"/>
    <mergeCell ref="Z2082:AB2082"/>
    <mergeCell ref="V2083:W2083"/>
    <mergeCell ref="Y2083:AA2083"/>
    <mergeCell ref="I2087:AB2087"/>
    <mergeCell ref="I2088:K2090"/>
    <mergeCell ref="L2088:N2090"/>
    <mergeCell ref="O2088:U2088"/>
    <mergeCell ref="V2088:AB2088"/>
    <mergeCell ref="O2089:R2090"/>
    <mergeCell ref="S2089:U2090"/>
    <mergeCell ref="V2089:Y2090"/>
    <mergeCell ref="Z2089:AB2090"/>
    <mergeCell ref="I2079:K2079"/>
    <mergeCell ref="L2079:N2079"/>
    <mergeCell ref="O2079:R2079"/>
    <mergeCell ref="S2079:U2079"/>
    <mergeCell ref="V2079:Y2079"/>
    <mergeCell ref="Z2079:AB2079"/>
    <mergeCell ref="I2080:K2080"/>
    <mergeCell ref="L2080:N2080"/>
    <mergeCell ref="O2080:R2080"/>
    <mergeCell ref="S2080:U2080"/>
    <mergeCell ref="V2080:Y2080"/>
    <mergeCell ref="Z2080:AB2080"/>
    <mergeCell ref="I2081:K2081"/>
    <mergeCell ref="L2081:N2081"/>
    <mergeCell ref="O2081:R2081"/>
    <mergeCell ref="S2081:U2081"/>
    <mergeCell ref="V2081:Y2081"/>
    <mergeCell ref="Z2081:AB2081"/>
    <mergeCell ref="I2094:K2094"/>
    <mergeCell ref="L2094:N2094"/>
    <mergeCell ref="O2094:R2094"/>
    <mergeCell ref="S2094:U2094"/>
    <mergeCell ref="V2094:Y2094"/>
    <mergeCell ref="Z2094:AB2094"/>
    <mergeCell ref="I2095:K2095"/>
    <mergeCell ref="L2095:N2095"/>
    <mergeCell ref="O2095:R2095"/>
    <mergeCell ref="S2095:U2095"/>
    <mergeCell ref="V2095:Y2095"/>
    <mergeCell ref="Z2095:AB2095"/>
    <mergeCell ref="I2096:K2096"/>
    <mergeCell ref="L2096:N2096"/>
    <mergeCell ref="O2096:R2096"/>
    <mergeCell ref="S2096:U2096"/>
    <mergeCell ref="V2096:Y2096"/>
    <mergeCell ref="Z2096:AB2096"/>
    <mergeCell ref="I2091:K2091"/>
    <mergeCell ref="L2091:N2091"/>
    <mergeCell ref="O2091:R2091"/>
    <mergeCell ref="S2091:U2091"/>
    <mergeCell ref="V2091:Y2091"/>
    <mergeCell ref="Z2091:AB2091"/>
    <mergeCell ref="I2092:K2092"/>
    <mergeCell ref="L2092:N2092"/>
    <mergeCell ref="O2092:R2092"/>
    <mergeCell ref="S2092:U2092"/>
    <mergeCell ref="V2092:Y2092"/>
    <mergeCell ref="Z2092:AB2092"/>
    <mergeCell ref="I2093:K2093"/>
    <mergeCell ref="L2093:N2093"/>
    <mergeCell ref="O2093:R2093"/>
    <mergeCell ref="S2093:U2093"/>
    <mergeCell ref="V2093:Y2093"/>
    <mergeCell ref="Z2093:AB2093"/>
    <mergeCell ref="I2100:K2100"/>
    <mergeCell ref="L2100:N2100"/>
    <mergeCell ref="O2100:R2100"/>
    <mergeCell ref="S2100:U2100"/>
    <mergeCell ref="V2100:Y2100"/>
    <mergeCell ref="Z2100:AB2100"/>
    <mergeCell ref="I2101:K2101"/>
    <mergeCell ref="L2101:N2101"/>
    <mergeCell ref="O2101:R2101"/>
    <mergeCell ref="S2101:U2101"/>
    <mergeCell ref="V2101:Y2101"/>
    <mergeCell ref="Z2101:AB2101"/>
    <mergeCell ref="I2102:K2102"/>
    <mergeCell ref="L2102:N2102"/>
    <mergeCell ref="O2102:R2102"/>
    <mergeCell ref="S2102:U2102"/>
    <mergeCell ref="V2102:Y2102"/>
    <mergeCell ref="Z2102:AB2102"/>
    <mergeCell ref="I2097:K2097"/>
    <mergeCell ref="L2097:N2097"/>
    <mergeCell ref="O2097:R2097"/>
    <mergeCell ref="S2097:U2097"/>
    <mergeCell ref="V2097:Y2097"/>
    <mergeCell ref="Z2097:AB2097"/>
    <mergeCell ref="I2098:K2098"/>
    <mergeCell ref="L2098:N2098"/>
    <mergeCell ref="O2098:R2098"/>
    <mergeCell ref="S2098:U2098"/>
    <mergeCell ref="V2098:Y2098"/>
    <mergeCell ref="Z2098:AB2098"/>
    <mergeCell ref="I2099:K2099"/>
    <mergeCell ref="L2099:N2099"/>
    <mergeCell ref="O2099:R2099"/>
    <mergeCell ref="S2099:U2099"/>
    <mergeCell ref="V2099:Y2099"/>
    <mergeCell ref="Z2099:AB2099"/>
    <mergeCell ref="I2106:K2106"/>
    <mergeCell ref="L2106:N2106"/>
    <mergeCell ref="O2106:R2106"/>
    <mergeCell ref="S2106:U2106"/>
    <mergeCell ref="V2106:Y2106"/>
    <mergeCell ref="Z2106:AB2106"/>
    <mergeCell ref="V2107:W2107"/>
    <mergeCell ref="Y2107:AA2107"/>
    <mergeCell ref="I2110:AB2110"/>
    <mergeCell ref="I2111:K2113"/>
    <mergeCell ref="L2111:N2113"/>
    <mergeCell ref="O2111:U2111"/>
    <mergeCell ref="V2111:AB2111"/>
    <mergeCell ref="O2112:R2113"/>
    <mergeCell ref="S2112:U2113"/>
    <mergeCell ref="V2112:Y2113"/>
    <mergeCell ref="Z2112:AB2113"/>
    <mergeCell ref="I2103:K2103"/>
    <mergeCell ref="L2103:N2103"/>
    <mergeCell ref="O2103:R2103"/>
    <mergeCell ref="S2103:U2103"/>
    <mergeCell ref="V2103:Y2103"/>
    <mergeCell ref="Z2103:AB2103"/>
    <mergeCell ref="I2104:K2104"/>
    <mergeCell ref="L2104:N2104"/>
    <mergeCell ref="O2104:R2104"/>
    <mergeCell ref="S2104:U2104"/>
    <mergeCell ref="V2104:Y2104"/>
    <mergeCell ref="Z2104:AB2104"/>
    <mergeCell ref="I2105:K2105"/>
    <mergeCell ref="L2105:N2105"/>
    <mergeCell ref="O2105:R2105"/>
    <mergeCell ref="S2105:U2105"/>
    <mergeCell ref="V2105:Y2105"/>
    <mergeCell ref="Z2105:AB2105"/>
    <mergeCell ref="I2117:K2117"/>
    <mergeCell ref="L2117:N2117"/>
    <mergeCell ref="O2117:R2117"/>
    <mergeCell ref="S2117:U2117"/>
    <mergeCell ref="V2117:Y2117"/>
    <mergeCell ref="Z2117:AB2117"/>
    <mergeCell ref="I2118:K2118"/>
    <mergeCell ref="L2118:N2118"/>
    <mergeCell ref="O2118:R2118"/>
    <mergeCell ref="S2118:U2118"/>
    <mergeCell ref="V2118:Y2118"/>
    <mergeCell ref="Z2118:AB2118"/>
    <mergeCell ref="I2119:K2119"/>
    <mergeCell ref="L2119:N2119"/>
    <mergeCell ref="O2119:R2119"/>
    <mergeCell ref="S2119:U2119"/>
    <mergeCell ref="V2119:Y2119"/>
    <mergeCell ref="Z2119:AB2119"/>
    <mergeCell ref="I2114:K2114"/>
    <mergeCell ref="L2114:N2114"/>
    <mergeCell ref="O2114:R2114"/>
    <mergeCell ref="S2114:U2114"/>
    <mergeCell ref="V2114:Y2114"/>
    <mergeCell ref="Z2114:AB2114"/>
    <mergeCell ref="I2115:K2115"/>
    <mergeCell ref="L2115:N2115"/>
    <mergeCell ref="O2115:R2115"/>
    <mergeCell ref="S2115:U2115"/>
    <mergeCell ref="V2115:Y2115"/>
    <mergeCell ref="Z2115:AB2115"/>
    <mergeCell ref="I2116:K2116"/>
    <mergeCell ref="L2116:N2116"/>
    <mergeCell ref="O2116:R2116"/>
    <mergeCell ref="S2116:U2116"/>
    <mergeCell ref="V2116:Y2116"/>
    <mergeCell ref="Z2116:AB2116"/>
    <mergeCell ref="I2123:K2123"/>
    <mergeCell ref="L2123:N2123"/>
    <mergeCell ref="O2123:R2123"/>
    <mergeCell ref="S2123:U2123"/>
    <mergeCell ref="V2123:Y2123"/>
    <mergeCell ref="Z2123:AB2123"/>
    <mergeCell ref="I2124:K2124"/>
    <mergeCell ref="L2124:N2124"/>
    <mergeCell ref="O2124:R2124"/>
    <mergeCell ref="S2124:U2124"/>
    <mergeCell ref="V2124:Y2124"/>
    <mergeCell ref="Z2124:AB2124"/>
    <mergeCell ref="I2125:K2125"/>
    <mergeCell ref="L2125:N2125"/>
    <mergeCell ref="O2125:R2125"/>
    <mergeCell ref="S2125:U2125"/>
    <mergeCell ref="V2125:Y2125"/>
    <mergeCell ref="Z2125:AB2125"/>
    <mergeCell ref="I2120:K2120"/>
    <mergeCell ref="L2120:N2120"/>
    <mergeCell ref="O2120:R2120"/>
    <mergeCell ref="S2120:U2120"/>
    <mergeCell ref="V2120:Y2120"/>
    <mergeCell ref="Z2120:AB2120"/>
    <mergeCell ref="I2121:K2121"/>
    <mergeCell ref="L2121:N2121"/>
    <mergeCell ref="O2121:R2121"/>
    <mergeCell ref="S2121:U2121"/>
    <mergeCell ref="V2121:Y2121"/>
    <mergeCell ref="Z2121:AB2121"/>
    <mergeCell ref="I2122:K2122"/>
    <mergeCell ref="L2122:N2122"/>
    <mergeCell ref="O2122:R2122"/>
    <mergeCell ref="S2122:U2122"/>
    <mergeCell ref="V2122:Y2122"/>
    <mergeCell ref="Z2122:AB2122"/>
    <mergeCell ref="I2129:K2129"/>
    <mergeCell ref="L2129:N2129"/>
    <mergeCell ref="O2129:R2129"/>
    <mergeCell ref="S2129:U2129"/>
    <mergeCell ref="V2129:Y2129"/>
    <mergeCell ref="Z2129:AB2129"/>
    <mergeCell ref="V2130:W2130"/>
    <mergeCell ref="Y2130:AA2130"/>
    <mergeCell ref="I2134:AB2134"/>
    <mergeCell ref="I2135:K2137"/>
    <mergeCell ref="L2135:N2137"/>
    <mergeCell ref="O2135:U2135"/>
    <mergeCell ref="V2135:AB2135"/>
    <mergeCell ref="O2136:R2137"/>
    <mergeCell ref="S2136:U2137"/>
    <mergeCell ref="V2136:Y2137"/>
    <mergeCell ref="Z2136:AB2137"/>
    <mergeCell ref="I2126:K2126"/>
    <mergeCell ref="L2126:N2126"/>
    <mergeCell ref="O2126:R2126"/>
    <mergeCell ref="S2126:U2126"/>
    <mergeCell ref="V2126:Y2126"/>
    <mergeCell ref="Z2126:AB2126"/>
    <mergeCell ref="I2127:K2127"/>
    <mergeCell ref="L2127:N2127"/>
    <mergeCell ref="O2127:R2127"/>
    <mergeCell ref="S2127:U2127"/>
    <mergeCell ref="V2127:Y2127"/>
    <mergeCell ref="Z2127:AB2127"/>
    <mergeCell ref="I2128:K2128"/>
    <mergeCell ref="L2128:N2128"/>
    <mergeCell ref="O2128:R2128"/>
    <mergeCell ref="S2128:U2128"/>
    <mergeCell ref="V2128:Y2128"/>
    <mergeCell ref="Z2128:AB2128"/>
    <mergeCell ref="I2141:K2141"/>
    <mergeCell ref="L2141:N2141"/>
    <mergeCell ref="O2141:R2141"/>
    <mergeCell ref="S2141:U2141"/>
    <mergeCell ref="V2141:Y2141"/>
    <mergeCell ref="Z2141:AB2141"/>
    <mergeCell ref="I2142:K2142"/>
    <mergeCell ref="L2142:N2142"/>
    <mergeCell ref="O2142:R2142"/>
    <mergeCell ref="S2142:U2142"/>
    <mergeCell ref="V2142:Y2142"/>
    <mergeCell ref="Z2142:AB2142"/>
    <mergeCell ref="I2143:K2143"/>
    <mergeCell ref="L2143:N2143"/>
    <mergeCell ref="O2143:R2143"/>
    <mergeCell ref="S2143:U2143"/>
    <mergeCell ref="V2143:Y2143"/>
    <mergeCell ref="Z2143:AB2143"/>
    <mergeCell ref="I2138:K2138"/>
    <mergeCell ref="L2138:N2138"/>
    <mergeCell ref="O2138:R2138"/>
    <mergeCell ref="S2138:U2138"/>
    <mergeCell ref="V2138:Y2138"/>
    <mergeCell ref="Z2138:AB2138"/>
    <mergeCell ref="I2139:K2139"/>
    <mergeCell ref="L2139:N2139"/>
    <mergeCell ref="O2139:R2139"/>
    <mergeCell ref="S2139:U2139"/>
    <mergeCell ref="V2139:Y2139"/>
    <mergeCell ref="Z2139:AB2139"/>
    <mergeCell ref="I2140:K2140"/>
    <mergeCell ref="L2140:N2140"/>
    <mergeCell ref="O2140:R2140"/>
    <mergeCell ref="S2140:U2140"/>
    <mergeCell ref="V2140:Y2140"/>
    <mergeCell ref="Z2140:AB2140"/>
    <mergeCell ref="I2147:K2147"/>
    <mergeCell ref="L2147:N2147"/>
    <mergeCell ref="O2147:R2147"/>
    <mergeCell ref="S2147:U2147"/>
    <mergeCell ref="V2147:Y2147"/>
    <mergeCell ref="Z2147:AB2147"/>
    <mergeCell ref="I2148:K2148"/>
    <mergeCell ref="L2148:N2148"/>
    <mergeCell ref="O2148:R2148"/>
    <mergeCell ref="S2148:U2148"/>
    <mergeCell ref="V2148:Y2148"/>
    <mergeCell ref="Z2148:AB2148"/>
    <mergeCell ref="I2149:K2149"/>
    <mergeCell ref="L2149:N2149"/>
    <mergeCell ref="O2149:R2149"/>
    <mergeCell ref="S2149:U2149"/>
    <mergeCell ref="V2149:Y2149"/>
    <mergeCell ref="Z2149:AB2149"/>
    <mergeCell ref="I2144:K2144"/>
    <mergeCell ref="L2144:N2144"/>
    <mergeCell ref="O2144:R2144"/>
    <mergeCell ref="S2144:U2144"/>
    <mergeCell ref="V2144:Y2144"/>
    <mergeCell ref="Z2144:AB2144"/>
    <mergeCell ref="I2145:K2145"/>
    <mergeCell ref="L2145:N2145"/>
    <mergeCell ref="O2145:R2145"/>
    <mergeCell ref="S2145:U2145"/>
    <mergeCell ref="V2145:Y2145"/>
    <mergeCell ref="Z2145:AB2145"/>
    <mergeCell ref="I2146:K2146"/>
    <mergeCell ref="L2146:N2146"/>
    <mergeCell ref="O2146:R2146"/>
    <mergeCell ref="S2146:U2146"/>
    <mergeCell ref="V2146:Y2146"/>
    <mergeCell ref="Z2146:AB2146"/>
    <mergeCell ref="I2153:K2153"/>
    <mergeCell ref="L2153:N2153"/>
    <mergeCell ref="O2153:R2153"/>
    <mergeCell ref="S2153:U2153"/>
    <mergeCell ref="V2153:Y2153"/>
    <mergeCell ref="Z2153:AB2153"/>
    <mergeCell ref="V2154:W2154"/>
    <mergeCell ref="Y2154:AA2154"/>
    <mergeCell ref="I2157:AB2157"/>
    <mergeCell ref="I2158:K2160"/>
    <mergeCell ref="L2158:N2160"/>
    <mergeCell ref="O2158:U2158"/>
    <mergeCell ref="V2158:AB2158"/>
    <mergeCell ref="O2159:R2160"/>
    <mergeCell ref="S2159:U2160"/>
    <mergeCell ref="V2159:Y2160"/>
    <mergeCell ref="Z2159:AB2160"/>
    <mergeCell ref="I2150:K2150"/>
    <mergeCell ref="L2150:N2150"/>
    <mergeCell ref="O2150:R2150"/>
    <mergeCell ref="S2150:U2150"/>
    <mergeCell ref="V2150:Y2150"/>
    <mergeCell ref="Z2150:AB2150"/>
    <mergeCell ref="I2151:K2151"/>
    <mergeCell ref="L2151:N2151"/>
    <mergeCell ref="O2151:R2151"/>
    <mergeCell ref="S2151:U2151"/>
    <mergeCell ref="V2151:Y2151"/>
    <mergeCell ref="Z2151:AB2151"/>
    <mergeCell ref="I2152:K2152"/>
    <mergeCell ref="L2152:N2152"/>
    <mergeCell ref="O2152:R2152"/>
    <mergeCell ref="S2152:U2152"/>
    <mergeCell ref="V2152:Y2152"/>
    <mergeCell ref="Z2152:AB2152"/>
    <mergeCell ref="L2168:N2168"/>
    <mergeCell ref="O2168:R2168"/>
    <mergeCell ref="S2168:U2168"/>
    <mergeCell ref="V2168:Y2168"/>
    <mergeCell ref="Z2168:AB2168"/>
    <mergeCell ref="I2169:K2169"/>
    <mergeCell ref="L2169:N2169"/>
    <mergeCell ref="O2169:R2169"/>
    <mergeCell ref="S2169:U2169"/>
    <mergeCell ref="V2169:Y2169"/>
    <mergeCell ref="Z2169:AB2169"/>
    <mergeCell ref="I2164:K2164"/>
    <mergeCell ref="L2164:N2164"/>
    <mergeCell ref="O2164:R2164"/>
    <mergeCell ref="S2164:U2164"/>
    <mergeCell ref="V2164:Y2164"/>
    <mergeCell ref="Z2164:AB2164"/>
    <mergeCell ref="I2165:K2165"/>
    <mergeCell ref="L2165:N2165"/>
    <mergeCell ref="O2165:R2165"/>
    <mergeCell ref="S2165:U2165"/>
    <mergeCell ref="V2165:Y2165"/>
    <mergeCell ref="Z2165:AB2165"/>
    <mergeCell ref="I2166:K2166"/>
    <mergeCell ref="L2166:N2166"/>
    <mergeCell ref="O2166:R2166"/>
    <mergeCell ref="S2166:U2166"/>
    <mergeCell ref="V2166:Y2166"/>
    <mergeCell ref="Z2166:AB2166"/>
    <mergeCell ref="I2161:K2161"/>
    <mergeCell ref="L2161:N2161"/>
    <mergeCell ref="O2161:R2161"/>
    <mergeCell ref="S2161:U2161"/>
    <mergeCell ref="V2161:Y2161"/>
    <mergeCell ref="Z2161:AB2161"/>
    <mergeCell ref="I2162:K2162"/>
    <mergeCell ref="L2162:N2162"/>
    <mergeCell ref="O2162:R2162"/>
    <mergeCell ref="S2162:U2162"/>
    <mergeCell ref="V2162:Y2162"/>
    <mergeCell ref="Z2162:AB2162"/>
    <mergeCell ref="I2163:K2163"/>
    <mergeCell ref="L2163:N2163"/>
    <mergeCell ref="O2163:R2163"/>
    <mergeCell ref="S2163:U2163"/>
    <mergeCell ref="V2163:Y2163"/>
    <mergeCell ref="Z2163:AB2163"/>
    <mergeCell ref="Z2185:AB2185"/>
    <mergeCell ref="AC2185:AF2185"/>
    <mergeCell ref="I2176:K2176"/>
    <mergeCell ref="L2176:N2176"/>
    <mergeCell ref="O2176:R2176"/>
    <mergeCell ref="S2176:U2176"/>
    <mergeCell ref="V2176:Y2176"/>
    <mergeCell ref="Z2176:AB2176"/>
    <mergeCell ref="V2177:W2177"/>
    <mergeCell ref="Y2177:AA2177"/>
    <mergeCell ref="H2182:N2182"/>
    <mergeCell ref="O2182:U2182"/>
    <mergeCell ref="H2183:K2184"/>
    <mergeCell ref="L2183:N2184"/>
    <mergeCell ref="O2183:R2184"/>
    <mergeCell ref="S2183:U2184"/>
    <mergeCell ref="V2182:AB2182"/>
    <mergeCell ref="AC2182:AI2182"/>
    <mergeCell ref="V2183:Y2184"/>
    <mergeCell ref="Z2183:AB2184"/>
    <mergeCell ref="AC2183:AF2184"/>
    <mergeCell ref="AG2183:AI2184"/>
    <mergeCell ref="V2181:AI2181"/>
    <mergeCell ref="H2181:U2181"/>
    <mergeCell ref="I2173:K2173"/>
    <mergeCell ref="L2173:N2173"/>
    <mergeCell ref="O2173:R2173"/>
    <mergeCell ref="S2173:U2173"/>
    <mergeCell ref="V2173:Y2173"/>
    <mergeCell ref="Z2173:AB2173"/>
    <mergeCell ref="I2174:K2174"/>
    <mergeCell ref="L2174:N2174"/>
    <mergeCell ref="O2174:R2174"/>
    <mergeCell ref="S2174:U2174"/>
    <mergeCell ref="V2174:Y2174"/>
    <mergeCell ref="Z2174:AB2174"/>
    <mergeCell ref="I2175:K2175"/>
    <mergeCell ref="L2175:N2175"/>
    <mergeCell ref="O2175:R2175"/>
    <mergeCell ref="S2175:U2175"/>
    <mergeCell ref="V2175:Y2175"/>
    <mergeCell ref="Z2175:AB2175"/>
    <mergeCell ref="L188:N188"/>
    <mergeCell ref="AG2185:AI2185"/>
    <mergeCell ref="H2186:K2186"/>
    <mergeCell ref="L2186:N2186"/>
    <mergeCell ref="O2186:R2186"/>
    <mergeCell ref="S2186:U2186"/>
    <mergeCell ref="V2186:Y2186"/>
    <mergeCell ref="Z2186:AB2186"/>
    <mergeCell ref="AC2186:AF2186"/>
    <mergeCell ref="AG2186:AI2186"/>
    <mergeCell ref="AB2187:AC2187"/>
    <mergeCell ref="AE2187:AG2187"/>
    <mergeCell ref="I179:J179"/>
    <mergeCell ref="I180:J180"/>
    <mergeCell ref="L179:N179"/>
    <mergeCell ref="P179:R179"/>
    <mergeCell ref="T179:V179"/>
    <mergeCell ref="L180:N180"/>
    <mergeCell ref="P180:R180"/>
    <mergeCell ref="T180:V180"/>
    <mergeCell ref="X179:Z179"/>
    <mergeCell ref="X180:Z180"/>
    <mergeCell ref="I181:J181"/>
    <mergeCell ref="I182:J182"/>
    <mergeCell ref="L181:N181"/>
    <mergeCell ref="L182:N182"/>
    <mergeCell ref="I185:J185"/>
    <mergeCell ref="L185:N185"/>
    <mergeCell ref="P185:R185"/>
    <mergeCell ref="T185:V185"/>
    <mergeCell ref="X185:Z185"/>
    <mergeCell ref="I2170:K2170"/>
    <mergeCell ref="L2170:N2170"/>
    <mergeCell ref="O2170:R2170"/>
    <mergeCell ref="S2170:U2170"/>
    <mergeCell ref="V2170:Y2170"/>
    <mergeCell ref="Z2170:AB2170"/>
    <mergeCell ref="I2171:K2171"/>
    <mergeCell ref="L2171:N2171"/>
    <mergeCell ref="O2171:R2171"/>
    <mergeCell ref="S2171:U2171"/>
    <mergeCell ref="V2171:Y2171"/>
    <mergeCell ref="Z2171:AB2171"/>
    <mergeCell ref="I2172:K2172"/>
    <mergeCell ref="L2172:N2172"/>
    <mergeCell ref="O2172:R2172"/>
    <mergeCell ref="S2172:U2172"/>
    <mergeCell ref="V2172:Y2172"/>
    <mergeCell ref="Z2172:AB2172"/>
    <mergeCell ref="I2167:K2167"/>
    <mergeCell ref="L2167:N2167"/>
    <mergeCell ref="O2167:R2167"/>
    <mergeCell ref="S2167:U2167"/>
    <mergeCell ref="V2167:Y2167"/>
    <mergeCell ref="Z2167:AB2167"/>
    <mergeCell ref="I2168:K2168"/>
    <mergeCell ref="M1690:AG1690"/>
    <mergeCell ref="M1689:AG1689"/>
    <mergeCell ref="M1666:AG1666"/>
    <mergeCell ref="M1667:AG1667"/>
    <mergeCell ref="S1279:U1279"/>
    <mergeCell ref="S1283:U1283"/>
    <mergeCell ref="W1283:Y1283"/>
    <mergeCell ref="W1279:Y1279"/>
    <mergeCell ref="F2213:H2214"/>
    <mergeCell ref="I2213:N2214"/>
    <mergeCell ref="F2215:H2216"/>
    <mergeCell ref="I2215:N2215"/>
    <mergeCell ref="O2215:R2215"/>
    <mergeCell ref="I2216:N2216"/>
    <mergeCell ref="O2216:R2216"/>
    <mergeCell ref="F2217:H2218"/>
    <mergeCell ref="I2217:N2217"/>
    <mergeCell ref="O2217:R2217"/>
    <mergeCell ref="I2218:N2218"/>
    <mergeCell ref="O2218:R2218"/>
    <mergeCell ref="F2219:H2220"/>
    <mergeCell ref="I2219:N2219"/>
    <mergeCell ref="O2219:R2219"/>
    <mergeCell ref="I2220:N2220"/>
    <mergeCell ref="O2220:R2220"/>
    <mergeCell ref="O2213:R2214"/>
    <mergeCell ref="F2198:H2199"/>
    <mergeCell ref="I2198:N2199"/>
    <mergeCell ref="F2200:H2201"/>
    <mergeCell ref="I2200:N2200"/>
    <mergeCell ref="I2201:N2201"/>
    <mergeCell ref="I2202:N2202"/>
    <mergeCell ref="I2203:N2203"/>
    <mergeCell ref="F2202:H2203"/>
    <mergeCell ref="F2204:H2205"/>
    <mergeCell ref="I2204:N2204"/>
    <mergeCell ref="I2205:N2205"/>
    <mergeCell ref="O2198:Q2199"/>
    <mergeCell ref="O2200:Q2205"/>
    <mergeCell ref="R2198:T2199"/>
    <mergeCell ref="R2200:T2205"/>
    <mergeCell ref="U2198:X2199"/>
    <mergeCell ref="U2200:X2205"/>
    <mergeCell ref="AC2200:AG2200"/>
    <mergeCell ref="AC2201:AG2201"/>
    <mergeCell ref="AC2202:AG2202"/>
    <mergeCell ref="AC2203:AG2203"/>
    <mergeCell ref="AC2204:AG2204"/>
    <mergeCell ref="AC2205:AG2205"/>
    <mergeCell ref="Y2198:AG2199"/>
    <mergeCell ref="Y2200:AB2200"/>
    <mergeCell ref="Y2201:AB2201"/>
    <mergeCell ref="Y2202:AB2202"/>
    <mergeCell ref="Y2203:AB2203"/>
    <mergeCell ref="Y2204:AB2204"/>
    <mergeCell ref="Y2205:AB2205"/>
    <mergeCell ref="E2185:G2185"/>
    <mergeCell ref="E2181:G2184"/>
    <mergeCell ref="E2186:G2186"/>
    <mergeCell ref="H2185:K2185"/>
    <mergeCell ref="L2185:N2185"/>
    <mergeCell ref="O2185:R2185"/>
    <mergeCell ref="S2185:U2185"/>
    <mergeCell ref="V2185:Y2185"/>
    <mergeCell ref="F425:H426"/>
    <mergeCell ref="I425:K426"/>
    <mergeCell ref="L425:O426"/>
    <mergeCell ref="P425:T426"/>
    <mergeCell ref="U425:X426"/>
    <mergeCell ref="Y425:AB426"/>
    <mergeCell ref="AC425:AF426"/>
    <mergeCell ref="F427:H427"/>
    <mergeCell ref="I427:K427"/>
    <mergeCell ref="L427:O427"/>
    <mergeCell ref="P427:T427"/>
    <mergeCell ref="U427:X427"/>
    <mergeCell ref="Y427:AB427"/>
    <mergeCell ref="AC427:AF427"/>
    <mergeCell ref="F428:H428"/>
    <mergeCell ref="I428:K428"/>
    <mergeCell ref="L428:O428"/>
    <mergeCell ref="P428:T428"/>
    <mergeCell ref="U428:X428"/>
    <mergeCell ref="Y428:AB428"/>
    <mergeCell ref="AC428:AF428"/>
    <mergeCell ref="F429:H429"/>
    <mergeCell ref="I429:K429"/>
    <mergeCell ref="L429:O429"/>
    <mergeCell ref="P429:T429"/>
    <mergeCell ref="U429:X429"/>
    <mergeCell ref="Y429:AB429"/>
    <mergeCell ref="AC429:AF429"/>
    <mergeCell ref="F430:H430"/>
    <mergeCell ref="I430:K430"/>
    <mergeCell ref="L430:O430"/>
    <mergeCell ref="P430:T430"/>
    <mergeCell ref="U430:X430"/>
    <mergeCell ref="Y430:AB430"/>
    <mergeCell ref="AC430:AF430"/>
    <mergeCell ref="Y440:AB440"/>
    <mergeCell ref="AC440:AF440"/>
    <mergeCell ref="F431:H431"/>
    <mergeCell ref="I431:K431"/>
    <mergeCell ref="L431:O431"/>
    <mergeCell ref="P431:T431"/>
    <mergeCell ref="U431:X431"/>
    <mergeCell ref="Y431:AB431"/>
    <mergeCell ref="AC431:AF431"/>
    <mergeCell ref="F432:H432"/>
    <mergeCell ref="I432:K432"/>
    <mergeCell ref="L432:O432"/>
    <mergeCell ref="P432:T432"/>
    <mergeCell ref="U432:X432"/>
    <mergeCell ref="Y432:AB432"/>
    <mergeCell ref="AC432:AF432"/>
    <mergeCell ref="F433:H433"/>
    <mergeCell ref="I433:K433"/>
    <mergeCell ref="L433:O433"/>
    <mergeCell ref="P433:T433"/>
    <mergeCell ref="U433:X433"/>
    <mergeCell ref="Y433:AB433"/>
    <mergeCell ref="AC433:AF433"/>
    <mergeCell ref="F434:H434"/>
    <mergeCell ref="I434:K434"/>
    <mergeCell ref="L434:O434"/>
    <mergeCell ref="P434:T434"/>
    <mergeCell ref="U434:X434"/>
    <mergeCell ref="Y434:AB434"/>
    <mergeCell ref="AC434:AF434"/>
    <mergeCell ref="F435:H435"/>
    <mergeCell ref="I435:K435"/>
    <mergeCell ref="L435:O435"/>
    <mergeCell ref="P435:T435"/>
    <mergeCell ref="U435:X435"/>
    <mergeCell ref="Y435:AB435"/>
    <mergeCell ref="AC435:AF435"/>
    <mergeCell ref="F441:H441"/>
    <mergeCell ref="I441:K441"/>
    <mergeCell ref="L441:O441"/>
    <mergeCell ref="P441:T441"/>
    <mergeCell ref="U441:X441"/>
    <mergeCell ref="Y441:AB441"/>
    <mergeCell ref="AC441:AF441"/>
    <mergeCell ref="F442:H442"/>
    <mergeCell ref="I442:K442"/>
    <mergeCell ref="L442:O442"/>
    <mergeCell ref="P442:T442"/>
    <mergeCell ref="U442:X442"/>
    <mergeCell ref="Y442:AB442"/>
    <mergeCell ref="AC442:AF442"/>
    <mergeCell ref="V443:W443"/>
    <mergeCell ref="Y443:AC443"/>
    <mergeCell ref="AD443:AE443"/>
    <mergeCell ref="F521:H522"/>
    <mergeCell ref="I521:K522"/>
    <mergeCell ref="L521:O522"/>
    <mergeCell ref="P521:T522"/>
    <mergeCell ref="U521:X522"/>
    <mergeCell ref="Y521:AB522"/>
    <mergeCell ref="AC521:AF522"/>
    <mergeCell ref="F523:H523"/>
    <mergeCell ref="I523:K523"/>
    <mergeCell ref="L523:O523"/>
    <mergeCell ref="P523:T523"/>
    <mergeCell ref="U523:X523"/>
    <mergeCell ref="Y523:AB523"/>
    <mergeCell ref="AC523:AF523"/>
    <mergeCell ref="F436:H436"/>
    <mergeCell ref="I436:K436"/>
    <mergeCell ref="L436:O436"/>
    <mergeCell ref="P436:T436"/>
    <mergeCell ref="U436:X436"/>
    <mergeCell ref="Y436:AB436"/>
    <mergeCell ref="AC436:AF436"/>
    <mergeCell ref="F437:H437"/>
    <mergeCell ref="I437:K437"/>
    <mergeCell ref="L437:O437"/>
    <mergeCell ref="P437:T437"/>
    <mergeCell ref="U437:X437"/>
    <mergeCell ref="Y437:AB437"/>
    <mergeCell ref="AC437:AF437"/>
    <mergeCell ref="F438:H438"/>
    <mergeCell ref="I438:K438"/>
    <mergeCell ref="L438:O438"/>
    <mergeCell ref="P438:T438"/>
    <mergeCell ref="U438:X438"/>
    <mergeCell ref="Y438:AB438"/>
    <mergeCell ref="AC438:AF438"/>
    <mergeCell ref="F439:H439"/>
    <mergeCell ref="I439:K439"/>
    <mergeCell ref="L439:O439"/>
    <mergeCell ref="P439:T439"/>
    <mergeCell ref="U439:X439"/>
    <mergeCell ref="Y439:AB439"/>
    <mergeCell ref="AC439:AF439"/>
    <mergeCell ref="F440:H440"/>
    <mergeCell ref="I440:K440"/>
    <mergeCell ref="L440:O440"/>
    <mergeCell ref="P440:T440"/>
    <mergeCell ref="U440:X440"/>
    <mergeCell ref="AC503:AF503"/>
    <mergeCell ref="I498:K498"/>
    <mergeCell ref="I504:K504"/>
    <mergeCell ref="L504:O504"/>
    <mergeCell ref="P504:T504"/>
    <mergeCell ref="U504:X504"/>
    <mergeCell ref="Y504:AB504"/>
    <mergeCell ref="P538:T538"/>
    <mergeCell ref="U538:X538"/>
    <mergeCell ref="Y524:AB524"/>
    <mergeCell ref="AC524:AF524"/>
    <mergeCell ref="F525:H525"/>
    <mergeCell ref="I525:K525"/>
    <mergeCell ref="L525:O525"/>
    <mergeCell ref="P525:T525"/>
    <mergeCell ref="U525:X525"/>
    <mergeCell ref="Y525:AB525"/>
    <mergeCell ref="AC525:AF525"/>
    <mergeCell ref="F526:H526"/>
    <mergeCell ref="I526:K526"/>
    <mergeCell ref="L526:O526"/>
    <mergeCell ref="P526:T526"/>
    <mergeCell ref="U526:X526"/>
    <mergeCell ref="Y526:AB526"/>
    <mergeCell ref="AC526:AF526"/>
    <mergeCell ref="F527:H527"/>
    <mergeCell ref="I527:K527"/>
    <mergeCell ref="L527:O527"/>
    <mergeCell ref="P527:T527"/>
    <mergeCell ref="U527:X527"/>
    <mergeCell ref="Y527:AB527"/>
    <mergeCell ref="AC527:AF527"/>
    <mergeCell ref="F528:H528"/>
    <mergeCell ref="I528:K528"/>
    <mergeCell ref="L528:O528"/>
    <mergeCell ref="P528:T528"/>
    <mergeCell ref="U528:X528"/>
    <mergeCell ref="Y528:AB528"/>
    <mergeCell ref="AC528:AF528"/>
    <mergeCell ref="F529:H529"/>
    <mergeCell ref="I529:K529"/>
    <mergeCell ref="L529:O529"/>
    <mergeCell ref="P529:T529"/>
    <mergeCell ref="U529:X529"/>
    <mergeCell ref="Y529:AB529"/>
    <mergeCell ref="AC529:AF529"/>
    <mergeCell ref="Y538:AB538"/>
    <mergeCell ref="AC538:AF538"/>
    <mergeCell ref="F530:H530"/>
    <mergeCell ref="I530:K530"/>
    <mergeCell ref="L530:O530"/>
    <mergeCell ref="P530:T530"/>
    <mergeCell ref="U530:X530"/>
    <mergeCell ref="Y530:AB530"/>
    <mergeCell ref="AC530:AF530"/>
    <mergeCell ref="F531:H531"/>
    <mergeCell ref="I531:K531"/>
    <mergeCell ref="L531:O531"/>
    <mergeCell ref="P531:T531"/>
    <mergeCell ref="U531:X531"/>
    <mergeCell ref="Y531:AB531"/>
    <mergeCell ref="AC531:AF531"/>
    <mergeCell ref="F532:H532"/>
    <mergeCell ref="I532:K532"/>
    <mergeCell ref="L532:O532"/>
    <mergeCell ref="P532:T532"/>
    <mergeCell ref="U532:X532"/>
    <mergeCell ref="Y532:AB532"/>
    <mergeCell ref="AC532:AF532"/>
    <mergeCell ref="F533:H533"/>
    <mergeCell ref="I533:K533"/>
    <mergeCell ref="L533:O533"/>
    <mergeCell ref="P533:T533"/>
    <mergeCell ref="U533:X533"/>
    <mergeCell ref="Y533:AB533"/>
    <mergeCell ref="AC533:AF533"/>
    <mergeCell ref="V539:W539"/>
    <mergeCell ref="Y539:AC539"/>
    <mergeCell ref="AD539:AE539"/>
    <mergeCell ref="F534:H534"/>
    <mergeCell ref="I534:K534"/>
    <mergeCell ref="L534:O534"/>
    <mergeCell ref="P534:T534"/>
    <mergeCell ref="U534:X534"/>
    <mergeCell ref="Y534:AB534"/>
    <mergeCell ref="AC534:AF534"/>
    <mergeCell ref="F535:H535"/>
    <mergeCell ref="I535:K535"/>
    <mergeCell ref="L535:O535"/>
    <mergeCell ref="P535:T535"/>
    <mergeCell ref="U535:X535"/>
    <mergeCell ref="Y535:AB535"/>
    <mergeCell ref="AC535:AF535"/>
    <mergeCell ref="F536:H536"/>
    <mergeCell ref="I536:K536"/>
    <mergeCell ref="L536:O536"/>
    <mergeCell ref="P536:T536"/>
    <mergeCell ref="U536:X536"/>
    <mergeCell ref="Y536:AB536"/>
    <mergeCell ref="AC536:AF536"/>
    <mergeCell ref="F537:H537"/>
    <mergeCell ref="I537:K537"/>
    <mergeCell ref="L537:O537"/>
    <mergeCell ref="P537:T537"/>
    <mergeCell ref="U537:X537"/>
    <mergeCell ref="Y537:AB537"/>
    <mergeCell ref="AC537:AF537"/>
    <mergeCell ref="F538:H538"/>
    <mergeCell ref="I538:K538"/>
    <mergeCell ref="L538:O538"/>
  </mergeCells>
  <phoneticPr fontId="2"/>
  <pageMargins left="0.74803149606299213" right="0.74803149606299213" top="0.98425196850393704" bottom="0.98425196850393704" header="0.51181102362204722" footer="0.51181102362204722"/>
  <pageSetup paperSize="9" fitToHeight="0" orientation="portrait" blackAndWhite="1" r:id="rId1"/>
  <headerFooter alignWithMargins="0"/>
  <rowBreaks count="52" manualBreakCount="52">
    <brk id="46" max="16383" man="1"/>
    <brk id="76" max="16383" man="1"/>
    <brk id="110" max="16383" man="1"/>
    <brk id="153" max="16383" man="1"/>
    <brk id="195" max="16383" man="1"/>
    <brk id="231" max="16383" man="1"/>
    <brk id="275" max="16383" man="1"/>
    <brk id="319" max="16383" man="1"/>
    <brk id="363" max="16383" man="1"/>
    <brk id="385" max="16383" man="1"/>
    <brk id="422" max="16383" man="1"/>
    <brk id="468" max="16383" man="1"/>
    <brk id="518" max="16383" man="1"/>
    <brk id="565" max="16383" man="1"/>
    <brk id="620" max="16383" man="1"/>
    <brk id="666" max="16383" man="1"/>
    <brk id="712" max="16383" man="1"/>
    <brk id="758" max="16383" man="1"/>
    <brk id="804" max="16383" man="1"/>
    <brk id="871" max="16383" man="1"/>
    <brk id="927" max="16383" man="1"/>
    <brk id="969" max="16383" man="1"/>
    <brk id="1017" max="16383" man="1"/>
    <brk id="1065" max="16383" man="1"/>
    <brk id="1113" max="16383" man="1"/>
    <brk id="1159" max="16383" man="1"/>
    <brk id="1184" max="16383" man="1"/>
    <brk id="1219" max="16383" man="1"/>
    <brk id="1246" max="16383" man="1"/>
    <brk id="1286" max="16383" man="1"/>
    <brk id="1329" max="16383" man="1"/>
    <brk id="1364" max="16383" man="1"/>
    <brk id="1403" max="16383" man="1"/>
    <brk id="1439" max="16383" man="1"/>
    <brk id="1475" max="16383" man="1"/>
    <brk id="1511" max="16383" man="1"/>
    <brk id="1547" max="16383" man="1"/>
    <brk id="1583" max="16383" man="1"/>
    <brk id="1619" max="16383" man="1"/>
    <brk id="1655" max="16383" man="1"/>
    <brk id="1692" max="16383" man="1"/>
    <brk id="1736" max="16383" man="1"/>
    <brk id="1780" max="16383" man="1"/>
    <brk id="1825" max="16383" man="1"/>
    <brk id="1874" max="16383" man="1"/>
    <brk id="1919" max="16383" man="1"/>
    <brk id="1967" max="16383" man="1"/>
    <brk id="2014" max="16383" man="1"/>
    <brk id="2061" max="16383" man="1"/>
    <brk id="2108" max="16383" man="1"/>
    <brk id="2155" max="16383" man="1"/>
    <brk id="2189" max="16383" man="1"/>
  </rowBreaks>
  <drawing r:id="rId2"/>
  <legacyDrawing r:id="rId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鋼管ソイルセメントSheet" filterMode="1"/>
  <dimension ref="A1:CK2217"/>
  <sheetViews>
    <sheetView view="pageBreakPreview" topLeftCell="A880" zoomScale="115" zoomScaleNormal="90" zoomScaleSheetLayoutView="115" workbookViewId="0">
      <selection activeCell="S299" sqref="S299"/>
    </sheetView>
  </sheetViews>
  <sheetFormatPr defaultColWidth="2.625" defaultRowHeight="15.75" customHeight="1" x14ac:dyDescent="0.15"/>
  <cols>
    <col min="1" max="3" width="2.625" style="179" customWidth="1"/>
    <col min="4" max="4" width="2.625" style="23" customWidth="1"/>
    <col min="5" max="5" width="2.625" style="179" customWidth="1"/>
    <col min="6" max="6" width="2.625" style="23" customWidth="1"/>
    <col min="7" max="11" width="2.625" style="179"/>
    <col min="12" max="12" width="2.625" style="179" customWidth="1"/>
    <col min="13" max="14" width="2.625" style="179"/>
    <col min="15" max="15" width="2.625" style="179" customWidth="1"/>
    <col min="16" max="16" width="2.625" style="179"/>
    <col min="17" max="17" width="2.625" style="179" customWidth="1"/>
    <col min="18" max="27" width="2.625" style="179"/>
    <col min="28" max="28" width="3.25" style="179" bestFit="1" customWidth="1"/>
    <col min="29" max="35" width="2.625" style="179"/>
    <col min="36" max="37" width="6.875" style="179" customWidth="1"/>
    <col min="38" max="38" width="2.625" style="179" customWidth="1"/>
    <col min="39" max="40" width="2.625" style="179"/>
    <col min="41" max="43" width="2.625" style="24"/>
    <col min="44" max="44" width="1.375" style="24" customWidth="1"/>
    <col min="45" max="47" width="2.625" style="24" hidden="1" customWidth="1"/>
    <col min="48" max="54" width="2.625" style="24"/>
    <col min="55" max="56" width="2.625" style="24" customWidth="1"/>
    <col min="57" max="62" width="2.625" style="24"/>
    <col min="63" max="78" width="2.625" style="179"/>
    <col min="79" max="80" width="2.625" style="179" customWidth="1"/>
    <col min="81" max="16384" width="2.625" style="179"/>
  </cols>
  <sheetData>
    <row r="1" spans="2:35" ht="15.75" customHeight="1" thickTop="1" thickBot="1" x14ac:dyDescent="0.2">
      <c r="B1" s="179" t="s">
        <v>571</v>
      </c>
      <c r="I1" s="186" t="s">
        <v>569</v>
      </c>
      <c r="J1" s="44"/>
      <c r="Q1" s="186" t="s">
        <v>570</v>
      </c>
      <c r="R1" s="44"/>
      <c r="W1" s="23"/>
      <c r="Y1" s="186" t="s">
        <v>673</v>
      </c>
      <c r="Z1" s="205" t="str">
        <f>IF(AND(先端支持力=AE904,先端支持力&gt;0),"×","")</f>
        <v/>
      </c>
      <c r="AG1" s="186" t="s">
        <v>672</v>
      </c>
      <c r="AH1" s="202" t="str">
        <f>IF(MIN(MAX(βL_線路長期),MAX(βL_線路),MAX(βL_線路液状L1),MAX(βL_線路液状L2),MAX(βL_直角長期),MAX(βL_直角),MAX(βL_直角液状L1),MAX(βL_直角液状L2))&gt;2.5,"×","")</f>
        <v>×</v>
      </c>
    </row>
    <row r="2" spans="2:35" ht="15.75" customHeight="1" thickTop="1" x14ac:dyDescent="0.15">
      <c r="D2" s="179"/>
      <c r="F2" s="179"/>
    </row>
    <row r="3" spans="2:35" ht="15.75" customHeight="1" x14ac:dyDescent="0.15">
      <c r="C3" s="21" t="s">
        <v>625</v>
      </c>
    </row>
    <row r="4" spans="2:35" ht="15.75" customHeight="1" x14ac:dyDescent="0.15">
      <c r="F4" s="23" t="s">
        <v>17</v>
      </c>
    </row>
    <row r="6" spans="2:35" ht="15.75" customHeight="1" x14ac:dyDescent="0.15">
      <c r="D6" s="21" t="s">
        <v>18</v>
      </c>
    </row>
    <row r="8" spans="2:35" ht="15.75" customHeight="1" x14ac:dyDescent="0.15">
      <c r="E8" s="23" t="s">
        <v>19</v>
      </c>
      <c r="N8" s="25" t="s">
        <v>20</v>
      </c>
    </row>
    <row r="9" spans="2:35" ht="15.75" customHeight="1" x14ac:dyDescent="0.15">
      <c r="E9" s="23"/>
      <c r="N9" s="25"/>
    </row>
    <row r="10" spans="2:35" s="23" customFormat="1" ht="15.75" customHeight="1" x14ac:dyDescent="0.15">
      <c r="G10" s="23" t="s">
        <v>160</v>
      </c>
    </row>
    <row r="11" spans="2:35" s="23" customFormat="1" ht="15.75" customHeight="1" x14ac:dyDescent="0.15">
      <c r="G11" s="23" t="s">
        <v>21</v>
      </c>
    </row>
    <row r="12" spans="2:35" s="23" customFormat="1" ht="15.75" customHeight="1" x14ac:dyDescent="0.15"/>
    <row r="13" spans="2:35" s="23" customFormat="1" ht="15.75" customHeight="1" x14ac:dyDescent="0.15"/>
    <row r="14" spans="2:35" s="23" customFormat="1" ht="15.75" customHeight="1" x14ac:dyDescent="0.15">
      <c r="U14" s="26" t="s">
        <v>164</v>
      </c>
      <c r="V14" s="26"/>
      <c r="W14" s="26"/>
      <c r="X14" s="26"/>
      <c r="Y14" s="26"/>
      <c r="Z14" s="26"/>
      <c r="AA14" s="26"/>
      <c r="AB14" s="26"/>
      <c r="AC14" s="26"/>
      <c r="AD14" s="26"/>
      <c r="AE14" s="26"/>
      <c r="AF14" s="26"/>
      <c r="AG14" s="26"/>
      <c r="AH14" s="26"/>
      <c r="AI14" s="26"/>
    </row>
    <row r="15" spans="2:35" s="23" customFormat="1" ht="15.75" customHeight="1" x14ac:dyDescent="0.15">
      <c r="U15" s="608" t="s">
        <v>22</v>
      </c>
      <c r="V15" s="608"/>
      <c r="W15" s="608"/>
      <c r="X15" s="608"/>
      <c r="Y15" s="608"/>
      <c r="Z15" s="608"/>
      <c r="AA15" s="608"/>
      <c r="AB15" s="608" t="s">
        <v>23</v>
      </c>
      <c r="AC15" s="608"/>
      <c r="AD15" s="608"/>
      <c r="AE15" s="608"/>
      <c r="AF15" s="608" t="s">
        <v>24</v>
      </c>
      <c r="AG15" s="608"/>
      <c r="AH15" s="608"/>
      <c r="AI15" s="608"/>
    </row>
    <row r="16" spans="2:35" s="23" customFormat="1" ht="15.75" customHeight="1" x14ac:dyDescent="0.15">
      <c r="U16" s="608" t="s">
        <v>698</v>
      </c>
      <c r="V16" s="608"/>
      <c r="W16" s="608"/>
      <c r="X16" s="608"/>
      <c r="Y16" s="608"/>
      <c r="Z16" s="608"/>
      <c r="AA16" s="608"/>
      <c r="AB16" s="608">
        <v>0.9</v>
      </c>
      <c r="AC16" s="608"/>
      <c r="AD16" s="608"/>
      <c r="AE16" s="608"/>
      <c r="AF16" s="608">
        <v>1.3</v>
      </c>
      <c r="AG16" s="608"/>
      <c r="AH16" s="608"/>
      <c r="AI16" s="608"/>
    </row>
    <row r="17" spans="6:35" s="23" customFormat="1" ht="15.75" customHeight="1" x14ac:dyDescent="0.15">
      <c r="Y17" s="248" t="s">
        <v>429</v>
      </c>
      <c r="Z17" s="248"/>
      <c r="AA17" s="179" t="s">
        <v>25</v>
      </c>
      <c r="AB17" s="248" t="s">
        <v>324</v>
      </c>
      <c r="AC17" s="248"/>
      <c r="AD17" s="179" t="s">
        <v>1</v>
      </c>
      <c r="AE17" s="299" t="s">
        <v>431</v>
      </c>
      <c r="AF17" s="299"/>
    </row>
    <row r="18" spans="6:35" s="23" customFormat="1" ht="15.75" customHeight="1" x14ac:dyDescent="0.15">
      <c r="Y18" s="299" t="s">
        <v>432</v>
      </c>
      <c r="Z18" s="299"/>
      <c r="AA18" s="179" t="s">
        <v>25</v>
      </c>
      <c r="AB18" s="299" t="s">
        <v>433</v>
      </c>
      <c r="AC18" s="299"/>
      <c r="AD18" s="179" t="s">
        <v>1</v>
      </c>
      <c r="AE18" s="299" t="s">
        <v>431</v>
      </c>
      <c r="AF18" s="299"/>
    </row>
    <row r="19" spans="6:35" s="23" customFormat="1" ht="15.75" customHeight="1" x14ac:dyDescent="0.15">
      <c r="K19" s="27" t="s">
        <v>434</v>
      </c>
      <c r="W19" s="299" t="s">
        <v>431</v>
      </c>
      <c r="X19" s="299"/>
      <c r="Y19" s="179" t="s">
        <v>2</v>
      </c>
      <c r="Z19" s="23" t="s">
        <v>26</v>
      </c>
    </row>
    <row r="20" spans="6:35" s="23" customFormat="1" ht="15.75" customHeight="1" x14ac:dyDescent="0.15"/>
    <row r="21" spans="6:35" s="23" customFormat="1" ht="15.75" customHeight="1" x14ac:dyDescent="0.15"/>
    <row r="22" spans="6:35" s="23" customFormat="1" ht="15.75" customHeight="1" x14ac:dyDescent="0.15">
      <c r="F22" s="356" t="s">
        <v>161</v>
      </c>
      <c r="G22" s="356"/>
      <c r="H22" s="356"/>
      <c r="I22" s="356"/>
      <c r="J22" s="356"/>
      <c r="K22" s="356"/>
      <c r="L22" s="356"/>
      <c r="M22" s="356"/>
      <c r="N22" s="356"/>
      <c r="O22" s="356"/>
      <c r="P22" s="356"/>
      <c r="Q22" s="356"/>
      <c r="R22" s="356"/>
      <c r="S22" s="356"/>
      <c r="T22" s="356"/>
      <c r="U22" s="356"/>
    </row>
    <row r="23" spans="6:35" s="23" customFormat="1" ht="15.75" customHeight="1" x14ac:dyDescent="0.15"/>
    <row r="24" spans="6:35" s="23" customFormat="1" ht="15.75" customHeight="1" x14ac:dyDescent="0.15"/>
    <row r="25" spans="6:35" s="23" customFormat="1" ht="15.75" customHeight="1" x14ac:dyDescent="0.15">
      <c r="U25" s="26" t="s">
        <v>165</v>
      </c>
      <c r="V25" s="26"/>
      <c r="W25" s="26"/>
      <c r="X25" s="26"/>
      <c r="Y25" s="26"/>
      <c r="Z25" s="26"/>
      <c r="AA25" s="26"/>
      <c r="AB25" s="26"/>
      <c r="AC25" s="26"/>
      <c r="AD25" s="26"/>
      <c r="AE25" s="26"/>
      <c r="AF25" s="26"/>
      <c r="AG25" s="26"/>
      <c r="AH25" s="26"/>
      <c r="AI25" s="26"/>
    </row>
    <row r="26" spans="6:35" s="23" customFormat="1" ht="15.75" customHeight="1" x14ac:dyDescent="0.15">
      <c r="U26" s="608" t="s">
        <v>22</v>
      </c>
      <c r="V26" s="608"/>
      <c r="W26" s="608"/>
      <c r="X26" s="608"/>
      <c r="Y26" s="608"/>
      <c r="Z26" s="608"/>
      <c r="AA26" s="608"/>
      <c r="AB26" s="608" t="s">
        <v>27</v>
      </c>
      <c r="AC26" s="608"/>
      <c r="AD26" s="608"/>
      <c r="AE26" s="608"/>
      <c r="AF26" s="608" t="s">
        <v>28</v>
      </c>
      <c r="AG26" s="608"/>
      <c r="AH26" s="608"/>
      <c r="AI26" s="608"/>
    </row>
    <row r="27" spans="6:35" s="23" customFormat="1" ht="15.75" customHeight="1" x14ac:dyDescent="0.15">
      <c r="U27" s="608" t="s">
        <v>617</v>
      </c>
      <c r="V27" s="608"/>
      <c r="W27" s="608"/>
      <c r="X27" s="608"/>
      <c r="Y27" s="608"/>
      <c r="Z27" s="608"/>
      <c r="AA27" s="608"/>
      <c r="AB27" s="608">
        <v>1.1000000000000001</v>
      </c>
      <c r="AC27" s="608"/>
      <c r="AD27" s="608"/>
      <c r="AE27" s="608"/>
      <c r="AF27" s="608">
        <v>1.3</v>
      </c>
      <c r="AG27" s="608"/>
      <c r="AH27" s="608"/>
      <c r="AI27" s="608"/>
    </row>
    <row r="28" spans="6:35" s="23" customFormat="1" ht="15.75" customHeight="1" x14ac:dyDescent="0.15">
      <c r="Y28" s="248" t="s">
        <v>435</v>
      </c>
      <c r="Z28" s="248"/>
      <c r="AA28" s="179" t="s">
        <v>25</v>
      </c>
      <c r="AB28" s="248" t="s">
        <v>436</v>
      </c>
      <c r="AC28" s="248"/>
      <c r="AD28" s="179" t="s">
        <v>1</v>
      </c>
      <c r="AE28" s="299" t="s">
        <v>437</v>
      </c>
      <c r="AF28" s="299"/>
    </row>
    <row r="29" spans="6:35" s="23" customFormat="1" ht="15.75" customHeight="1" x14ac:dyDescent="0.15">
      <c r="Y29" s="299" t="s">
        <v>438</v>
      </c>
      <c r="Z29" s="299"/>
      <c r="AA29" s="179" t="s">
        <v>25</v>
      </c>
      <c r="AB29" s="299" t="s">
        <v>439</v>
      </c>
      <c r="AC29" s="299"/>
      <c r="AD29" s="179" t="s">
        <v>1</v>
      </c>
      <c r="AE29" s="299" t="s">
        <v>437</v>
      </c>
      <c r="AF29" s="299"/>
    </row>
    <row r="30" spans="6:35" s="23" customFormat="1" ht="15.75" customHeight="1" x14ac:dyDescent="0.15">
      <c r="K30" s="27" t="s">
        <v>440</v>
      </c>
      <c r="W30" s="299" t="s">
        <v>437</v>
      </c>
      <c r="X30" s="299"/>
      <c r="Y30" s="179" t="s">
        <v>2</v>
      </c>
      <c r="Z30" s="23" t="s">
        <v>29</v>
      </c>
    </row>
    <row r="31" spans="6:35" s="23" customFormat="1" ht="15.75" customHeight="1" x14ac:dyDescent="0.15"/>
    <row r="32" spans="6:35" s="23" customFormat="1" ht="15.75" customHeight="1" x14ac:dyDescent="0.15"/>
    <row r="33" spans="2:21" s="23" customFormat="1" ht="15.75" customHeight="1" x14ac:dyDescent="0.15">
      <c r="F33" s="356" t="s">
        <v>162</v>
      </c>
      <c r="G33" s="356"/>
      <c r="H33" s="356"/>
      <c r="I33" s="356"/>
      <c r="J33" s="356"/>
      <c r="K33" s="356"/>
      <c r="L33" s="356"/>
      <c r="M33" s="356"/>
      <c r="N33" s="356"/>
      <c r="O33" s="356"/>
      <c r="P33" s="356"/>
      <c r="Q33" s="356"/>
      <c r="R33" s="356"/>
      <c r="S33" s="356"/>
      <c r="T33" s="356"/>
      <c r="U33" s="356"/>
    </row>
    <row r="34" spans="2:21" s="23" customFormat="1" ht="15.75" customHeight="1" x14ac:dyDescent="0.15"/>
    <row r="35" spans="2:21" s="23" customFormat="1" ht="15.75" customHeight="1" x14ac:dyDescent="0.15"/>
    <row r="36" spans="2:21" s="23" customFormat="1" ht="15.75" customHeight="1" x14ac:dyDescent="0.15"/>
    <row r="37" spans="2:21" s="23" customFormat="1" ht="15.75" customHeight="1" x14ac:dyDescent="0.15"/>
    <row r="38" spans="2:21" s="23" customFormat="1" ht="15.75" customHeight="1" x14ac:dyDescent="0.15"/>
    <row r="39" spans="2:21" s="23" customFormat="1" ht="15.75" customHeight="1" x14ac:dyDescent="0.15"/>
    <row r="40" spans="2:21" s="23" customFormat="1" ht="15.75" customHeight="1" x14ac:dyDescent="0.15"/>
    <row r="41" spans="2:21" s="23" customFormat="1" ht="15.75" customHeight="1" x14ac:dyDescent="0.15">
      <c r="K41" s="27" t="s">
        <v>441</v>
      </c>
    </row>
    <row r="42" spans="2:21" s="23" customFormat="1" ht="15.75" customHeight="1" x14ac:dyDescent="0.15"/>
    <row r="43" spans="2:21" s="23" customFormat="1" ht="15.75" customHeight="1" x14ac:dyDescent="0.15"/>
    <row r="44" spans="2:21" s="23" customFormat="1" ht="15.75" customHeight="1" x14ac:dyDescent="0.15">
      <c r="F44" s="356" t="s">
        <v>163</v>
      </c>
      <c r="G44" s="356"/>
      <c r="H44" s="356"/>
      <c r="I44" s="356"/>
      <c r="J44" s="356"/>
      <c r="K44" s="356"/>
      <c r="L44" s="356"/>
      <c r="M44" s="356"/>
      <c r="N44" s="356"/>
      <c r="O44" s="356"/>
      <c r="P44" s="356"/>
      <c r="Q44" s="356"/>
      <c r="R44" s="356"/>
      <c r="S44" s="356"/>
      <c r="T44" s="356"/>
      <c r="U44" s="356"/>
    </row>
    <row r="45" spans="2:21" s="23" customFormat="1" ht="15.75" customHeight="1" x14ac:dyDescent="0.15"/>
    <row r="46" spans="2:21" s="23" customFormat="1" ht="15.75" customHeight="1" x14ac:dyDescent="0.15">
      <c r="B46" s="179" t="s">
        <v>571</v>
      </c>
    </row>
    <row r="47" spans="2:21" s="23" customFormat="1" ht="15.75" customHeight="1" x14ac:dyDescent="0.15"/>
    <row r="48" spans="2:21" ht="15.75" customHeight="1" x14ac:dyDescent="0.15">
      <c r="E48" s="23" t="s">
        <v>30</v>
      </c>
      <c r="N48" s="25"/>
    </row>
    <row r="49" spans="5:37" s="23" customFormat="1" ht="15.75" customHeight="1" x14ac:dyDescent="0.15"/>
    <row r="50" spans="5:37" s="23" customFormat="1" ht="15.75" customHeight="1" x14ac:dyDescent="0.15">
      <c r="G50" s="23" t="s">
        <v>166</v>
      </c>
    </row>
    <row r="51" spans="5:37" s="23" customFormat="1" ht="15.75" customHeight="1" x14ac:dyDescent="0.15">
      <c r="G51" s="23" t="s">
        <v>31</v>
      </c>
    </row>
    <row r="52" spans="5:37" s="23" customFormat="1" ht="15.75" customHeight="1" x14ac:dyDescent="0.15"/>
    <row r="53" spans="5:37" s="23" customFormat="1" ht="15.75" customHeight="1" x14ac:dyDescent="0.15">
      <c r="E53" s="28" t="s">
        <v>167</v>
      </c>
      <c r="F53" s="28"/>
      <c r="G53" s="28"/>
      <c r="H53" s="28"/>
      <c r="I53" s="28"/>
      <c r="J53" s="28"/>
      <c r="K53" s="28"/>
      <c r="L53" s="28"/>
      <c r="M53" s="28"/>
      <c r="N53" s="28"/>
      <c r="O53" s="28"/>
      <c r="P53" s="28"/>
      <c r="Q53" s="28"/>
      <c r="R53" s="28"/>
      <c r="S53" s="28"/>
      <c r="T53" s="28"/>
      <c r="U53" s="28"/>
      <c r="V53" s="28"/>
      <c r="W53" s="28"/>
      <c r="X53" s="28"/>
      <c r="Y53" s="28"/>
      <c r="Z53" s="28"/>
      <c r="AA53" s="28"/>
      <c r="AB53" s="28"/>
      <c r="AC53" s="28"/>
      <c r="AD53" s="28"/>
      <c r="AE53" s="28"/>
      <c r="AF53" s="28"/>
      <c r="AG53" s="28"/>
      <c r="AH53" s="28"/>
      <c r="AI53" s="28"/>
    </row>
    <row r="54" spans="5:37" s="23" customFormat="1" ht="15.75" customHeight="1" x14ac:dyDescent="0.15">
      <c r="E54" s="607" t="s">
        <v>45</v>
      </c>
      <c r="F54" s="608"/>
      <c r="G54" s="608"/>
      <c r="H54" s="608"/>
      <c r="I54" s="608" t="s">
        <v>36</v>
      </c>
      <c r="J54" s="608"/>
      <c r="K54" s="608"/>
      <c r="L54" s="608"/>
      <c r="M54" s="608"/>
      <c r="N54" s="608"/>
      <c r="O54" s="608"/>
      <c r="P54" s="608"/>
      <c r="Q54" s="608"/>
      <c r="R54" s="608" t="s">
        <v>37</v>
      </c>
      <c r="S54" s="608"/>
      <c r="T54" s="608"/>
      <c r="U54" s="608"/>
      <c r="V54" s="608"/>
      <c r="W54" s="608"/>
      <c r="X54" s="608"/>
      <c r="Y54" s="608"/>
      <c r="Z54" s="608"/>
      <c r="AA54" s="610" t="s">
        <v>41</v>
      </c>
      <c r="AB54" s="610"/>
      <c r="AC54" s="610"/>
      <c r="AD54" s="610"/>
      <c r="AE54" s="610"/>
      <c r="AF54" s="610"/>
      <c r="AG54" s="610"/>
      <c r="AH54" s="610"/>
      <c r="AI54" s="611"/>
      <c r="AJ54" s="199"/>
      <c r="AK54" s="199"/>
    </row>
    <row r="55" spans="5:37" s="23" customFormat="1" ht="15.75" customHeight="1" x14ac:dyDescent="0.15">
      <c r="E55" s="607"/>
      <c r="F55" s="608"/>
      <c r="G55" s="608"/>
      <c r="H55" s="608"/>
      <c r="I55" s="608"/>
      <c r="J55" s="608"/>
      <c r="K55" s="608"/>
      <c r="L55" s="608"/>
      <c r="M55" s="608"/>
      <c r="N55" s="608"/>
      <c r="O55" s="608"/>
      <c r="P55" s="608"/>
      <c r="Q55" s="608"/>
      <c r="R55" s="608"/>
      <c r="S55" s="608"/>
      <c r="T55" s="608"/>
      <c r="U55" s="608"/>
      <c r="V55" s="608"/>
      <c r="W55" s="608"/>
      <c r="X55" s="608"/>
      <c r="Y55" s="608"/>
      <c r="Z55" s="608"/>
      <c r="AA55" s="610"/>
      <c r="AB55" s="610"/>
      <c r="AC55" s="610"/>
      <c r="AD55" s="610"/>
      <c r="AE55" s="610"/>
      <c r="AF55" s="610"/>
      <c r="AG55" s="610"/>
      <c r="AH55" s="610"/>
      <c r="AI55" s="611"/>
      <c r="AJ55" s="199"/>
      <c r="AK55" s="199"/>
    </row>
    <row r="56" spans="5:37" s="23" customFormat="1" ht="15.75" customHeight="1" x14ac:dyDescent="0.15">
      <c r="E56" s="607" t="s">
        <v>32</v>
      </c>
      <c r="F56" s="608"/>
      <c r="G56" s="608"/>
      <c r="H56" s="608"/>
      <c r="I56" s="609" t="s">
        <v>34</v>
      </c>
      <c r="J56" s="609"/>
      <c r="K56" s="609"/>
      <c r="L56" s="609"/>
      <c r="M56" s="609"/>
      <c r="N56" s="609"/>
      <c r="O56" s="609"/>
      <c r="P56" s="609"/>
      <c r="Q56" s="609"/>
      <c r="R56" s="608" t="s">
        <v>35</v>
      </c>
      <c r="S56" s="608"/>
      <c r="T56" s="608"/>
      <c r="U56" s="608"/>
      <c r="V56" s="608"/>
      <c r="W56" s="608"/>
      <c r="X56" s="608"/>
      <c r="Y56" s="608"/>
      <c r="Z56" s="608"/>
      <c r="AA56" s="608" t="s">
        <v>55</v>
      </c>
      <c r="AB56" s="608"/>
      <c r="AC56" s="608"/>
      <c r="AD56" s="608"/>
      <c r="AE56" s="608"/>
      <c r="AF56" s="608"/>
      <c r="AG56" s="608"/>
      <c r="AH56" s="608"/>
      <c r="AI56" s="612"/>
    </row>
    <row r="57" spans="5:37" s="23" customFormat="1" ht="15.75" customHeight="1" x14ac:dyDescent="0.15">
      <c r="E57" s="607"/>
      <c r="F57" s="608"/>
      <c r="G57" s="608"/>
      <c r="H57" s="608"/>
      <c r="I57" s="609"/>
      <c r="J57" s="609"/>
      <c r="K57" s="609"/>
      <c r="L57" s="609"/>
      <c r="M57" s="609"/>
      <c r="N57" s="609"/>
      <c r="O57" s="609"/>
      <c r="P57" s="609"/>
      <c r="Q57" s="609"/>
      <c r="R57" s="608"/>
      <c r="S57" s="608"/>
      <c r="T57" s="608"/>
      <c r="U57" s="608"/>
      <c r="V57" s="608"/>
      <c r="W57" s="608"/>
      <c r="X57" s="608"/>
      <c r="Y57" s="608"/>
      <c r="Z57" s="608"/>
      <c r="AA57" s="608"/>
      <c r="AB57" s="608"/>
      <c r="AC57" s="608"/>
      <c r="AD57" s="608"/>
      <c r="AE57" s="608"/>
      <c r="AF57" s="608"/>
      <c r="AG57" s="608"/>
      <c r="AH57" s="608"/>
      <c r="AI57" s="612"/>
    </row>
    <row r="58" spans="5:37" s="23" customFormat="1" ht="15.75" customHeight="1" x14ac:dyDescent="0.15">
      <c r="E58" s="607" t="s">
        <v>33</v>
      </c>
      <c r="F58" s="608"/>
      <c r="G58" s="608"/>
      <c r="H58" s="608"/>
      <c r="I58" s="634" t="s">
        <v>38</v>
      </c>
      <c r="J58" s="608"/>
      <c r="K58" s="608"/>
      <c r="L58" s="608"/>
      <c r="M58" s="608"/>
      <c r="N58" s="608"/>
      <c r="O58" s="608"/>
      <c r="P58" s="608"/>
      <c r="Q58" s="608"/>
      <c r="R58" s="634" t="s">
        <v>40</v>
      </c>
      <c r="S58" s="608"/>
      <c r="T58" s="608"/>
      <c r="U58" s="608"/>
      <c r="V58" s="608"/>
      <c r="W58" s="608"/>
      <c r="X58" s="608"/>
      <c r="Y58" s="608"/>
      <c r="Z58" s="608"/>
      <c r="AA58" s="634" t="s">
        <v>43</v>
      </c>
      <c r="AB58" s="608"/>
      <c r="AC58" s="608"/>
      <c r="AD58" s="608"/>
      <c r="AE58" s="608"/>
      <c r="AF58" s="608"/>
      <c r="AG58" s="608"/>
      <c r="AH58" s="608"/>
      <c r="AI58" s="612"/>
    </row>
    <row r="59" spans="5:37" s="23" customFormat="1" ht="15.75" customHeight="1" x14ac:dyDescent="0.15">
      <c r="E59" s="607"/>
      <c r="F59" s="608"/>
      <c r="G59" s="608"/>
      <c r="H59" s="608"/>
      <c r="I59" s="608"/>
      <c r="J59" s="608"/>
      <c r="K59" s="608"/>
      <c r="L59" s="608"/>
      <c r="M59" s="608"/>
      <c r="N59" s="608"/>
      <c r="O59" s="608"/>
      <c r="P59" s="608"/>
      <c r="Q59" s="608"/>
      <c r="R59" s="608"/>
      <c r="S59" s="608"/>
      <c r="T59" s="608"/>
      <c r="U59" s="608"/>
      <c r="V59" s="608"/>
      <c r="W59" s="608"/>
      <c r="X59" s="608"/>
      <c r="Y59" s="608"/>
      <c r="Z59" s="608"/>
      <c r="AA59" s="608"/>
      <c r="AB59" s="608"/>
      <c r="AC59" s="608"/>
      <c r="AD59" s="608"/>
      <c r="AE59" s="608"/>
      <c r="AF59" s="608"/>
      <c r="AG59" s="608"/>
      <c r="AH59" s="608"/>
      <c r="AI59" s="612"/>
    </row>
    <row r="60" spans="5:37" s="23" customFormat="1" ht="15.75" customHeight="1" x14ac:dyDescent="0.15">
      <c r="E60" s="607"/>
      <c r="F60" s="608"/>
      <c r="G60" s="608"/>
      <c r="H60" s="608"/>
      <c r="I60" s="634" t="s">
        <v>39</v>
      </c>
      <c r="J60" s="608"/>
      <c r="K60" s="608"/>
      <c r="L60" s="608"/>
      <c r="M60" s="608"/>
      <c r="N60" s="608"/>
      <c r="O60" s="608"/>
      <c r="P60" s="608"/>
      <c r="Q60" s="608"/>
      <c r="R60" s="634" t="s">
        <v>42</v>
      </c>
      <c r="S60" s="608"/>
      <c r="T60" s="608"/>
      <c r="U60" s="608"/>
      <c r="V60" s="608"/>
      <c r="W60" s="608"/>
      <c r="X60" s="608"/>
      <c r="Y60" s="608"/>
      <c r="Z60" s="608"/>
      <c r="AA60" s="634" t="s">
        <v>44</v>
      </c>
      <c r="AB60" s="608"/>
      <c r="AC60" s="608"/>
      <c r="AD60" s="608"/>
      <c r="AE60" s="608"/>
      <c r="AF60" s="608"/>
      <c r="AG60" s="608"/>
      <c r="AH60" s="608"/>
      <c r="AI60" s="612"/>
    </row>
    <row r="61" spans="5:37" s="23" customFormat="1" ht="15.75" customHeight="1" x14ac:dyDescent="0.15">
      <c r="E61" s="607"/>
      <c r="F61" s="608"/>
      <c r="G61" s="608"/>
      <c r="H61" s="608"/>
      <c r="I61" s="608"/>
      <c r="J61" s="608"/>
      <c r="K61" s="608"/>
      <c r="L61" s="608"/>
      <c r="M61" s="608"/>
      <c r="N61" s="608"/>
      <c r="O61" s="608"/>
      <c r="P61" s="608"/>
      <c r="Q61" s="608"/>
      <c r="R61" s="608"/>
      <c r="S61" s="608"/>
      <c r="T61" s="608"/>
      <c r="U61" s="608"/>
      <c r="V61" s="608"/>
      <c r="W61" s="608"/>
      <c r="X61" s="608"/>
      <c r="Y61" s="608"/>
      <c r="Z61" s="608"/>
      <c r="AA61" s="608"/>
      <c r="AB61" s="608"/>
      <c r="AC61" s="608"/>
      <c r="AD61" s="608"/>
      <c r="AE61" s="608"/>
      <c r="AF61" s="608"/>
      <c r="AG61" s="608"/>
      <c r="AH61" s="608"/>
      <c r="AI61" s="612"/>
    </row>
    <row r="62" spans="5:37" s="23" customFormat="1" ht="15.75" customHeight="1" x14ac:dyDescent="0.15">
      <c r="I62" s="23" t="s">
        <v>56</v>
      </c>
    </row>
    <row r="63" spans="5:37" s="23" customFormat="1" ht="15.75" customHeight="1" x14ac:dyDescent="0.15"/>
    <row r="64" spans="5:37" s="23" customFormat="1" ht="15.75" customHeight="1" x14ac:dyDescent="0.15"/>
    <row r="65" spans="2:37" ht="15.75" customHeight="1" x14ac:dyDescent="0.15">
      <c r="D65" s="21" t="s">
        <v>46</v>
      </c>
    </row>
    <row r="67" spans="2:37" ht="15.75" customHeight="1" x14ac:dyDescent="0.15">
      <c r="E67" s="23" t="s">
        <v>47</v>
      </c>
      <c r="N67" s="25"/>
    </row>
    <row r="68" spans="2:37" s="23" customFormat="1" ht="15.75" customHeight="1" x14ac:dyDescent="0.15"/>
    <row r="69" spans="2:37" s="23" customFormat="1" ht="15.75" customHeight="1" x14ac:dyDescent="0.15">
      <c r="G69" s="23" t="s">
        <v>168</v>
      </c>
    </row>
    <row r="70" spans="2:37" s="23" customFormat="1" ht="15.75" customHeight="1" x14ac:dyDescent="0.15"/>
    <row r="71" spans="2:37" s="23" customFormat="1" ht="15.75" customHeight="1" x14ac:dyDescent="0.15">
      <c r="G71" s="28" t="s">
        <v>169</v>
      </c>
      <c r="H71" s="28"/>
      <c r="I71" s="28"/>
      <c r="J71" s="28"/>
      <c r="K71" s="28"/>
      <c r="L71" s="28"/>
      <c r="M71" s="28"/>
      <c r="N71" s="28"/>
      <c r="O71" s="28"/>
      <c r="P71" s="28"/>
      <c r="Q71" s="28"/>
      <c r="R71" s="28"/>
      <c r="S71" s="28"/>
      <c r="T71" s="28"/>
      <c r="U71" s="28"/>
      <c r="V71" s="28"/>
      <c r="W71" s="28"/>
      <c r="X71" s="28"/>
      <c r="Y71" s="28"/>
      <c r="Z71" s="28"/>
      <c r="AA71" s="28"/>
      <c r="AB71" s="28"/>
      <c r="AC71" s="28"/>
      <c r="AD71" s="28"/>
      <c r="AE71" s="28"/>
      <c r="AF71" s="28"/>
      <c r="AG71" s="28"/>
      <c r="AH71" s="28"/>
      <c r="AI71" s="30"/>
      <c r="AJ71" s="30"/>
      <c r="AK71" s="30"/>
    </row>
    <row r="72" spans="2:37" s="23" customFormat="1" ht="15.75" customHeight="1" x14ac:dyDescent="0.15">
      <c r="G72" s="607" t="s">
        <v>48</v>
      </c>
      <c r="H72" s="608"/>
      <c r="I72" s="608"/>
      <c r="J72" s="608"/>
      <c r="K72" s="608"/>
      <c r="L72" s="608"/>
      <c r="M72" s="608" t="s">
        <v>53</v>
      </c>
      <c r="N72" s="608"/>
      <c r="O72" s="608"/>
      <c r="P72" s="608"/>
      <c r="Q72" s="608"/>
      <c r="R72" s="608"/>
      <c r="S72" s="608"/>
      <c r="T72" s="608"/>
      <c r="U72" s="608" t="s">
        <v>54</v>
      </c>
      <c r="V72" s="608"/>
      <c r="W72" s="608"/>
      <c r="X72" s="608"/>
      <c r="Y72" s="608"/>
      <c r="Z72" s="608"/>
      <c r="AA72" s="608"/>
      <c r="AB72" s="608"/>
      <c r="AC72" s="608"/>
      <c r="AD72" s="608"/>
      <c r="AE72" s="608"/>
      <c r="AF72" s="608"/>
      <c r="AG72" s="608"/>
      <c r="AH72" s="612"/>
    </row>
    <row r="73" spans="2:37" s="23" customFormat="1" ht="15.75" customHeight="1" x14ac:dyDescent="0.15">
      <c r="G73" s="607" t="s">
        <v>49</v>
      </c>
      <c r="H73" s="608"/>
      <c r="I73" s="608"/>
      <c r="J73" s="608"/>
      <c r="K73" s="608"/>
      <c r="L73" s="608"/>
      <c r="M73" s="608" t="s">
        <v>51</v>
      </c>
      <c r="N73" s="608"/>
      <c r="O73" s="608"/>
      <c r="P73" s="608"/>
      <c r="Q73" s="608"/>
      <c r="R73" s="608"/>
      <c r="S73" s="608"/>
      <c r="T73" s="608"/>
      <c r="U73" s="615">
        <v>1</v>
      </c>
      <c r="V73" s="615"/>
      <c r="W73" s="615"/>
      <c r="X73" s="615"/>
      <c r="Y73" s="615"/>
      <c r="Z73" s="615"/>
      <c r="AA73" s="615"/>
      <c r="AB73" s="615"/>
      <c r="AC73" s="615"/>
      <c r="AD73" s="615"/>
      <c r="AE73" s="615"/>
      <c r="AF73" s="615"/>
      <c r="AG73" s="615"/>
      <c r="AH73" s="635"/>
    </row>
    <row r="74" spans="2:37" s="23" customFormat="1" ht="15.75" customHeight="1" x14ac:dyDescent="0.15">
      <c r="G74" s="607" t="s">
        <v>50</v>
      </c>
      <c r="H74" s="608"/>
      <c r="I74" s="608"/>
      <c r="J74" s="608"/>
      <c r="K74" s="608"/>
      <c r="L74" s="608"/>
      <c r="M74" s="608" t="s">
        <v>52</v>
      </c>
      <c r="N74" s="608"/>
      <c r="O74" s="608"/>
      <c r="P74" s="608"/>
      <c r="Q74" s="608"/>
      <c r="R74" s="608"/>
      <c r="S74" s="608"/>
      <c r="T74" s="608"/>
      <c r="U74" s="608">
        <v>0.5</v>
      </c>
      <c r="V74" s="608"/>
      <c r="W74" s="608"/>
      <c r="X74" s="608"/>
      <c r="Y74" s="608"/>
      <c r="Z74" s="608"/>
      <c r="AA74" s="608"/>
      <c r="AB74" s="608"/>
      <c r="AC74" s="608"/>
      <c r="AD74" s="608"/>
      <c r="AE74" s="608"/>
      <c r="AF74" s="608"/>
      <c r="AG74" s="608"/>
      <c r="AH74" s="612"/>
    </row>
    <row r="75" spans="2:37" s="23" customFormat="1" ht="15.75" customHeight="1" x14ac:dyDescent="0.15">
      <c r="K75" s="23" t="s">
        <v>57</v>
      </c>
    </row>
    <row r="76" spans="2:37" s="23" customFormat="1" ht="15.75" customHeight="1" x14ac:dyDescent="0.15">
      <c r="B76" s="179" t="s">
        <v>571</v>
      </c>
      <c r="I76" s="188"/>
      <c r="J76" s="188"/>
      <c r="K76" s="188"/>
      <c r="L76" s="53"/>
      <c r="M76" s="53"/>
      <c r="N76" s="53"/>
      <c r="O76" s="53"/>
      <c r="P76" s="53"/>
      <c r="Q76" s="53"/>
      <c r="R76" s="180"/>
      <c r="S76" s="180"/>
      <c r="T76" s="180"/>
      <c r="U76" s="180"/>
      <c r="V76" s="180"/>
      <c r="W76" s="180"/>
      <c r="X76" s="179"/>
      <c r="Y76" s="179"/>
      <c r="Z76" s="179"/>
      <c r="AA76" s="179"/>
      <c r="AB76" s="179"/>
      <c r="AC76" s="179"/>
    </row>
    <row r="77" spans="2:37" s="23" customFormat="1" ht="15.75" customHeight="1" x14ac:dyDescent="0.15">
      <c r="I77" s="188"/>
      <c r="J77" s="188"/>
      <c r="K77" s="188"/>
      <c r="L77" s="53"/>
      <c r="M77" s="53"/>
      <c r="N77" s="53"/>
      <c r="O77" s="53"/>
      <c r="P77" s="53"/>
      <c r="Q77" s="53"/>
      <c r="R77" s="180"/>
      <c r="S77" s="180"/>
      <c r="T77" s="180"/>
      <c r="U77" s="180"/>
      <c r="V77" s="180"/>
      <c r="W77" s="180"/>
      <c r="X77" s="179"/>
      <c r="Y77" s="179"/>
      <c r="Z77" s="179"/>
      <c r="AA77" s="179"/>
      <c r="AB77" s="179"/>
      <c r="AC77" s="179"/>
    </row>
    <row r="78" spans="2:37" ht="15.75" customHeight="1" x14ac:dyDescent="0.15">
      <c r="E78" s="23" t="s">
        <v>699</v>
      </c>
      <c r="N78" s="25"/>
    </row>
    <row r="79" spans="2:37" s="23" customFormat="1" ht="15.75" customHeight="1" x14ac:dyDescent="0.15"/>
    <row r="80" spans="2:37" s="23" customFormat="1" ht="15.75" customHeight="1" x14ac:dyDescent="0.15">
      <c r="G80" s="23" t="s">
        <v>173</v>
      </c>
    </row>
    <row r="81" spans="1:36" s="23" customFormat="1" ht="15.75" customHeight="1" x14ac:dyDescent="0.15">
      <c r="G81" s="23" t="s">
        <v>71</v>
      </c>
    </row>
    <row r="82" spans="1:36" s="23" customFormat="1" ht="15.75" customHeight="1" x14ac:dyDescent="0.15"/>
    <row r="83" spans="1:36" s="23" customFormat="1" ht="15.75" customHeight="1" x14ac:dyDescent="0.15">
      <c r="G83" s="299" t="s">
        <v>72</v>
      </c>
      <c r="H83" s="299"/>
      <c r="I83" s="179" t="s">
        <v>25</v>
      </c>
      <c r="J83" s="299">
        <v>0.45</v>
      </c>
      <c r="K83" s="299"/>
      <c r="L83" s="299" t="s">
        <v>60</v>
      </c>
      <c r="M83" s="299"/>
      <c r="N83" s="299" t="s">
        <v>61</v>
      </c>
      <c r="O83" s="299"/>
    </row>
    <row r="84" spans="1:36" s="23" customFormat="1" ht="15.75" customHeight="1" x14ac:dyDescent="0.15"/>
    <row r="85" spans="1:36" s="23" customFormat="1" ht="15.75" customHeight="1" x14ac:dyDescent="0.15">
      <c r="H85" s="23" t="s">
        <v>63</v>
      </c>
      <c r="K85" s="299" t="s">
        <v>72</v>
      </c>
      <c r="L85" s="299"/>
      <c r="M85" s="179" t="s">
        <v>2</v>
      </c>
      <c r="N85" s="23" t="s">
        <v>174</v>
      </c>
    </row>
    <row r="86" spans="1:36" s="23" customFormat="1" ht="15.75" customHeight="1" x14ac:dyDescent="0.15">
      <c r="K86" s="299" t="s">
        <v>60</v>
      </c>
      <c r="L86" s="299"/>
      <c r="M86" s="179" t="s">
        <v>2</v>
      </c>
      <c r="N86" s="23" t="s">
        <v>73</v>
      </c>
    </row>
    <row r="87" spans="1:36" s="23" customFormat="1" ht="15.75" customHeight="1" x14ac:dyDescent="0.15">
      <c r="K87" s="299" t="s">
        <v>61</v>
      </c>
      <c r="L87" s="299"/>
      <c r="M87" s="179" t="s">
        <v>2</v>
      </c>
      <c r="N87" s="23" t="s">
        <v>67</v>
      </c>
    </row>
    <row r="88" spans="1:36" s="23" customFormat="1" ht="15.75" customHeight="1" x14ac:dyDescent="0.15">
      <c r="B88" s="179"/>
      <c r="K88" s="179"/>
      <c r="L88" s="179"/>
      <c r="M88" s="179"/>
    </row>
    <row r="89" spans="1:36" s="23" customFormat="1" ht="15.75" customHeight="1" x14ac:dyDescent="0.15"/>
    <row r="90" spans="1:36" s="23" customFormat="1" ht="15.75" customHeight="1" x14ac:dyDescent="0.15">
      <c r="I90" s="28" t="s">
        <v>390</v>
      </c>
      <c r="J90" s="33"/>
      <c r="K90" s="33"/>
      <c r="L90" s="33"/>
      <c r="M90" s="33"/>
      <c r="N90" s="33"/>
      <c r="O90" s="33"/>
      <c r="P90" s="33"/>
      <c r="Q90" s="33"/>
      <c r="R90" s="33"/>
      <c r="S90" s="33"/>
      <c r="T90" s="33"/>
      <c r="U90" s="33"/>
      <c r="V90" s="34"/>
      <c r="W90" s="33"/>
      <c r="X90" s="33"/>
      <c r="Y90" s="33"/>
      <c r="Z90" s="33"/>
      <c r="AA90" s="34"/>
      <c r="AB90" s="34"/>
      <c r="AC90" s="34"/>
      <c r="AD90" s="33"/>
      <c r="AE90" s="33"/>
      <c r="AF90" s="33"/>
      <c r="AG90" s="33"/>
      <c r="AH90" s="33"/>
      <c r="AI90" s="33"/>
      <c r="AJ90" s="30"/>
    </row>
    <row r="91" spans="1:36" s="23" customFormat="1" ht="15.75" customHeight="1" x14ac:dyDescent="0.15">
      <c r="I91" s="622" t="s">
        <v>74</v>
      </c>
      <c r="J91" s="608"/>
      <c r="K91" s="612"/>
      <c r="L91" s="626" t="s">
        <v>68</v>
      </c>
      <c r="M91" s="608"/>
      <c r="N91" s="608"/>
      <c r="O91" s="608"/>
      <c r="P91" s="608"/>
      <c r="Q91" s="608"/>
      <c r="R91" s="632" t="s">
        <v>388</v>
      </c>
      <c r="S91" s="633"/>
      <c r="T91" s="633"/>
      <c r="U91" s="633"/>
      <c r="V91" s="633"/>
      <c r="W91" s="633"/>
      <c r="X91" s="633"/>
      <c r="Y91" s="633"/>
      <c r="Z91" s="633"/>
      <c r="AA91" s="632" t="s">
        <v>389</v>
      </c>
      <c r="AB91" s="633"/>
      <c r="AC91" s="633"/>
      <c r="AD91" s="633"/>
      <c r="AE91" s="633"/>
      <c r="AF91" s="633"/>
      <c r="AG91" s="633"/>
      <c r="AH91" s="633"/>
      <c r="AI91" s="633"/>
    </row>
    <row r="92" spans="1:36" s="23" customFormat="1" ht="15.75" customHeight="1" x14ac:dyDescent="0.15">
      <c r="I92" s="623"/>
      <c r="J92" s="624"/>
      <c r="K92" s="625"/>
      <c r="L92" s="627"/>
      <c r="M92" s="624"/>
      <c r="N92" s="624"/>
      <c r="O92" s="624"/>
      <c r="P92" s="624"/>
      <c r="Q92" s="624"/>
      <c r="R92" s="636" t="s">
        <v>66</v>
      </c>
      <c r="S92" s="630"/>
      <c r="T92" s="630"/>
      <c r="U92" s="630" t="s">
        <v>182</v>
      </c>
      <c r="V92" s="630"/>
      <c r="W92" s="630"/>
      <c r="X92" s="630"/>
      <c r="Y92" s="630"/>
      <c r="Z92" s="631"/>
      <c r="AA92" s="636" t="s">
        <v>66</v>
      </c>
      <c r="AB92" s="630"/>
      <c r="AC92" s="630"/>
      <c r="AD92" s="630" t="s">
        <v>182</v>
      </c>
      <c r="AE92" s="630"/>
      <c r="AF92" s="630"/>
      <c r="AG92" s="630"/>
      <c r="AH92" s="630"/>
      <c r="AI92" s="631"/>
    </row>
    <row r="93" spans="1:36" s="23" customFormat="1" ht="15.75" customHeight="1" x14ac:dyDescent="0.15">
      <c r="A93" s="181" t="str">
        <f>IF(L93="","×","")</f>
        <v/>
      </c>
      <c r="B93" s="179"/>
      <c r="I93" s="628">
        <v>2</v>
      </c>
      <c r="J93" s="619"/>
      <c r="K93" s="629"/>
      <c r="L93" s="618">
        <v>3700</v>
      </c>
      <c r="M93" s="619"/>
      <c r="N93" s="619"/>
      <c r="O93" s="619"/>
      <c r="P93" s="619"/>
      <c r="Q93" s="619"/>
      <c r="R93" s="621">
        <f>I211</f>
        <v>0.5</v>
      </c>
      <c r="S93" s="467"/>
      <c r="T93" s="467"/>
      <c r="U93" s="336">
        <f t="shared" ref="U93:U108" si="0">ROUND($J$83*$R$93*L93,0)</f>
        <v>833</v>
      </c>
      <c r="V93" s="336"/>
      <c r="W93" s="336"/>
      <c r="X93" s="336"/>
      <c r="Y93" s="336"/>
      <c r="Z93" s="620"/>
      <c r="AA93" s="621">
        <f>I215</f>
        <v>1</v>
      </c>
      <c r="AB93" s="467"/>
      <c r="AC93" s="467"/>
      <c r="AD93" s="336">
        <f t="shared" ref="AD93:AD108" si="1">ROUND($J$83*$AA$93*L93,0)</f>
        <v>1665</v>
      </c>
      <c r="AE93" s="336"/>
      <c r="AF93" s="336"/>
      <c r="AG93" s="336"/>
      <c r="AH93" s="336"/>
      <c r="AI93" s="620"/>
    </row>
    <row r="94" spans="1:36" s="23" customFormat="1" ht="15.75" customHeight="1" x14ac:dyDescent="0.15">
      <c r="A94" s="181" t="str">
        <f t="shared" ref="A94:A108" si="2">IF(L94="","×","")</f>
        <v/>
      </c>
      <c r="B94" s="179"/>
      <c r="I94" s="577">
        <v>3</v>
      </c>
      <c r="J94" s="578"/>
      <c r="K94" s="579"/>
      <c r="L94" s="580">
        <v>3100</v>
      </c>
      <c r="M94" s="578"/>
      <c r="N94" s="578"/>
      <c r="O94" s="578"/>
      <c r="P94" s="578"/>
      <c r="Q94" s="578"/>
      <c r="R94" s="575">
        <f>R93</f>
        <v>0.5</v>
      </c>
      <c r="S94" s="429"/>
      <c r="T94" s="429"/>
      <c r="U94" s="312">
        <f t="shared" si="0"/>
        <v>698</v>
      </c>
      <c r="V94" s="312"/>
      <c r="W94" s="312"/>
      <c r="X94" s="312"/>
      <c r="Y94" s="312"/>
      <c r="Z94" s="581"/>
      <c r="AA94" s="575">
        <f>AA93</f>
        <v>1</v>
      </c>
      <c r="AB94" s="429"/>
      <c r="AC94" s="429"/>
      <c r="AD94" s="312">
        <f t="shared" si="1"/>
        <v>1395</v>
      </c>
      <c r="AE94" s="312"/>
      <c r="AF94" s="312"/>
      <c r="AG94" s="312"/>
      <c r="AH94" s="312"/>
      <c r="AI94" s="581"/>
    </row>
    <row r="95" spans="1:36" s="23" customFormat="1" ht="15.75" customHeight="1" x14ac:dyDescent="0.15">
      <c r="A95" s="181" t="str">
        <f t="shared" si="2"/>
        <v/>
      </c>
      <c r="B95" s="179"/>
      <c r="I95" s="577">
        <v>4</v>
      </c>
      <c r="J95" s="578"/>
      <c r="K95" s="579"/>
      <c r="L95" s="580">
        <v>9500</v>
      </c>
      <c r="M95" s="578"/>
      <c r="N95" s="578"/>
      <c r="O95" s="578"/>
      <c r="P95" s="578"/>
      <c r="Q95" s="578"/>
      <c r="R95" s="575">
        <f t="shared" ref="R95:R108" si="3">R94</f>
        <v>0.5</v>
      </c>
      <c r="S95" s="429"/>
      <c r="T95" s="429"/>
      <c r="U95" s="312">
        <f t="shared" si="0"/>
        <v>2138</v>
      </c>
      <c r="V95" s="312"/>
      <c r="W95" s="312"/>
      <c r="X95" s="312"/>
      <c r="Y95" s="312"/>
      <c r="Z95" s="581"/>
      <c r="AA95" s="575">
        <f t="shared" ref="AA95:AA108" si="4">AA94</f>
        <v>1</v>
      </c>
      <c r="AB95" s="429"/>
      <c r="AC95" s="429"/>
      <c r="AD95" s="312">
        <f t="shared" si="1"/>
        <v>4275</v>
      </c>
      <c r="AE95" s="312"/>
      <c r="AF95" s="312"/>
      <c r="AG95" s="312"/>
      <c r="AH95" s="312"/>
      <c r="AI95" s="581"/>
    </row>
    <row r="96" spans="1:36" s="23" customFormat="1" ht="15.75" customHeight="1" x14ac:dyDescent="0.15">
      <c r="A96" s="181" t="str">
        <f t="shared" si="2"/>
        <v/>
      </c>
      <c r="B96" s="179"/>
      <c r="I96" s="577">
        <v>5</v>
      </c>
      <c r="J96" s="578"/>
      <c r="K96" s="579"/>
      <c r="L96" s="580">
        <v>9500</v>
      </c>
      <c r="M96" s="578"/>
      <c r="N96" s="578"/>
      <c r="O96" s="578"/>
      <c r="P96" s="578"/>
      <c r="Q96" s="578"/>
      <c r="R96" s="575">
        <f t="shared" si="3"/>
        <v>0.5</v>
      </c>
      <c r="S96" s="429"/>
      <c r="T96" s="429"/>
      <c r="U96" s="312">
        <f t="shared" si="0"/>
        <v>2138</v>
      </c>
      <c r="V96" s="312"/>
      <c r="W96" s="312"/>
      <c r="X96" s="312"/>
      <c r="Y96" s="312"/>
      <c r="Z96" s="581"/>
      <c r="AA96" s="575">
        <f t="shared" si="4"/>
        <v>1</v>
      </c>
      <c r="AB96" s="429"/>
      <c r="AC96" s="429"/>
      <c r="AD96" s="312">
        <f t="shared" si="1"/>
        <v>4275</v>
      </c>
      <c r="AE96" s="312"/>
      <c r="AF96" s="312"/>
      <c r="AG96" s="312"/>
      <c r="AH96" s="312"/>
      <c r="AI96" s="581"/>
    </row>
    <row r="97" spans="1:35" s="23" customFormat="1" ht="15.75" customHeight="1" x14ac:dyDescent="0.15">
      <c r="A97" s="181" t="str">
        <f t="shared" si="2"/>
        <v/>
      </c>
      <c r="B97" s="179"/>
      <c r="I97" s="577">
        <v>6</v>
      </c>
      <c r="J97" s="578"/>
      <c r="K97" s="579"/>
      <c r="L97" s="580">
        <v>9500</v>
      </c>
      <c r="M97" s="578"/>
      <c r="N97" s="578"/>
      <c r="O97" s="578"/>
      <c r="P97" s="578"/>
      <c r="Q97" s="578"/>
      <c r="R97" s="575">
        <f t="shared" si="3"/>
        <v>0.5</v>
      </c>
      <c r="S97" s="429"/>
      <c r="T97" s="429"/>
      <c r="U97" s="312">
        <f t="shared" si="0"/>
        <v>2138</v>
      </c>
      <c r="V97" s="312"/>
      <c r="W97" s="312"/>
      <c r="X97" s="312"/>
      <c r="Y97" s="312"/>
      <c r="Z97" s="581"/>
      <c r="AA97" s="575">
        <f t="shared" si="4"/>
        <v>1</v>
      </c>
      <c r="AB97" s="429"/>
      <c r="AC97" s="429"/>
      <c r="AD97" s="312">
        <f t="shared" si="1"/>
        <v>4275</v>
      </c>
      <c r="AE97" s="312"/>
      <c r="AF97" s="312"/>
      <c r="AG97" s="312"/>
      <c r="AH97" s="312"/>
      <c r="AI97" s="581"/>
    </row>
    <row r="98" spans="1:35" s="23" customFormat="1" ht="15.75" customHeight="1" x14ac:dyDescent="0.15">
      <c r="A98" s="181" t="str">
        <f t="shared" si="2"/>
        <v/>
      </c>
      <c r="B98" s="179"/>
      <c r="I98" s="577">
        <v>7</v>
      </c>
      <c r="J98" s="578"/>
      <c r="K98" s="579"/>
      <c r="L98" s="580">
        <v>62500</v>
      </c>
      <c r="M98" s="578"/>
      <c r="N98" s="578"/>
      <c r="O98" s="578"/>
      <c r="P98" s="578"/>
      <c r="Q98" s="578"/>
      <c r="R98" s="575">
        <f t="shared" si="3"/>
        <v>0.5</v>
      </c>
      <c r="S98" s="429"/>
      <c r="T98" s="429"/>
      <c r="U98" s="312">
        <f t="shared" si="0"/>
        <v>14063</v>
      </c>
      <c r="V98" s="312"/>
      <c r="W98" s="312"/>
      <c r="X98" s="312"/>
      <c r="Y98" s="312"/>
      <c r="Z98" s="581"/>
      <c r="AA98" s="575">
        <f t="shared" si="4"/>
        <v>1</v>
      </c>
      <c r="AB98" s="429"/>
      <c r="AC98" s="429"/>
      <c r="AD98" s="312">
        <f t="shared" si="1"/>
        <v>28125</v>
      </c>
      <c r="AE98" s="312"/>
      <c r="AF98" s="312"/>
      <c r="AG98" s="312"/>
      <c r="AH98" s="312"/>
      <c r="AI98" s="581"/>
    </row>
    <row r="99" spans="1:35" s="23" customFormat="1" ht="15.75" customHeight="1" x14ac:dyDescent="0.15">
      <c r="A99" s="181" t="str">
        <f t="shared" si="2"/>
        <v/>
      </c>
      <c r="B99" s="179"/>
      <c r="I99" s="577">
        <v>8</v>
      </c>
      <c r="J99" s="578"/>
      <c r="K99" s="579"/>
      <c r="L99" s="580">
        <v>29700</v>
      </c>
      <c r="M99" s="578"/>
      <c r="N99" s="578"/>
      <c r="O99" s="578"/>
      <c r="P99" s="578"/>
      <c r="Q99" s="578"/>
      <c r="R99" s="575">
        <f t="shared" si="3"/>
        <v>0.5</v>
      </c>
      <c r="S99" s="429"/>
      <c r="T99" s="429"/>
      <c r="U99" s="312">
        <f t="shared" si="0"/>
        <v>6683</v>
      </c>
      <c r="V99" s="312"/>
      <c r="W99" s="312"/>
      <c r="X99" s="312"/>
      <c r="Y99" s="312"/>
      <c r="Z99" s="581"/>
      <c r="AA99" s="575">
        <f t="shared" si="4"/>
        <v>1</v>
      </c>
      <c r="AB99" s="429"/>
      <c r="AC99" s="429"/>
      <c r="AD99" s="312">
        <f t="shared" si="1"/>
        <v>13365</v>
      </c>
      <c r="AE99" s="312"/>
      <c r="AF99" s="312"/>
      <c r="AG99" s="312"/>
      <c r="AH99" s="312"/>
      <c r="AI99" s="581"/>
    </row>
    <row r="100" spans="1:35" s="23" customFormat="1" ht="15.75" customHeight="1" x14ac:dyDescent="0.15">
      <c r="A100" s="181" t="str">
        <f t="shared" si="2"/>
        <v/>
      </c>
      <c r="B100" s="179"/>
      <c r="I100" s="577">
        <v>9</v>
      </c>
      <c r="J100" s="578"/>
      <c r="K100" s="579"/>
      <c r="L100" s="580">
        <v>48400</v>
      </c>
      <c r="M100" s="578"/>
      <c r="N100" s="578"/>
      <c r="O100" s="578"/>
      <c r="P100" s="578"/>
      <c r="Q100" s="578"/>
      <c r="R100" s="575">
        <f t="shared" si="3"/>
        <v>0.5</v>
      </c>
      <c r="S100" s="429"/>
      <c r="T100" s="429"/>
      <c r="U100" s="312">
        <f t="shared" si="0"/>
        <v>10890</v>
      </c>
      <c r="V100" s="312"/>
      <c r="W100" s="312"/>
      <c r="X100" s="312"/>
      <c r="Y100" s="312"/>
      <c r="Z100" s="581"/>
      <c r="AA100" s="575">
        <f t="shared" si="4"/>
        <v>1</v>
      </c>
      <c r="AB100" s="429"/>
      <c r="AC100" s="429"/>
      <c r="AD100" s="312">
        <f t="shared" si="1"/>
        <v>21780</v>
      </c>
      <c r="AE100" s="312"/>
      <c r="AF100" s="312"/>
      <c r="AG100" s="312"/>
      <c r="AH100" s="312"/>
      <c r="AI100" s="581"/>
    </row>
    <row r="101" spans="1:35" s="23" customFormat="1" ht="15.75" customHeight="1" x14ac:dyDescent="0.15">
      <c r="A101" s="181" t="str">
        <f t="shared" si="2"/>
        <v/>
      </c>
      <c r="B101" s="179"/>
      <c r="I101" s="577">
        <v>10</v>
      </c>
      <c r="J101" s="578"/>
      <c r="K101" s="579"/>
      <c r="L101" s="580">
        <v>34800</v>
      </c>
      <c r="M101" s="578"/>
      <c r="N101" s="578"/>
      <c r="O101" s="578"/>
      <c r="P101" s="578"/>
      <c r="Q101" s="578"/>
      <c r="R101" s="575">
        <f t="shared" si="3"/>
        <v>0.5</v>
      </c>
      <c r="S101" s="429"/>
      <c r="T101" s="429"/>
      <c r="U101" s="312">
        <f t="shared" si="0"/>
        <v>7830</v>
      </c>
      <c r="V101" s="312"/>
      <c r="W101" s="312"/>
      <c r="X101" s="312"/>
      <c r="Y101" s="312"/>
      <c r="Z101" s="581"/>
      <c r="AA101" s="575">
        <f t="shared" si="4"/>
        <v>1</v>
      </c>
      <c r="AB101" s="429"/>
      <c r="AC101" s="429"/>
      <c r="AD101" s="312">
        <f t="shared" si="1"/>
        <v>15660</v>
      </c>
      <c r="AE101" s="312"/>
      <c r="AF101" s="312"/>
      <c r="AG101" s="312"/>
      <c r="AH101" s="312"/>
      <c r="AI101" s="581"/>
    </row>
    <row r="102" spans="1:35" s="23" customFormat="1" ht="15.75" customHeight="1" x14ac:dyDescent="0.15">
      <c r="A102" s="181" t="str">
        <f t="shared" si="2"/>
        <v/>
      </c>
      <c r="B102" s="179"/>
      <c r="I102" s="577">
        <v>11</v>
      </c>
      <c r="J102" s="578"/>
      <c r="K102" s="579"/>
      <c r="L102" s="580">
        <v>48400</v>
      </c>
      <c r="M102" s="578"/>
      <c r="N102" s="578"/>
      <c r="O102" s="578"/>
      <c r="P102" s="578"/>
      <c r="Q102" s="578"/>
      <c r="R102" s="575">
        <f t="shared" si="3"/>
        <v>0.5</v>
      </c>
      <c r="S102" s="429"/>
      <c r="T102" s="429"/>
      <c r="U102" s="312">
        <f t="shared" si="0"/>
        <v>10890</v>
      </c>
      <c r="V102" s="312"/>
      <c r="W102" s="312"/>
      <c r="X102" s="312"/>
      <c r="Y102" s="312"/>
      <c r="Z102" s="581"/>
      <c r="AA102" s="575">
        <f t="shared" si="4"/>
        <v>1</v>
      </c>
      <c r="AB102" s="429"/>
      <c r="AC102" s="429"/>
      <c r="AD102" s="312">
        <f t="shared" si="1"/>
        <v>21780</v>
      </c>
      <c r="AE102" s="312"/>
      <c r="AF102" s="312"/>
      <c r="AG102" s="312"/>
      <c r="AH102" s="312"/>
      <c r="AI102" s="581"/>
    </row>
    <row r="103" spans="1:35" s="23" customFormat="1" ht="15.75" customHeight="1" x14ac:dyDescent="0.15">
      <c r="A103" s="181" t="str">
        <f t="shared" si="2"/>
        <v/>
      </c>
      <c r="B103" s="179"/>
      <c r="I103" s="577">
        <v>12</v>
      </c>
      <c r="J103" s="578"/>
      <c r="K103" s="579"/>
      <c r="L103" s="580">
        <v>32800</v>
      </c>
      <c r="M103" s="578"/>
      <c r="N103" s="578"/>
      <c r="O103" s="578"/>
      <c r="P103" s="578"/>
      <c r="Q103" s="578"/>
      <c r="R103" s="575">
        <f t="shared" si="3"/>
        <v>0.5</v>
      </c>
      <c r="S103" s="429"/>
      <c r="T103" s="429"/>
      <c r="U103" s="312">
        <f t="shared" si="0"/>
        <v>7380</v>
      </c>
      <c r="V103" s="312"/>
      <c r="W103" s="312"/>
      <c r="X103" s="312"/>
      <c r="Y103" s="312"/>
      <c r="Z103" s="581"/>
      <c r="AA103" s="575">
        <f t="shared" si="4"/>
        <v>1</v>
      </c>
      <c r="AB103" s="429"/>
      <c r="AC103" s="429"/>
      <c r="AD103" s="312">
        <f t="shared" si="1"/>
        <v>14760</v>
      </c>
      <c r="AE103" s="312"/>
      <c r="AF103" s="312"/>
      <c r="AG103" s="312"/>
      <c r="AH103" s="312"/>
      <c r="AI103" s="581"/>
    </row>
    <row r="104" spans="1:35" s="23" customFormat="1" ht="15.75" hidden="1" customHeight="1" x14ac:dyDescent="0.15">
      <c r="A104" s="181" t="str">
        <f t="shared" si="2"/>
        <v>×</v>
      </c>
      <c r="B104" s="179"/>
      <c r="I104" s="577"/>
      <c r="J104" s="578"/>
      <c r="K104" s="579"/>
      <c r="L104" s="580"/>
      <c r="M104" s="578"/>
      <c r="N104" s="578"/>
      <c r="O104" s="578"/>
      <c r="P104" s="578"/>
      <c r="Q104" s="578"/>
      <c r="R104" s="575">
        <f t="shared" si="3"/>
        <v>0.5</v>
      </c>
      <c r="S104" s="429"/>
      <c r="T104" s="429"/>
      <c r="U104" s="312">
        <f t="shared" si="0"/>
        <v>0</v>
      </c>
      <c r="V104" s="312"/>
      <c r="W104" s="312"/>
      <c r="X104" s="312"/>
      <c r="Y104" s="312"/>
      <c r="Z104" s="581"/>
      <c r="AA104" s="575">
        <f t="shared" si="4"/>
        <v>1</v>
      </c>
      <c r="AB104" s="429"/>
      <c r="AC104" s="429"/>
      <c r="AD104" s="312">
        <f t="shared" si="1"/>
        <v>0</v>
      </c>
      <c r="AE104" s="312"/>
      <c r="AF104" s="312"/>
      <c r="AG104" s="312"/>
      <c r="AH104" s="312"/>
      <c r="AI104" s="581"/>
    </row>
    <row r="105" spans="1:35" s="23" customFormat="1" ht="15.75" hidden="1" customHeight="1" x14ac:dyDescent="0.15">
      <c r="A105" s="181" t="str">
        <f t="shared" si="2"/>
        <v>×</v>
      </c>
      <c r="B105" s="179"/>
      <c r="I105" s="577"/>
      <c r="J105" s="578"/>
      <c r="K105" s="579"/>
      <c r="L105" s="580"/>
      <c r="M105" s="578"/>
      <c r="N105" s="578"/>
      <c r="O105" s="578"/>
      <c r="P105" s="578"/>
      <c r="Q105" s="578"/>
      <c r="R105" s="575">
        <f t="shared" si="3"/>
        <v>0.5</v>
      </c>
      <c r="S105" s="429"/>
      <c r="T105" s="429"/>
      <c r="U105" s="312">
        <f t="shared" si="0"/>
        <v>0</v>
      </c>
      <c r="V105" s="312"/>
      <c r="W105" s="312"/>
      <c r="X105" s="312"/>
      <c r="Y105" s="312"/>
      <c r="Z105" s="581"/>
      <c r="AA105" s="575">
        <f t="shared" si="4"/>
        <v>1</v>
      </c>
      <c r="AB105" s="429"/>
      <c r="AC105" s="429"/>
      <c r="AD105" s="312">
        <f t="shared" si="1"/>
        <v>0</v>
      </c>
      <c r="AE105" s="312"/>
      <c r="AF105" s="312"/>
      <c r="AG105" s="312"/>
      <c r="AH105" s="312"/>
      <c r="AI105" s="581"/>
    </row>
    <row r="106" spans="1:35" s="23" customFormat="1" ht="15.75" hidden="1" customHeight="1" x14ac:dyDescent="0.15">
      <c r="A106" s="181" t="str">
        <f t="shared" si="2"/>
        <v>×</v>
      </c>
      <c r="B106" s="179"/>
      <c r="I106" s="577"/>
      <c r="J106" s="578"/>
      <c r="K106" s="579"/>
      <c r="L106" s="580"/>
      <c r="M106" s="578"/>
      <c r="N106" s="578"/>
      <c r="O106" s="578"/>
      <c r="P106" s="578"/>
      <c r="Q106" s="578"/>
      <c r="R106" s="575">
        <f t="shared" si="3"/>
        <v>0.5</v>
      </c>
      <c r="S106" s="429"/>
      <c r="T106" s="429"/>
      <c r="U106" s="312">
        <f t="shared" si="0"/>
        <v>0</v>
      </c>
      <c r="V106" s="312"/>
      <c r="W106" s="312"/>
      <c r="X106" s="312"/>
      <c r="Y106" s="312"/>
      <c r="Z106" s="581"/>
      <c r="AA106" s="575">
        <f t="shared" si="4"/>
        <v>1</v>
      </c>
      <c r="AB106" s="429"/>
      <c r="AC106" s="429"/>
      <c r="AD106" s="312">
        <f t="shared" si="1"/>
        <v>0</v>
      </c>
      <c r="AE106" s="312"/>
      <c r="AF106" s="312"/>
      <c r="AG106" s="312"/>
      <c r="AH106" s="312"/>
      <c r="AI106" s="581"/>
    </row>
    <row r="107" spans="1:35" s="23" customFormat="1" ht="15.75" hidden="1" customHeight="1" x14ac:dyDescent="0.15">
      <c r="A107" s="181" t="str">
        <f t="shared" si="2"/>
        <v>×</v>
      </c>
      <c r="B107" s="179"/>
      <c r="I107" s="577"/>
      <c r="J107" s="578"/>
      <c r="K107" s="579"/>
      <c r="L107" s="580"/>
      <c r="M107" s="578"/>
      <c r="N107" s="578"/>
      <c r="O107" s="578"/>
      <c r="P107" s="578"/>
      <c r="Q107" s="578"/>
      <c r="R107" s="575">
        <f t="shared" si="3"/>
        <v>0.5</v>
      </c>
      <c r="S107" s="429"/>
      <c r="T107" s="429"/>
      <c r="U107" s="312">
        <f t="shared" si="0"/>
        <v>0</v>
      </c>
      <c r="V107" s="312"/>
      <c r="W107" s="312"/>
      <c r="X107" s="312"/>
      <c r="Y107" s="312"/>
      <c r="Z107" s="581"/>
      <c r="AA107" s="575">
        <f t="shared" si="4"/>
        <v>1</v>
      </c>
      <c r="AB107" s="429"/>
      <c r="AC107" s="429"/>
      <c r="AD107" s="312">
        <f t="shared" si="1"/>
        <v>0</v>
      </c>
      <c r="AE107" s="312"/>
      <c r="AF107" s="312"/>
      <c r="AG107" s="312"/>
      <c r="AH107" s="312"/>
      <c r="AI107" s="581"/>
    </row>
    <row r="108" spans="1:35" s="23" customFormat="1" ht="15.75" hidden="1" customHeight="1" x14ac:dyDescent="0.15">
      <c r="A108" s="181" t="str">
        <f t="shared" si="2"/>
        <v>×</v>
      </c>
      <c r="B108" s="179"/>
      <c r="I108" s="582"/>
      <c r="J108" s="583"/>
      <c r="K108" s="584"/>
      <c r="L108" s="585"/>
      <c r="M108" s="583"/>
      <c r="N108" s="583"/>
      <c r="O108" s="583"/>
      <c r="P108" s="583"/>
      <c r="Q108" s="583"/>
      <c r="R108" s="576">
        <f t="shared" si="3"/>
        <v>0.5</v>
      </c>
      <c r="S108" s="444"/>
      <c r="T108" s="444"/>
      <c r="U108" s="319">
        <f t="shared" si="0"/>
        <v>0</v>
      </c>
      <c r="V108" s="319"/>
      <c r="W108" s="319"/>
      <c r="X108" s="319"/>
      <c r="Y108" s="319"/>
      <c r="Z108" s="586"/>
      <c r="AA108" s="576">
        <f t="shared" si="4"/>
        <v>1</v>
      </c>
      <c r="AB108" s="444"/>
      <c r="AC108" s="444"/>
      <c r="AD108" s="319">
        <f t="shared" si="1"/>
        <v>0</v>
      </c>
      <c r="AE108" s="319"/>
      <c r="AF108" s="319"/>
      <c r="AG108" s="319"/>
      <c r="AH108" s="319"/>
      <c r="AI108" s="586"/>
    </row>
    <row r="109" spans="1:35" s="23" customFormat="1" ht="15.75" customHeight="1" x14ac:dyDescent="0.15">
      <c r="I109" s="183"/>
      <c r="J109" s="183"/>
      <c r="K109" s="183"/>
      <c r="L109" s="36"/>
      <c r="M109" s="36"/>
      <c r="N109" s="36"/>
      <c r="O109" s="183"/>
      <c r="P109" s="183"/>
      <c r="Q109" s="183"/>
      <c r="R109" s="183"/>
      <c r="S109" s="183"/>
      <c r="T109" s="183"/>
      <c r="U109" s="183"/>
      <c r="V109" s="183"/>
      <c r="W109" s="183"/>
      <c r="X109" s="183"/>
      <c r="Y109" s="183"/>
      <c r="Z109" s="183"/>
      <c r="AA109" s="37"/>
      <c r="AB109" s="37"/>
      <c r="AC109" s="37"/>
      <c r="AD109" s="37"/>
      <c r="AE109" s="37"/>
      <c r="AF109" s="37"/>
      <c r="AG109" s="37"/>
      <c r="AH109" s="37"/>
      <c r="AI109" s="37"/>
    </row>
    <row r="110" spans="1:35" s="23" customFormat="1" ht="15.75" customHeight="1" x14ac:dyDescent="0.15">
      <c r="B110" s="179" t="s">
        <v>571</v>
      </c>
    </row>
    <row r="111" spans="1:35" s="23" customFormat="1" ht="15.75" customHeight="1" x14ac:dyDescent="0.15"/>
    <row r="112" spans="1:35" ht="15.75" customHeight="1" x14ac:dyDescent="0.15">
      <c r="E112" s="23" t="s">
        <v>700</v>
      </c>
      <c r="N112" s="25"/>
    </row>
    <row r="113" spans="6:24" s="23" customFormat="1" ht="15.75" customHeight="1" x14ac:dyDescent="0.15"/>
    <row r="114" spans="6:24" s="23" customFormat="1" ht="15.75" customHeight="1" x14ac:dyDescent="0.15">
      <c r="F114" s="23" t="s">
        <v>76</v>
      </c>
      <c r="G114" s="23" t="s">
        <v>77</v>
      </c>
    </row>
    <row r="115" spans="6:24" s="23" customFormat="1" ht="15.75" customHeight="1" x14ac:dyDescent="0.15"/>
    <row r="116" spans="6:24" s="23" customFormat="1" ht="15.75" customHeight="1" x14ac:dyDescent="0.15">
      <c r="G116" s="23" t="s">
        <v>175</v>
      </c>
    </row>
    <row r="117" spans="6:24" s="23" customFormat="1" ht="15.75" customHeight="1" x14ac:dyDescent="0.15">
      <c r="G117" s="23" t="s">
        <v>58</v>
      </c>
    </row>
    <row r="118" spans="6:24" s="23" customFormat="1" ht="15.75" customHeight="1" x14ac:dyDescent="0.15"/>
    <row r="119" spans="6:24" s="23" customFormat="1" ht="15.75" customHeight="1" x14ac:dyDescent="0.15">
      <c r="G119" s="23" t="s">
        <v>79</v>
      </c>
    </row>
    <row r="120" spans="6:24" s="23" customFormat="1" ht="15.75" customHeight="1" x14ac:dyDescent="0.15">
      <c r="G120" s="299" t="s">
        <v>80</v>
      </c>
      <c r="H120" s="299"/>
      <c r="I120" s="179" t="s">
        <v>25</v>
      </c>
      <c r="J120" s="299">
        <v>1.8</v>
      </c>
      <c r="K120" s="299"/>
      <c r="L120" s="299" t="s">
        <v>60</v>
      </c>
      <c r="M120" s="299"/>
      <c r="N120" s="299" t="s">
        <v>61</v>
      </c>
      <c r="O120" s="299"/>
      <c r="P120" s="179" t="s">
        <v>62</v>
      </c>
      <c r="Q120" s="613">
        <v>-0.75</v>
      </c>
      <c r="R120" s="613"/>
    </row>
    <row r="121" spans="6:24" s="23" customFormat="1" ht="15.75" customHeight="1" x14ac:dyDescent="0.15"/>
    <row r="122" spans="6:24" s="23" customFormat="1" ht="15.75" customHeight="1" x14ac:dyDescent="0.15">
      <c r="G122" s="23" t="s">
        <v>81</v>
      </c>
    </row>
    <row r="123" spans="6:24" s="23" customFormat="1" ht="15.75" customHeight="1" x14ac:dyDescent="0.15">
      <c r="G123" s="299" t="s">
        <v>80</v>
      </c>
      <c r="H123" s="299"/>
      <c r="I123" s="179" t="s">
        <v>25</v>
      </c>
      <c r="J123" s="299">
        <v>3.6</v>
      </c>
      <c r="K123" s="299"/>
      <c r="L123" s="299" t="s">
        <v>60</v>
      </c>
      <c r="M123" s="299"/>
      <c r="N123" s="299" t="s">
        <v>61</v>
      </c>
      <c r="O123" s="299"/>
      <c r="P123" s="179" t="s">
        <v>62</v>
      </c>
      <c r="Q123" s="613">
        <v>-0.75</v>
      </c>
      <c r="R123" s="613"/>
    </row>
    <row r="124" spans="6:24" s="23" customFormat="1" ht="15.75" customHeight="1" x14ac:dyDescent="0.15"/>
    <row r="125" spans="6:24" s="23" customFormat="1" ht="15.75" customHeight="1" x14ac:dyDescent="0.15">
      <c r="H125" s="23" t="s">
        <v>63</v>
      </c>
      <c r="K125" s="299" t="s">
        <v>80</v>
      </c>
      <c r="L125" s="299"/>
      <c r="M125" s="179" t="s">
        <v>2</v>
      </c>
      <c r="N125" s="23" t="s">
        <v>82</v>
      </c>
    </row>
    <row r="126" spans="6:24" s="23" customFormat="1" ht="15.75" customHeight="1" x14ac:dyDescent="0.15">
      <c r="K126" s="299" t="s">
        <v>60</v>
      </c>
      <c r="L126" s="299"/>
      <c r="M126" s="179" t="s">
        <v>2</v>
      </c>
      <c r="N126" s="23" t="s">
        <v>73</v>
      </c>
    </row>
    <row r="127" spans="6:24" s="23" customFormat="1" ht="15.75" customHeight="1" x14ac:dyDescent="0.15">
      <c r="K127" s="299" t="s">
        <v>61</v>
      </c>
      <c r="L127" s="299"/>
      <c r="M127" s="179" t="s">
        <v>2</v>
      </c>
      <c r="N127" s="23" t="s">
        <v>67</v>
      </c>
    </row>
    <row r="128" spans="6:24" s="23" customFormat="1" ht="15.75" customHeight="1" x14ac:dyDescent="0.15">
      <c r="K128" s="299" t="s">
        <v>62</v>
      </c>
      <c r="L128" s="299"/>
      <c r="M128" s="179" t="s">
        <v>2</v>
      </c>
      <c r="N128" s="23" t="s">
        <v>396</v>
      </c>
      <c r="S128" s="186" t="s">
        <v>119</v>
      </c>
      <c r="T128" s="179" t="s">
        <v>25</v>
      </c>
      <c r="U128" s="308">
        <f>杭先端径</f>
        <v>1.5</v>
      </c>
      <c r="V128" s="308"/>
      <c r="W128" s="308"/>
      <c r="X128" s="23" t="s">
        <v>120</v>
      </c>
    </row>
    <row r="129" spans="1:35" s="23" customFormat="1" ht="15.75" customHeight="1" x14ac:dyDescent="0.15">
      <c r="B129" s="179" t="s">
        <v>571</v>
      </c>
      <c r="K129" s="179"/>
      <c r="L129" s="179"/>
      <c r="M129" s="179"/>
      <c r="S129" s="186"/>
      <c r="T129" s="179"/>
      <c r="U129" s="180"/>
      <c r="V129" s="180"/>
      <c r="W129" s="180"/>
    </row>
    <row r="130" spans="1:35" s="23" customFormat="1" ht="15.75" customHeight="1" x14ac:dyDescent="0.15">
      <c r="K130" s="179"/>
      <c r="L130" s="179"/>
      <c r="M130" s="179"/>
    </row>
    <row r="131" spans="1:35" s="23" customFormat="1" ht="15.75" customHeight="1" x14ac:dyDescent="0.15">
      <c r="G131" s="28" t="s">
        <v>391</v>
      </c>
      <c r="H131" s="28"/>
      <c r="I131" s="28"/>
      <c r="J131" s="28"/>
      <c r="K131" s="28"/>
      <c r="L131" s="28"/>
      <c r="M131" s="28"/>
      <c r="N131" s="28"/>
      <c r="O131" s="28"/>
      <c r="P131" s="28"/>
      <c r="Q131" s="28"/>
      <c r="R131" s="28"/>
      <c r="S131" s="28"/>
      <c r="T131" s="28"/>
      <c r="U131" s="28"/>
      <c r="V131" s="28"/>
      <c r="W131" s="28"/>
      <c r="X131" s="28"/>
      <c r="Y131" s="28"/>
      <c r="Z131" s="28"/>
      <c r="AA131" s="28"/>
      <c r="AB131" s="28"/>
      <c r="AC131" s="28"/>
      <c r="AD131" s="28"/>
      <c r="AE131" s="34"/>
      <c r="AF131" s="34"/>
      <c r="AG131" s="34"/>
      <c r="AH131" s="34"/>
      <c r="AI131" s="34"/>
    </row>
    <row r="132" spans="1:35" s="23" customFormat="1" ht="15.75" customHeight="1" x14ac:dyDescent="0.15">
      <c r="G132" s="256" t="s">
        <v>74</v>
      </c>
      <c r="H132" s="257"/>
      <c r="I132" s="263"/>
      <c r="J132" s="257" t="s">
        <v>399</v>
      </c>
      <c r="K132" s="269"/>
      <c r="L132" s="269"/>
      <c r="M132" s="573"/>
      <c r="N132" s="284" t="s">
        <v>388</v>
      </c>
      <c r="O132" s="269"/>
      <c r="P132" s="269"/>
      <c r="Q132" s="269"/>
      <c r="R132" s="269"/>
      <c r="S132" s="269"/>
      <c r="T132" s="285"/>
      <c r="U132" s="354" t="s">
        <v>389</v>
      </c>
      <c r="V132" s="269"/>
      <c r="W132" s="269"/>
      <c r="X132" s="269"/>
      <c r="Y132" s="269"/>
      <c r="Z132" s="269"/>
      <c r="AA132" s="269"/>
      <c r="AB132" s="269"/>
      <c r="AC132" s="269"/>
      <c r="AD132" s="269"/>
      <c r="AE132" s="269"/>
      <c r="AF132" s="269"/>
      <c r="AG132" s="269"/>
      <c r="AH132" s="269"/>
      <c r="AI132" s="285"/>
    </row>
    <row r="133" spans="1:35" s="23" customFormat="1" ht="15.75" customHeight="1" x14ac:dyDescent="0.15">
      <c r="G133" s="330"/>
      <c r="H133" s="279"/>
      <c r="I133" s="280"/>
      <c r="J133" s="244"/>
      <c r="K133" s="244"/>
      <c r="L133" s="244"/>
      <c r="M133" s="323"/>
      <c r="N133" s="286" t="s">
        <v>66</v>
      </c>
      <c r="O133" s="244"/>
      <c r="P133" s="244"/>
      <c r="Q133" s="279" t="s">
        <v>400</v>
      </c>
      <c r="R133" s="244"/>
      <c r="S133" s="244"/>
      <c r="T133" s="276"/>
      <c r="U133" s="322" t="s">
        <v>66</v>
      </c>
      <c r="V133" s="244"/>
      <c r="W133" s="244"/>
      <c r="X133" s="279" t="s">
        <v>83</v>
      </c>
      <c r="Y133" s="244"/>
      <c r="Z133" s="244"/>
      <c r="AA133" s="244"/>
      <c r="AB133" s="244"/>
      <c r="AC133" s="244"/>
      <c r="AD133" s="279" t="s">
        <v>84</v>
      </c>
      <c r="AE133" s="244"/>
      <c r="AF133" s="244"/>
      <c r="AG133" s="244"/>
      <c r="AH133" s="244"/>
      <c r="AI133" s="276"/>
    </row>
    <row r="134" spans="1:35" s="23" customFormat="1" ht="15.75" customHeight="1" x14ac:dyDescent="0.15">
      <c r="G134" s="330"/>
      <c r="H134" s="279"/>
      <c r="I134" s="280"/>
      <c r="J134" s="244"/>
      <c r="K134" s="244"/>
      <c r="L134" s="244"/>
      <c r="M134" s="323"/>
      <c r="N134" s="286"/>
      <c r="O134" s="244"/>
      <c r="P134" s="244"/>
      <c r="Q134" s="244"/>
      <c r="R134" s="244"/>
      <c r="S134" s="244"/>
      <c r="T134" s="276"/>
      <c r="U134" s="322"/>
      <c r="V134" s="244"/>
      <c r="W134" s="244"/>
      <c r="X134" s="279"/>
      <c r="Y134" s="244"/>
      <c r="Z134" s="244"/>
      <c r="AA134" s="244"/>
      <c r="AB134" s="244"/>
      <c r="AC134" s="244"/>
      <c r="AD134" s="279"/>
      <c r="AE134" s="244"/>
      <c r="AF134" s="244"/>
      <c r="AG134" s="244"/>
      <c r="AH134" s="244"/>
      <c r="AI134" s="276"/>
    </row>
    <row r="135" spans="1:35" s="23" customFormat="1" ht="15.75" customHeight="1" x14ac:dyDescent="0.15">
      <c r="G135" s="258"/>
      <c r="H135" s="259"/>
      <c r="I135" s="264"/>
      <c r="J135" s="255"/>
      <c r="K135" s="255"/>
      <c r="L135" s="255"/>
      <c r="M135" s="574"/>
      <c r="N135" s="287"/>
      <c r="O135" s="255"/>
      <c r="P135" s="255"/>
      <c r="Q135" s="255"/>
      <c r="R135" s="255"/>
      <c r="S135" s="255"/>
      <c r="T135" s="278"/>
      <c r="U135" s="572"/>
      <c r="V135" s="255"/>
      <c r="W135" s="255"/>
      <c r="X135" s="255"/>
      <c r="Y135" s="255"/>
      <c r="Z135" s="255"/>
      <c r="AA135" s="255"/>
      <c r="AB135" s="255"/>
      <c r="AC135" s="255"/>
      <c r="AD135" s="255"/>
      <c r="AE135" s="255"/>
      <c r="AF135" s="255"/>
      <c r="AG135" s="255"/>
      <c r="AH135" s="255"/>
      <c r="AI135" s="278"/>
    </row>
    <row r="136" spans="1:35" s="23" customFormat="1" ht="15.75" customHeight="1" x14ac:dyDescent="0.15">
      <c r="A136" s="181" t="str">
        <f t="shared" ref="A136:A151" si="5">IF(J136="","×","")</f>
        <v/>
      </c>
      <c r="B136" s="179"/>
      <c r="G136" s="265">
        <f t="shared" ref="G136:G151" si="6">IF(I93="","",I93)</f>
        <v>2</v>
      </c>
      <c r="H136" s="266"/>
      <c r="I136" s="372"/>
      <c r="J136" s="266">
        <f t="shared" ref="J136:J151" si="7">IF(L93="","",L93)</f>
        <v>3700</v>
      </c>
      <c r="K136" s="266"/>
      <c r="L136" s="266"/>
      <c r="M136" s="410"/>
      <c r="N136" s="640">
        <f>R93</f>
        <v>0.5</v>
      </c>
      <c r="O136" s="414"/>
      <c r="P136" s="414"/>
      <c r="Q136" s="266">
        <f t="shared" ref="Q136:Q151" si="8">IF(J136="","",ROUND($J$120*$N$136*J136*$U$128^$Q$120,0))</f>
        <v>2457</v>
      </c>
      <c r="R136" s="266"/>
      <c r="S136" s="266"/>
      <c r="T136" s="372"/>
      <c r="U136" s="416">
        <f>AA93</f>
        <v>1</v>
      </c>
      <c r="V136" s="414"/>
      <c r="W136" s="414"/>
      <c r="X136" s="266">
        <f t="shared" ref="X136:X151" si="9">IF(J136="","",ROUND($J$120*$U$136*J136*$U$128^$Q$123,0))</f>
        <v>4914</v>
      </c>
      <c r="Y136" s="266"/>
      <c r="Z136" s="266"/>
      <c r="AA136" s="266"/>
      <c r="AB136" s="266"/>
      <c r="AC136" s="266"/>
      <c r="AD136" s="266">
        <f t="shared" ref="AD136:AD151" si="10">IF(J136="","",ROUND($J$123*$U$136*J136*$U$128^$Q$123,0))</f>
        <v>9827</v>
      </c>
      <c r="AE136" s="266"/>
      <c r="AF136" s="266"/>
      <c r="AG136" s="266"/>
      <c r="AH136" s="266"/>
      <c r="AI136" s="372"/>
    </row>
    <row r="137" spans="1:35" s="23" customFormat="1" ht="15.75" customHeight="1" x14ac:dyDescent="0.15">
      <c r="A137" s="181" t="str">
        <f t="shared" si="5"/>
        <v/>
      </c>
      <c r="B137" s="179"/>
      <c r="G137" s="240">
        <f t="shared" si="6"/>
        <v>3</v>
      </c>
      <c r="H137" s="241"/>
      <c r="I137" s="558"/>
      <c r="J137" s="241">
        <f t="shared" si="7"/>
        <v>3100</v>
      </c>
      <c r="K137" s="241"/>
      <c r="L137" s="241"/>
      <c r="M137" s="561"/>
      <c r="N137" s="562">
        <f>N136</f>
        <v>0.5</v>
      </c>
      <c r="O137" s="385"/>
      <c r="P137" s="385"/>
      <c r="Q137" s="241">
        <f t="shared" si="8"/>
        <v>2058</v>
      </c>
      <c r="R137" s="241"/>
      <c r="S137" s="241"/>
      <c r="T137" s="558"/>
      <c r="U137" s="387">
        <f>U136</f>
        <v>1</v>
      </c>
      <c r="V137" s="385"/>
      <c r="W137" s="385"/>
      <c r="X137" s="241">
        <f t="shared" si="9"/>
        <v>4117</v>
      </c>
      <c r="Y137" s="241"/>
      <c r="Z137" s="241"/>
      <c r="AA137" s="241"/>
      <c r="AB137" s="241"/>
      <c r="AC137" s="241"/>
      <c r="AD137" s="241">
        <f t="shared" si="10"/>
        <v>8234</v>
      </c>
      <c r="AE137" s="241"/>
      <c r="AF137" s="241"/>
      <c r="AG137" s="241"/>
      <c r="AH137" s="241"/>
      <c r="AI137" s="558"/>
    </row>
    <row r="138" spans="1:35" s="23" customFormat="1" ht="15.75" customHeight="1" x14ac:dyDescent="0.15">
      <c r="A138" s="181" t="str">
        <f t="shared" si="5"/>
        <v/>
      </c>
      <c r="B138" s="179"/>
      <c r="G138" s="240">
        <f t="shared" si="6"/>
        <v>4</v>
      </c>
      <c r="H138" s="241"/>
      <c r="I138" s="558"/>
      <c r="J138" s="241">
        <f t="shared" si="7"/>
        <v>9500</v>
      </c>
      <c r="K138" s="241"/>
      <c r="L138" s="241"/>
      <c r="M138" s="561"/>
      <c r="N138" s="562">
        <f t="shared" ref="N138:N151" si="11">N137</f>
        <v>0.5</v>
      </c>
      <c r="O138" s="385"/>
      <c r="P138" s="385"/>
      <c r="Q138" s="241">
        <f t="shared" si="8"/>
        <v>6308</v>
      </c>
      <c r="R138" s="241"/>
      <c r="S138" s="241"/>
      <c r="T138" s="558"/>
      <c r="U138" s="387">
        <f t="shared" ref="U138:U151" si="12">U137</f>
        <v>1</v>
      </c>
      <c r="V138" s="385"/>
      <c r="W138" s="385"/>
      <c r="X138" s="241">
        <f t="shared" si="9"/>
        <v>12616</v>
      </c>
      <c r="Y138" s="241"/>
      <c r="Z138" s="241"/>
      <c r="AA138" s="241"/>
      <c r="AB138" s="241"/>
      <c r="AC138" s="241"/>
      <c r="AD138" s="241">
        <f t="shared" si="10"/>
        <v>25232</v>
      </c>
      <c r="AE138" s="241"/>
      <c r="AF138" s="241"/>
      <c r="AG138" s="241"/>
      <c r="AH138" s="241"/>
      <c r="AI138" s="558"/>
    </row>
    <row r="139" spans="1:35" s="23" customFormat="1" ht="15.75" customHeight="1" x14ac:dyDescent="0.15">
      <c r="A139" s="181" t="str">
        <f t="shared" si="5"/>
        <v/>
      </c>
      <c r="B139" s="179"/>
      <c r="G139" s="240">
        <f t="shared" si="6"/>
        <v>5</v>
      </c>
      <c r="H139" s="241"/>
      <c r="I139" s="558"/>
      <c r="J139" s="241">
        <f t="shared" si="7"/>
        <v>9500</v>
      </c>
      <c r="K139" s="241"/>
      <c r="L139" s="241"/>
      <c r="M139" s="561"/>
      <c r="N139" s="562">
        <f t="shared" si="11"/>
        <v>0.5</v>
      </c>
      <c r="O139" s="385"/>
      <c r="P139" s="385"/>
      <c r="Q139" s="241">
        <f t="shared" si="8"/>
        <v>6308</v>
      </c>
      <c r="R139" s="241"/>
      <c r="S139" s="241"/>
      <c r="T139" s="558"/>
      <c r="U139" s="387">
        <f t="shared" si="12"/>
        <v>1</v>
      </c>
      <c r="V139" s="385"/>
      <c r="W139" s="385"/>
      <c r="X139" s="241">
        <f t="shared" si="9"/>
        <v>12616</v>
      </c>
      <c r="Y139" s="241"/>
      <c r="Z139" s="241"/>
      <c r="AA139" s="241"/>
      <c r="AB139" s="241"/>
      <c r="AC139" s="241"/>
      <c r="AD139" s="241">
        <f t="shared" si="10"/>
        <v>25232</v>
      </c>
      <c r="AE139" s="241"/>
      <c r="AF139" s="241"/>
      <c r="AG139" s="241"/>
      <c r="AH139" s="241"/>
      <c r="AI139" s="558"/>
    </row>
    <row r="140" spans="1:35" s="23" customFormat="1" ht="15.75" customHeight="1" x14ac:dyDescent="0.15">
      <c r="A140" s="181" t="str">
        <f t="shared" si="5"/>
        <v/>
      </c>
      <c r="B140" s="179"/>
      <c r="G140" s="240">
        <f t="shared" si="6"/>
        <v>6</v>
      </c>
      <c r="H140" s="241"/>
      <c r="I140" s="558"/>
      <c r="J140" s="241">
        <f t="shared" si="7"/>
        <v>9500</v>
      </c>
      <c r="K140" s="241"/>
      <c r="L140" s="241"/>
      <c r="M140" s="561"/>
      <c r="N140" s="562">
        <f t="shared" si="11"/>
        <v>0.5</v>
      </c>
      <c r="O140" s="385"/>
      <c r="P140" s="385"/>
      <c r="Q140" s="241">
        <f t="shared" si="8"/>
        <v>6308</v>
      </c>
      <c r="R140" s="241"/>
      <c r="S140" s="241"/>
      <c r="T140" s="558"/>
      <c r="U140" s="387">
        <f t="shared" si="12"/>
        <v>1</v>
      </c>
      <c r="V140" s="385"/>
      <c r="W140" s="385"/>
      <c r="X140" s="241">
        <f t="shared" si="9"/>
        <v>12616</v>
      </c>
      <c r="Y140" s="241"/>
      <c r="Z140" s="241"/>
      <c r="AA140" s="241"/>
      <c r="AB140" s="241"/>
      <c r="AC140" s="241"/>
      <c r="AD140" s="241">
        <f t="shared" si="10"/>
        <v>25232</v>
      </c>
      <c r="AE140" s="241"/>
      <c r="AF140" s="241"/>
      <c r="AG140" s="241"/>
      <c r="AH140" s="241"/>
      <c r="AI140" s="558"/>
    </row>
    <row r="141" spans="1:35" s="23" customFormat="1" ht="15.75" customHeight="1" x14ac:dyDescent="0.15">
      <c r="A141" s="181" t="str">
        <f t="shared" si="5"/>
        <v/>
      </c>
      <c r="B141" s="179"/>
      <c r="G141" s="240">
        <f t="shared" si="6"/>
        <v>7</v>
      </c>
      <c r="H141" s="241"/>
      <c r="I141" s="558"/>
      <c r="J141" s="241">
        <f t="shared" si="7"/>
        <v>62500</v>
      </c>
      <c r="K141" s="241"/>
      <c r="L141" s="241"/>
      <c r="M141" s="561"/>
      <c r="N141" s="562">
        <f t="shared" si="11"/>
        <v>0.5</v>
      </c>
      <c r="O141" s="385"/>
      <c r="P141" s="385"/>
      <c r="Q141" s="241">
        <f t="shared" si="8"/>
        <v>41501</v>
      </c>
      <c r="R141" s="241"/>
      <c r="S141" s="241"/>
      <c r="T141" s="558"/>
      <c r="U141" s="387">
        <f t="shared" si="12"/>
        <v>1</v>
      </c>
      <c r="V141" s="385"/>
      <c r="W141" s="385"/>
      <c r="X141" s="241">
        <f t="shared" si="9"/>
        <v>83001</v>
      </c>
      <c r="Y141" s="241"/>
      <c r="Z141" s="241"/>
      <c r="AA141" s="241"/>
      <c r="AB141" s="241"/>
      <c r="AC141" s="241"/>
      <c r="AD141" s="241">
        <f t="shared" si="10"/>
        <v>166002</v>
      </c>
      <c r="AE141" s="241"/>
      <c r="AF141" s="241"/>
      <c r="AG141" s="241"/>
      <c r="AH141" s="241"/>
      <c r="AI141" s="558"/>
    </row>
    <row r="142" spans="1:35" s="23" customFormat="1" ht="15.75" customHeight="1" x14ac:dyDescent="0.15">
      <c r="A142" s="181" t="str">
        <f t="shared" si="5"/>
        <v/>
      </c>
      <c r="B142" s="179"/>
      <c r="G142" s="240">
        <f t="shared" si="6"/>
        <v>8</v>
      </c>
      <c r="H142" s="241"/>
      <c r="I142" s="558"/>
      <c r="J142" s="241">
        <f t="shared" si="7"/>
        <v>29700</v>
      </c>
      <c r="K142" s="241"/>
      <c r="L142" s="241"/>
      <c r="M142" s="561"/>
      <c r="N142" s="562">
        <f t="shared" si="11"/>
        <v>0.5</v>
      </c>
      <c r="O142" s="385"/>
      <c r="P142" s="385"/>
      <c r="Q142" s="241">
        <f t="shared" si="8"/>
        <v>19721</v>
      </c>
      <c r="R142" s="241"/>
      <c r="S142" s="241"/>
      <c r="T142" s="558"/>
      <c r="U142" s="387">
        <f t="shared" si="12"/>
        <v>1</v>
      </c>
      <c r="V142" s="385"/>
      <c r="W142" s="385"/>
      <c r="X142" s="241">
        <f t="shared" si="9"/>
        <v>39442</v>
      </c>
      <c r="Y142" s="241"/>
      <c r="Z142" s="241"/>
      <c r="AA142" s="241"/>
      <c r="AB142" s="241"/>
      <c r="AC142" s="241"/>
      <c r="AD142" s="241">
        <f t="shared" si="10"/>
        <v>78884</v>
      </c>
      <c r="AE142" s="241"/>
      <c r="AF142" s="241"/>
      <c r="AG142" s="241"/>
      <c r="AH142" s="241"/>
      <c r="AI142" s="558"/>
    </row>
    <row r="143" spans="1:35" s="23" customFormat="1" ht="15.75" customHeight="1" x14ac:dyDescent="0.15">
      <c r="A143" s="181" t="str">
        <f t="shared" si="5"/>
        <v/>
      </c>
      <c r="B143" s="179"/>
      <c r="G143" s="240">
        <f t="shared" si="6"/>
        <v>9</v>
      </c>
      <c r="H143" s="241"/>
      <c r="I143" s="558"/>
      <c r="J143" s="241">
        <f t="shared" si="7"/>
        <v>48400</v>
      </c>
      <c r="K143" s="241"/>
      <c r="L143" s="241"/>
      <c r="M143" s="561"/>
      <c r="N143" s="562">
        <f t="shared" si="11"/>
        <v>0.5</v>
      </c>
      <c r="O143" s="385"/>
      <c r="P143" s="385"/>
      <c r="Q143" s="241">
        <f t="shared" si="8"/>
        <v>32138</v>
      </c>
      <c r="R143" s="241"/>
      <c r="S143" s="241"/>
      <c r="T143" s="558"/>
      <c r="U143" s="387">
        <f t="shared" si="12"/>
        <v>1</v>
      </c>
      <c r="V143" s="385"/>
      <c r="W143" s="385"/>
      <c r="X143" s="241">
        <f t="shared" si="9"/>
        <v>64276</v>
      </c>
      <c r="Y143" s="241"/>
      <c r="Z143" s="241"/>
      <c r="AA143" s="241"/>
      <c r="AB143" s="241"/>
      <c r="AC143" s="241"/>
      <c r="AD143" s="241">
        <f t="shared" si="10"/>
        <v>128552</v>
      </c>
      <c r="AE143" s="241"/>
      <c r="AF143" s="241"/>
      <c r="AG143" s="241"/>
      <c r="AH143" s="241"/>
      <c r="AI143" s="558"/>
    </row>
    <row r="144" spans="1:35" s="23" customFormat="1" ht="15.75" customHeight="1" x14ac:dyDescent="0.15">
      <c r="A144" s="181" t="str">
        <f t="shared" si="5"/>
        <v/>
      </c>
      <c r="B144" s="179"/>
      <c r="G144" s="240">
        <f t="shared" si="6"/>
        <v>10</v>
      </c>
      <c r="H144" s="241"/>
      <c r="I144" s="558"/>
      <c r="J144" s="241">
        <f t="shared" si="7"/>
        <v>34800</v>
      </c>
      <c r="K144" s="241"/>
      <c r="L144" s="241"/>
      <c r="M144" s="561"/>
      <c r="N144" s="562">
        <f t="shared" si="11"/>
        <v>0.5</v>
      </c>
      <c r="O144" s="385"/>
      <c r="P144" s="385"/>
      <c r="Q144" s="241">
        <f t="shared" si="8"/>
        <v>23108</v>
      </c>
      <c r="R144" s="241"/>
      <c r="S144" s="241"/>
      <c r="T144" s="558"/>
      <c r="U144" s="387">
        <f t="shared" si="12"/>
        <v>1</v>
      </c>
      <c r="V144" s="385"/>
      <c r="W144" s="385"/>
      <c r="X144" s="241">
        <f t="shared" si="9"/>
        <v>46215</v>
      </c>
      <c r="Y144" s="241"/>
      <c r="Z144" s="241"/>
      <c r="AA144" s="241"/>
      <c r="AB144" s="241"/>
      <c r="AC144" s="241"/>
      <c r="AD144" s="241">
        <f t="shared" si="10"/>
        <v>92430</v>
      </c>
      <c r="AE144" s="241"/>
      <c r="AF144" s="241"/>
      <c r="AG144" s="241"/>
      <c r="AH144" s="241"/>
      <c r="AI144" s="558"/>
    </row>
    <row r="145" spans="1:80" s="23" customFormat="1" ht="15.75" customHeight="1" x14ac:dyDescent="0.15">
      <c r="A145" s="181" t="str">
        <f t="shared" si="5"/>
        <v/>
      </c>
      <c r="B145" s="179"/>
      <c r="G145" s="240">
        <f t="shared" si="6"/>
        <v>11</v>
      </c>
      <c r="H145" s="241"/>
      <c r="I145" s="558"/>
      <c r="J145" s="241">
        <f t="shared" si="7"/>
        <v>48400</v>
      </c>
      <c r="K145" s="241"/>
      <c r="L145" s="241"/>
      <c r="M145" s="561"/>
      <c r="N145" s="562">
        <f t="shared" si="11"/>
        <v>0.5</v>
      </c>
      <c r="O145" s="385"/>
      <c r="P145" s="385"/>
      <c r="Q145" s="241">
        <f t="shared" si="8"/>
        <v>32138</v>
      </c>
      <c r="R145" s="241"/>
      <c r="S145" s="241"/>
      <c r="T145" s="558"/>
      <c r="U145" s="387">
        <f t="shared" si="12"/>
        <v>1</v>
      </c>
      <c r="V145" s="385"/>
      <c r="W145" s="385"/>
      <c r="X145" s="241">
        <f t="shared" si="9"/>
        <v>64276</v>
      </c>
      <c r="Y145" s="241"/>
      <c r="Z145" s="241"/>
      <c r="AA145" s="241"/>
      <c r="AB145" s="241"/>
      <c r="AC145" s="241"/>
      <c r="AD145" s="241">
        <f t="shared" si="10"/>
        <v>128552</v>
      </c>
      <c r="AE145" s="241"/>
      <c r="AF145" s="241"/>
      <c r="AG145" s="241"/>
      <c r="AH145" s="241"/>
      <c r="AI145" s="558"/>
    </row>
    <row r="146" spans="1:80" s="23" customFormat="1" ht="15.75" customHeight="1" x14ac:dyDescent="0.15">
      <c r="A146" s="181" t="str">
        <f t="shared" si="5"/>
        <v/>
      </c>
      <c r="B146" s="179"/>
      <c r="G146" s="240">
        <f t="shared" si="6"/>
        <v>12</v>
      </c>
      <c r="H146" s="241"/>
      <c r="I146" s="558"/>
      <c r="J146" s="241">
        <f t="shared" si="7"/>
        <v>32800</v>
      </c>
      <c r="K146" s="241"/>
      <c r="L146" s="241"/>
      <c r="M146" s="561"/>
      <c r="N146" s="562">
        <f t="shared" si="11"/>
        <v>0.5</v>
      </c>
      <c r="O146" s="385"/>
      <c r="P146" s="385"/>
      <c r="Q146" s="241">
        <f t="shared" si="8"/>
        <v>21780</v>
      </c>
      <c r="R146" s="241"/>
      <c r="S146" s="241"/>
      <c r="T146" s="558"/>
      <c r="U146" s="387">
        <f t="shared" si="12"/>
        <v>1</v>
      </c>
      <c r="V146" s="385"/>
      <c r="W146" s="385"/>
      <c r="X146" s="241">
        <f t="shared" si="9"/>
        <v>43559</v>
      </c>
      <c r="Y146" s="241"/>
      <c r="Z146" s="241"/>
      <c r="AA146" s="241"/>
      <c r="AB146" s="241"/>
      <c r="AC146" s="241"/>
      <c r="AD146" s="241">
        <f t="shared" si="10"/>
        <v>87118</v>
      </c>
      <c r="AE146" s="241"/>
      <c r="AF146" s="241"/>
      <c r="AG146" s="241"/>
      <c r="AH146" s="241"/>
      <c r="AI146" s="558"/>
    </row>
    <row r="147" spans="1:80" s="23" customFormat="1" ht="15.75" hidden="1" customHeight="1" x14ac:dyDescent="0.15">
      <c r="A147" s="181" t="str">
        <f t="shared" si="5"/>
        <v>×</v>
      </c>
      <c r="B147" s="179"/>
      <c r="G147" s="240" t="str">
        <f t="shared" si="6"/>
        <v/>
      </c>
      <c r="H147" s="241"/>
      <c r="I147" s="558"/>
      <c r="J147" s="241" t="str">
        <f t="shared" si="7"/>
        <v/>
      </c>
      <c r="K147" s="241"/>
      <c r="L147" s="241"/>
      <c r="M147" s="561"/>
      <c r="N147" s="562">
        <f t="shared" si="11"/>
        <v>0.5</v>
      </c>
      <c r="O147" s="385"/>
      <c r="P147" s="385"/>
      <c r="Q147" s="241" t="str">
        <f t="shared" si="8"/>
        <v/>
      </c>
      <c r="R147" s="241"/>
      <c r="S147" s="241"/>
      <c r="T147" s="558"/>
      <c r="U147" s="387">
        <f t="shared" si="12"/>
        <v>1</v>
      </c>
      <c r="V147" s="385"/>
      <c r="W147" s="385"/>
      <c r="X147" s="241" t="str">
        <f t="shared" si="9"/>
        <v/>
      </c>
      <c r="Y147" s="241"/>
      <c r="Z147" s="241"/>
      <c r="AA147" s="241"/>
      <c r="AB147" s="241"/>
      <c r="AC147" s="241"/>
      <c r="AD147" s="241" t="str">
        <f t="shared" si="10"/>
        <v/>
      </c>
      <c r="AE147" s="241"/>
      <c r="AF147" s="241"/>
      <c r="AG147" s="241"/>
      <c r="AH147" s="241"/>
      <c r="AI147" s="558"/>
    </row>
    <row r="148" spans="1:80" s="23" customFormat="1" ht="15.75" hidden="1" customHeight="1" x14ac:dyDescent="0.15">
      <c r="A148" s="181" t="str">
        <f t="shared" si="5"/>
        <v>×</v>
      </c>
      <c r="B148" s="179"/>
      <c r="G148" s="240" t="str">
        <f t="shared" si="6"/>
        <v/>
      </c>
      <c r="H148" s="241"/>
      <c r="I148" s="558"/>
      <c r="J148" s="241" t="str">
        <f t="shared" si="7"/>
        <v/>
      </c>
      <c r="K148" s="241"/>
      <c r="L148" s="241"/>
      <c r="M148" s="561"/>
      <c r="N148" s="562">
        <f t="shared" si="11"/>
        <v>0.5</v>
      </c>
      <c r="O148" s="385"/>
      <c r="P148" s="385"/>
      <c r="Q148" s="241" t="str">
        <f t="shared" si="8"/>
        <v/>
      </c>
      <c r="R148" s="241"/>
      <c r="S148" s="241"/>
      <c r="T148" s="558"/>
      <c r="U148" s="387">
        <f t="shared" si="12"/>
        <v>1</v>
      </c>
      <c r="V148" s="385"/>
      <c r="W148" s="385"/>
      <c r="X148" s="241" t="str">
        <f t="shared" si="9"/>
        <v/>
      </c>
      <c r="Y148" s="241"/>
      <c r="Z148" s="241"/>
      <c r="AA148" s="241"/>
      <c r="AB148" s="241"/>
      <c r="AC148" s="241"/>
      <c r="AD148" s="241" t="str">
        <f t="shared" si="10"/>
        <v/>
      </c>
      <c r="AE148" s="241"/>
      <c r="AF148" s="241"/>
      <c r="AG148" s="241"/>
      <c r="AH148" s="241"/>
      <c r="AI148" s="558"/>
    </row>
    <row r="149" spans="1:80" s="23" customFormat="1" ht="15.75" hidden="1" customHeight="1" x14ac:dyDescent="0.15">
      <c r="A149" s="181" t="str">
        <f t="shared" si="5"/>
        <v>×</v>
      </c>
      <c r="B149" s="179"/>
      <c r="G149" s="240" t="str">
        <f t="shared" si="6"/>
        <v/>
      </c>
      <c r="H149" s="241"/>
      <c r="I149" s="558"/>
      <c r="J149" s="241" t="str">
        <f t="shared" si="7"/>
        <v/>
      </c>
      <c r="K149" s="241"/>
      <c r="L149" s="241"/>
      <c r="M149" s="561"/>
      <c r="N149" s="562">
        <f t="shared" si="11"/>
        <v>0.5</v>
      </c>
      <c r="O149" s="385"/>
      <c r="P149" s="385"/>
      <c r="Q149" s="241" t="str">
        <f t="shared" si="8"/>
        <v/>
      </c>
      <c r="R149" s="241"/>
      <c r="S149" s="241"/>
      <c r="T149" s="558"/>
      <c r="U149" s="387">
        <f t="shared" si="12"/>
        <v>1</v>
      </c>
      <c r="V149" s="385"/>
      <c r="W149" s="385"/>
      <c r="X149" s="241" t="str">
        <f t="shared" si="9"/>
        <v/>
      </c>
      <c r="Y149" s="241"/>
      <c r="Z149" s="241"/>
      <c r="AA149" s="241"/>
      <c r="AB149" s="241"/>
      <c r="AC149" s="241"/>
      <c r="AD149" s="241" t="str">
        <f t="shared" si="10"/>
        <v/>
      </c>
      <c r="AE149" s="241"/>
      <c r="AF149" s="241"/>
      <c r="AG149" s="241"/>
      <c r="AH149" s="241"/>
      <c r="AI149" s="558"/>
    </row>
    <row r="150" spans="1:80" s="23" customFormat="1" ht="15.75" hidden="1" customHeight="1" x14ac:dyDescent="0.15">
      <c r="A150" s="181" t="str">
        <f t="shared" si="5"/>
        <v>×</v>
      </c>
      <c r="B150" s="179"/>
      <c r="G150" s="240" t="str">
        <f t="shared" si="6"/>
        <v/>
      </c>
      <c r="H150" s="241"/>
      <c r="I150" s="558"/>
      <c r="J150" s="241" t="str">
        <f t="shared" si="7"/>
        <v/>
      </c>
      <c r="K150" s="241"/>
      <c r="L150" s="241"/>
      <c r="M150" s="561"/>
      <c r="N150" s="562">
        <f t="shared" si="11"/>
        <v>0.5</v>
      </c>
      <c r="O150" s="385"/>
      <c r="P150" s="385"/>
      <c r="Q150" s="241" t="str">
        <f t="shared" si="8"/>
        <v/>
      </c>
      <c r="R150" s="241"/>
      <c r="S150" s="241"/>
      <c r="T150" s="558"/>
      <c r="U150" s="387">
        <f t="shared" si="12"/>
        <v>1</v>
      </c>
      <c r="V150" s="385"/>
      <c r="W150" s="385"/>
      <c r="X150" s="241" t="str">
        <f t="shared" si="9"/>
        <v/>
      </c>
      <c r="Y150" s="241"/>
      <c r="Z150" s="241"/>
      <c r="AA150" s="241"/>
      <c r="AB150" s="241"/>
      <c r="AC150" s="241"/>
      <c r="AD150" s="241" t="str">
        <f t="shared" si="10"/>
        <v/>
      </c>
      <c r="AE150" s="241"/>
      <c r="AF150" s="241"/>
      <c r="AG150" s="241"/>
      <c r="AH150" s="241"/>
      <c r="AI150" s="558"/>
    </row>
    <row r="151" spans="1:80" s="23" customFormat="1" ht="15.75" hidden="1" customHeight="1" x14ac:dyDescent="0.15">
      <c r="A151" s="181" t="str">
        <f t="shared" si="5"/>
        <v>×</v>
      </c>
      <c r="B151" s="179"/>
      <c r="G151" s="251" t="str">
        <f t="shared" si="6"/>
        <v/>
      </c>
      <c r="H151" s="252"/>
      <c r="I151" s="559"/>
      <c r="J151" s="252" t="str">
        <f t="shared" si="7"/>
        <v/>
      </c>
      <c r="K151" s="252"/>
      <c r="L151" s="252"/>
      <c r="M151" s="411"/>
      <c r="N151" s="639">
        <f t="shared" si="11"/>
        <v>0.5</v>
      </c>
      <c r="O151" s="396"/>
      <c r="P151" s="396"/>
      <c r="Q151" s="252" t="str">
        <f t="shared" si="8"/>
        <v/>
      </c>
      <c r="R151" s="252"/>
      <c r="S151" s="252"/>
      <c r="T151" s="559"/>
      <c r="U151" s="398">
        <f t="shared" si="12"/>
        <v>1</v>
      </c>
      <c r="V151" s="396"/>
      <c r="W151" s="396"/>
      <c r="X151" s="252" t="str">
        <f t="shared" si="9"/>
        <v/>
      </c>
      <c r="Y151" s="252"/>
      <c r="Z151" s="252"/>
      <c r="AA151" s="252"/>
      <c r="AB151" s="252"/>
      <c r="AC151" s="252"/>
      <c r="AD151" s="252" t="str">
        <f t="shared" si="10"/>
        <v/>
      </c>
      <c r="AE151" s="252"/>
      <c r="AF151" s="252"/>
      <c r="AG151" s="252"/>
      <c r="AH151" s="252"/>
      <c r="AI151" s="559"/>
    </row>
    <row r="152" spans="1:80" s="23" customFormat="1" ht="15.75" customHeight="1" x14ac:dyDescent="0.15">
      <c r="G152" s="37"/>
      <c r="H152" s="37"/>
      <c r="I152" s="37"/>
      <c r="J152" s="37"/>
      <c r="K152" s="37"/>
      <c r="L152" s="37"/>
      <c r="M152" s="37"/>
      <c r="N152" s="37"/>
      <c r="O152" s="37"/>
      <c r="P152" s="37"/>
      <c r="Q152" s="37"/>
      <c r="R152" s="37"/>
      <c r="S152" s="37"/>
      <c r="T152" s="37"/>
      <c r="U152" s="37"/>
      <c r="V152" s="37"/>
      <c r="W152" s="37"/>
      <c r="X152" s="37"/>
      <c r="Y152" s="37"/>
      <c r="Z152" s="37"/>
      <c r="AA152" s="37"/>
      <c r="AB152" s="37"/>
      <c r="AC152" s="37"/>
      <c r="AD152" s="37"/>
      <c r="AE152" s="37"/>
      <c r="AF152" s="37"/>
      <c r="AG152" s="37"/>
      <c r="AH152" s="37"/>
      <c r="AI152" s="37"/>
      <c r="BV152" s="179"/>
      <c r="BW152" s="179"/>
      <c r="BX152" s="179"/>
      <c r="BY152" s="179"/>
      <c r="BZ152" s="188"/>
      <c r="CA152" s="188"/>
      <c r="CB152" s="179"/>
    </row>
    <row r="153" spans="1:80" s="23" customFormat="1" ht="15.75" customHeight="1" x14ac:dyDescent="0.15">
      <c r="B153" s="179" t="s">
        <v>571</v>
      </c>
    </row>
    <row r="154" spans="1:80" s="23" customFormat="1" ht="15.75" customHeight="1" x14ac:dyDescent="0.15"/>
    <row r="155" spans="1:80" s="23" customFormat="1" ht="15.75" customHeight="1" x14ac:dyDescent="0.15">
      <c r="F155" s="23" t="s">
        <v>75</v>
      </c>
      <c r="G155" s="23" t="s">
        <v>85</v>
      </c>
    </row>
    <row r="156" spans="1:80" s="23" customFormat="1" ht="15.75" customHeight="1" x14ac:dyDescent="0.15"/>
    <row r="157" spans="1:80" s="23" customFormat="1" ht="15.75" customHeight="1" x14ac:dyDescent="0.15">
      <c r="G157" s="23" t="s">
        <v>333</v>
      </c>
    </row>
    <row r="158" spans="1:80" s="23" customFormat="1" ht="15.75" customHeight="1" x14ac:dyDescent="0.15">
      <c r="G158" s="23" t="s">
        <v>334</v>
      </c>
    </row>
    <row r="159" spans="1:80" s="23" customFormat="1" ht="15.75" customHeight="1" x14ac:dyDescent="0.15"/>
    <row r="160" spans="1:80" s="23" customFormat="1" ht="15.75" customHeight="1" x14ac:dyDescent="0.15">
      <c r="G160" s="299" t="s">
        <v>86</v>
      </c>
      <c r="H160" s="299"/>
      <c r="I160" s="179" t="s">
        <v>25</v>
      </c>
      <c r="J160" s="299" t="s">
        <v>87</v>
      </c>
      <c r="K160" s="299"/>
      <c r="L160" s="179" t="s">
        <v>88</v>
      </c>
      <c r="M160" s="299" t="s">
        <v>80</v>
      </c>
      <c r="N160" s="299"/>
    </row>
    <row r="161" spans="8:21" s="23" customFormat="1" ht="15.75" customHeight="1" x14ac:dyDescent="0.15"/>
    <row r="162" spans="8:21" s="23" customFormat="1" ht="15.75" customHeight="1" x14ac:dyDescent="0.15">
      <c r="H162" s="23" t="s">
        <v>3</v>
      </c>
      <c r="K162" s="299" t="s">
        <v>86</v>
      </c>
      <c r="L162" s="299"/>
      <c r="M162" s="179" t="s">
        <v>2</v>
      </c>
      <c r="N162" s="23" t="s">
        <v>89</v>
      </c>
    </row>
    <row r="163" spans="8:21" s="23" customFormat="1" ht="15.75" customHeight="1" x14ac:dyDescent="0.15">
      <c r="K163" s="299" t="s">
        <v>80</v>
      </c>
      <c r="L163" s="299"/>
      <c r="M163" s="179" t="s">
        <v>2</v>
      </c>
      <c r="N163" s="23" t="s">
        <v>90</v>
      </c>
    </row>
    <row r="164" spans="8:21" s="23" customFormat="1" ht="15.75" customHeight="1" x14ac:dyDescent="0.15">
      <c r="K164" s="299" t="s">
        <v>87</v>
      </c>
      <c r="L164" s="299"/>
      <c r="M164" s="179" t="s">
        <v>2</v>
      </c>
      <c r="N164" s="23" t="s">
        <v>91</v>
      </c>
    </row>
    <row r="165" spans="8:21" s="23" customFormat="1" ht="15.75" customHeight="1" x14ac:dyDescent="0.15">
      <c r="K165" s="179"/>
      <c r="L165" s="179"/>
      <c r="M165" s="179"/>
      <c r="N165" s="23" t="s">
        <v>159</v>
      </c>
    </row>
    <row r="166" spans="8:21" s="23" customFormat="1" ht="15.75" customHeight="1" x14ac:dyDescent="0.15">
      <c r="K166" s="179"/>
      <c r="L166" s="179"/>
      <c r="M166" s="179"/>
      <c r="N166" s="23" t="s">
        <v>92</v>
      </c>
    </row>
    <row r="167" spans="8:21" s="23" customFormat="1" ht="15.75" customHeight="1" x14ac:dyDescent="0.15">
      <c r="K167" s="179"/>
      <c r="L167" s="179"/>
      <c r="M167" s="179"/>
      <c r="N167" s="299" t="s">
        <v>87</v>
      </c>
      <c r="O167" s="299"/>
      <c r="P167" s="179" t="s">
        <v>25</v>
      </c>
      <c r="Q167" s="23" t="s">
        <v>109</v>
      </c>
    </row>
    <row r="168" spans="8:21" s="23" customFormat="1" ht="15.75" customHeight="1" x14ac:dyDescent="0.15">
      <c r="K168" s="299" t="s">
        <v>93</v>
      </c>
      <c r="L168" s="299"/>
      <c r="M168" s="179" t="s">
        <v>2</v>
      </c>
      <c r="N168" s="23" t="s">
        <v>94</v>
      </c>
    </row>
    <row r="169" spans="8:21" s="23" customFormat="1" ht="15.75" customHeight="1" x14ac:dyDescent="0.15">
      <c r="K169" s="299" t="s">
        <v>96</v>
      </c>
      <c r="L169" s="299"/>
      <c r="M169" s="179" t="s">
        <v>2</v>
      </c>
      <c r="N169" s="23" t="s">
        <v>97</v>
      </c>
    </row>
    <row r="170" spans="8:21" s="23" customFormat="1" ht="15.75" customHeight="1" x14ac:dyDescent="0.15">
      <c r="K170" s="179"/>
      <c r="L170" s="179"/>
      <c r="M170" s="179"/>
      <c r="N170" s="299" t="s">
        <v>96</v>
      </c>
      <c r="O170" s="299"/>
      <c r="P170" s="299" t="s">
        <v>25</v>
      </c>
      <c r="Q170" s="299" t="s">
        <v>99</v>
      </c>
      <c r="R170" s="299"/>
      <c r="S170" s="179" t="s">
        <v>6</v>
      </c>
      <c r="T170" s="299" t="s">
        <v>98</v>
      </c>
      <c r="U170" s="299"/>
    </row>
    <row r="171" spans="8:21" s="23" customFormat="1" ht="15.75" customHeight="1" x14ac:dyDescent="0.15">
      <c r="K171" s="179"/>
      <c r="L171" s="179"/>
      <c r="M171" s="179"/>
      <c r="N171" s="299"/>
      <c r="O171" s="299"/>
      <c r="P171" s="299"/>
      <c r="Q171" s="186" t="s">
        <v>62</v>
      </c>
      <c r="R171" s="299" t="s">
        <v>100</v>
      </c>
      <c r="S171" s="299"/>
      <c r="T171" s="299"/>
      <c r="U171" s="299"/>
    </row>
    <row r="172" spans="8:21" s="23" customFormat="1" ht="15.75" customHeight="1" x14ac:dyDescent="0.15">
      <c r="K172" s="299" t="s">
        <v>101</v>
      </c>
      <c r="L172" s="299"/>
      <c r="M172" s="179" t="s">
        <v>2</v>
      </c>
      <c r="N172" s="23" t="s">
        <v>107</v>
      </c>
    </row>
    <row r="173" spans="8:21" s="23" customFormat="1" ht="15.75" customHeight="1" x14ac:dyDescent="0.15">
      <c r="K173" s="299" t="s">
        <v>102</v>
      </c>
      <c r="L173" s="299"/>
      <c r="M173" s="179" t="s">
        <v>2</v>
      </c>
      <c r="N173" s="23" t="s">
        <v>108</v>
      </c>
    </row>
    <row r="174" spans="8:21" s="23" customFormat="1" ht="15.75" customHeight="1" x14ac:dyDescent="0.15">
      <c r="K174" s="299" t="s">
        <v>62</v>
      </c>
      <c r="L174" s="299"/>
      <c r="M174" s="179" t="s">
        <v>2</v>
      </c>
      <c r="N174" s="23" t="s">
        <v>65</v>
      </c>
    </row>
    <row r="175" spans="8:21" s="23" customFormat="1" ht="15.75" customHeight="1" x14ac:dyDescent="0.15">
      <c r="K175" s="299" t="s">
        <v>105</v>
      </c>
      <c r="L175" s="299"/>
      <c r="M175" s="179" t="s">
        <v>2</v>
      </c>
      <c r="N175" s="23" t="s">
        <v>103</v>
      </c>
    </row>
    <row r="176" spans="8:21" s="23" customFormat="1" ht="15.75" customHeight="1" x14ac:dyDescent="0.15">
      <c r="K176" s="299" t="s">
        <v>106</v>
      </c>
      <c r="L176" s="299"/>
      <c r="M176" s="179" t="s">
        <v>2</v>
      </c>
      <c r="N176" s="23" t="s">
        <v>104</v>
      </c>
    </row>
    <row r="177" spans="2:33" s="23" customFormat="1" ht="15.75" customHeight="1" x14ac:dyDescent="0.15"/>
    <row r="178" spans="2:33" s="23" customFormat="1" ht="15.75" customHeight="1" x14ac:dyDescent="0.15">
      <c r="H178" s="23" t="s">
        <v>563</v>
      </c>
    </row>
    <row r="179" spans="2:33" s="23" customFormat="1" ht="15.75" customHeight="1" x14ac:dyDescent="0.15">
      <c r="I179" s="309" t="s">
        <v>567</v>
      </c>
      <c r="J179" s="299"/>
      <c r="K179" s="179" t="s">
        <v>25</v>
      </c>
      <c r="L179" s="310">
        <f>'入力 (1)'!線路_Lm</f>
        <v>3.75</v>
      </c>
      <c r="M179" s="310"/>
      <c r="N179" s="310"/>
      <c r="O179" s="23" t="s">
        <v>479</v>
      </c>
      <c r="P179" s="308">
        <f>杭先端径</f>
        <v>1.5</v>
      </c>
      <c r="Q179" s="308"/>
      <c r="R179" s="308"/>
      <c r="S179" s="179" t="s">
        <v>25</v>
      </c>
      <c r="T179" s="310">
        <f>L179/P179</f>
        <v>2.5</v>
      </c>
      <c r="U179" s="310"/>
      <c r="V179" s="310"/>
      <c r="W179" s="23" t="str">
        <f>IF(T179&gt;5,"＞","")</f>
        <v/>
      </c>
      <c r="X179" s="308" t="str">
        <f>IF(T179&gt;5,"5.0","")</f>
        <v/>
      </c>
      <c r="Y179" s="308"/>
      <c r="Z179" s="308"/>
    </row>
    <row r="180" spans="2:33" s="23" customFormat="1" ht="15.75" customHeight="1" x14ac:dyDescent="0.15">
      <c r="I180" s="309" t="s">
        <v>566</v>
      </c>
      <c r="J180" s="299"/>
      <c r="K180" s="179" t="s">
        <v>25</v>
      </c>
      <c r="L180" s="310">
        <f>'入力 (1)'!線路_Ln</f>
        <v>3.75</v>
      </c>
      <c r="M180" s="310"/>
      <c r="N180" s="310"/>
      <c r="O180" s="23" t="s">
        <v>479</v>
      </c>
      <c r="P180" s="308">
        <f>杭先端径</f>
        <v>1.5</v>
      </c>
      <c r="Q180" s="308"/>
      <c r="R180" s="308"/>
      <c r="S180" s="179" t="s">
        <v>25</v>
      </c>
      <c r="T180" s="310">
        <f>L180/P180</f>
        <v>2.5</v>
      </c>
      <c r="U180" s="310"/>
      <c r="V180" s="310"/>
      <c r="W180" s="23" t="str">
        <f>IF(T180&gt;5,"＞","")</f>
        <v/>
      </c>
      <c r="X180" s="308" t="str">
        <f>IF(T180&gt;5,"5.0","")</f>
        <v/>
      </c>
      <c r="Y180" s="308"/>
      <c r="Z180" s="308"/>
    </row>
    <row r="181" spans="2:33" s="23" customFormat="1" ht="15.75" customHeight="1" x14ac:dyDescent="0.15">
      <c r="I181" s="299" t="s">
        <v>105</v>
      </c>
      <c r="J181" s="299"/>
      <c r="K181" s="179" t="s">
        <v>25</v>
      </c>
      <c r="L181" s="299">
        <f>IF(T179&lt;=5,'入力 (1)'!線路_m,0)</f>
        <v>3</v>
      </c>
      <c r="M181" s="299"/>
      <c r="N181" s="299"/>
      <c r="P181" s="180"/>
      <c r="Q181" s="180"/>
      <c r="R181" s="180"/>
      <c r="S181" s="179"/>
      <c r="T181" s="180"/>
      <c r="U181" s="180"/>
      <c r="V181" s="180"/>
      <c r="X181" s="180"/>
      <c r="Y181" s="180"/>
      <c r="Z181" s="180"/>
    </row>
    <row r="182" spans="2:33" s="23" customFormat="1" ht="15.75" customHeight="1" x14ac:dyDescent="0.15">
      <c r="I182" s="299" t="s">
        <v>106</v>
      </c>
      <c r="J182" s="299"/>
      <c r="K182" s="179" t="s">
        <v>25</v>
      </c>
      <c r="L182" s="299">
        <f>IF(T180&lt;=5,'入力 (1)'!線路_n,0)</f>
        <v>3</v>
      </c>
      <c r="M182" s="299"/>
      <c r="N182" s="299"/>
      <c r="P182" s="180"/>
      <c r="Q182" s="180"/>
      <c r="R182" s="180"/>
      <c r="S182" s="179"/>
      <c r="T182" s="180"/>
      <c r="U182" s="180"/>
      <c r="V182" s="180"/>
      <c r="X182" s="180"/>
      <c r="Y182" s="180"/>
      <c r="Z182" s="180"/>
    </row>
    <row r="183" spans="2:33" s="23" customFormat="1" ht="15.75" customHeight="1" x14ac:dyDescent="0.15"/>
    <row r="184" spans="2:33" s="23" customFormat="1" ht="15.75" customHeight="1" x14ac:dyDescent="0.15">
      <c r="H184" s="23" t="s">
        <v>565</v>
      </c>
    </row>
    <row r="185" spans="2:33" s="23" customFormat="1" ht="15.75" customHeight="1" x14ac:dyDescent="0.15">
      <c r="I185" s="309" t="s">
        <v>567</v>
      </c>
      <c r="J185" s="299"/>
      <c r="K185" s="179" t="s">
        <v>25</v>
      </c>
      <c r="L185" s="310">
        <f>'入力 (1)'!直角_Lm</f>
        <v>3.75</v>
      </c>
      <c r="M185" s="310"/>
      <c r="N185" s="310"/>
      <c r="O185" s="23" t="s">
        <v>479</v>
      </c>
      <c r="P185" s="308">
        <f>杭先端径</f>
        <v>1.5</v>
      </c>
      <c r="Q185" s="308"/>
      <c r="R185" s="308"/>
      <c r="S185" s="179" t="s">
        <v>25</v>
      </c>
      <c r="T185" s="310">
        <f>L185/P185</f>
        <v>2.5</v>
      </c>
      <c r="U185" s="310"/>
      <c r="V185" s="310"/>
      <c r="W185" s="23" t="str">
        <f>IF(T185&gt;5,"＞","")</f>
        <v/>
      </c>
      <c r="X185" s="308" t="str">
        <f>IF(T185&gt;5,"5.0","")</f>
        <v/>
      </c>
      <c r="Y185" s="308"/>
      <c r="Z185" s="308"/>
    </row>
    <row r="186" spans="2:33" s="23" customFormat="1" ht="15.75" customHeight="1" x14ac:dyDescent="0.15">
      <c r="I186" s="309" t="s">
        <v>566</v>
      </c>
      <c r="J186" s="299"/>
      <c r="K186" s="179" t="s">
        <v>25</v>
      </c>
      <c r="L186" s="310">
        <f>'入力 (1)'!直角_Ln</f>
        <v>3.75</v>
      </c>
      <c r="M186" s="310"/>
      <c r="N186" s="310"/>
      <c r="O186" s="23" t="s">
        <v>479</v>
      </c>
      <c r="P186" s="308">
        <f>杭先端径</f>
        <v>1.5</v>
      </c>
      <c r="Q186" s="308"/>
      <c r="R186" s="308"/>
      <c r="S186" s="179" t="s">
        <v>25</v>
      </c>
      <c r="T186" s="310">
        <f>L186/P186</f>
        <v>2.5</v>
      </c>
      <c r="U186" s="310"/>
      <c r="V186" s="310"/>
      <c r="W186" s="23" t="str">
        <f>IF(T186&gt;5,"＞","")</f>
        <v/>
      </c>
      <c r="X186" s="308" t="str">
        <f>IF(T186&gt;5,"5.0","")</f>
        <v/>
      </c>
      <c r="Y186" s="308"/>
      <c r="Z186" s="308"/>
    </row>
    <row r="187" spans="2:33" s="23" customFormat="1" ht="15.75" customHeight="1" x14ac:dyDescent="0.15">
      <c r="I187" s="299" t="s">
        <v>105</v>
      </c>
      <c r="J187" s="299"/>
      <c r="K187" s="179" t="s">
        <v>25</v>
      </c>
      <c r="L187" s="299">
        <f>IF(T185&lt;=5,'入力 (1)'!直角_m,0)</f>
        <v>3</v>
      </c>
      <c r="M187" s="299"/>
      <c r="N187" s="299"/>
      <c r="P187" s="180"/>
      <c r="Q187" s="180"/>
      <c r="R187" s="180"/>
      <c r="S187" s="179"/>
      <c r="T187" s="180"/>
      <c r="U187" s="180"/>
      <c r="V187" s="180"/>
      <c r="X187" s="180"/>
      <c r="Y187" s="180"/>
      <c r="Z187" s="180"/>
    </row>
    <row r="188" spans="2:33" s="23" customFormat="1" ht="15.75" customHeight="1" x14ac:dyDescent="0.15">
      <c r="I188" s="299" t="s">
        <v>106</v>
      </c>
      <c r="J188" s="299"/>
      <c r="K188" s="179" t="s">
        <v>25</v>
      </c>
      <c r="L188" s="299">
        <f>IF(T186&lt;=5,'入力 (1)'!直角_n,0)</f>
        <v>3</v>
      </c>
      <c r="M188" s="299"/>
      <c r="N188" s="299"/>
      <c r="P188" s="180"/>
      <c r="Q188" s="180"/>
      <c r="R188" s="180"/>
      <c r="S188" s="179"/>
      <c r="T188" s="180"/>
      <c r="U188" s="180"/>
      <c r="V188" s="180"/>
      <c r="X188" s="180"/>
      <c r="Y188" s="180"/>
      <c r="Z188" s="180"/>
    </row>
    <row r="189" spans="2:33" s="23" customFormat="1" ht="15.75" customHeight="1" x14ac:dyDescent="0.15">
      <c r="B189" s="179" t="s">
        <v>571</v>
      </c>
    </row>
    <row r="190" spans="2:33" s="23" customFormat="1" ht="15.75" customHeight="1" x14ac:dyDescent="0.15"/>
    <row r="191" spans="2:33" s="23" customFormat="1" ht="15.75" customHeight="1" x14ac:dyDescent="0.15">
      <c r="H191" s="33" t="s">
        <v>176</v>
      </c>
      <c r="I191" s="33"/>
      <c r="J191" s="33"/>
      <c r="K191" s="33"/>
      <c r="L191" s="33"/>
      <c r="M191" s="33"/>
      <c r="N191" s="33"/>
      <c r="O191" s="33"/>
      <c r="P191" s="33"/>
      <c r="Q191" s="33"/>
      <c r="R191" s="33"/>
      <c r="S191" s="33"/>
      <c r="T191" s="33"/>
      <c r="U191" s="33"/>
      <c r="V191" s="33"/>
      <c r="W191" s="33"/>
      <c r="X191" s="33"/>
      <c r="Y191" s="33"/>
      <c r="Z191" s="33"/>
      <c r="AA191" s="33"/>
      <c r="AB191" s="33"/>
      <c r="AC191" s="33"/>
      <c r="AD191" s="33"/>
      <c r="AE191" s="33"/>
      <c r="AF191" s="33"/>
      <c r="AG191" s="33"/>
    </row>
    <row r="192" spans="2:33" s="23" customFormat="1" ht="15.75" customHeight="1" x14ac:dyDescent="0.15">
      <c r="H192" s="643" t="s">
        <v>45</v>
      </c>
      <c r="I192" s="644"/>
      <c r="J192" s="644"/>
      <c r="K192" s="644"/>
      <c r="L192" s="645"/>
      <c r="M192" s="644" t="s">
        <v>93</v>
      </c>
      <c r="N192" s="644"/>
      <c r="O192" s="644"/>
      <c r="P192" s="488" t="s">
        <v>392</v>
      </c>
      <c r="Q192" s="488"/>
      <c r="R192" s="488"/>
      <c r="S192" s="488" t="s">
        <v>393</v>
      </c>
      <c r="T192" s="488"/>
      <c r="U192" s="488"/>
      <c r="V192" s="488" t="s">
        <v>394</v>
      </c>
      <c r="W192" s="488"/>
      <c r="X192" s="488"/>
      <c r="Y192" s="488" t="s">
        <v>395</v>
      </c>
      <c r="Z192" s="488"/>
      <c r="AA192" s="488"/>
      <c r="AB192" s="488" t="s">
        <v>95</v>
      </c>
      <c r="AC192" s="488"/>
      <c r="AD192" s="488"/>
      <c r="AE192" s="488" t="s">
        <v>87</v>
      </c>
      <c r="AF192" s="488"/>
      <c r="AG192" s="560"/>
    </row>
    <row r="193" spans="1:33" s="23" customFormat="1" ht="15.75" customHeight="1" x14ac:dyDescent="0.15">
      <c r="H193" s="281" t="s">
        <v>564</v>
      </c>
      <c r="I193" s="282"/>
      <c r="J193" s="282"/>
      <c r="K193" s="282"/>
      <c r="L193" s="283"/>
      <c r="M193" s="282">
        <v>0.6</v>
      </c>
      <c r="N193" s="282"/>
      <c r="O193" s="282"/>
      <c r="P193" s="282">
        <f>L181</f>
        <v>3</v>
      </c>
      <c r="Q193" s="282"/>
      <c r="R193" s="282"/>
      <c r="S193" s="282">
        <f>L182</f>
        <v>3</v>
      </c>
      <c r="T193" s="282"/>
      <c r="U193" s="282"/>
      <c r="V193" s="461">
        <f>L179</f>
        <v>3.75</v>
      </c>
      <c r="W193" s="461"/>
      <c r="X193" s="461"/>
      <c r="Y193" s="461">
        <f>L180</f>
        <v>3.75</v>
      </c>
      <c r="Z193" s="461"/>
      <c r="AA193" s="461"/>
      <c r="AB193" s="461">
        <f>ROUND(IF(T179*T180=0,MAX(T179:V180),(P193*T179+S193*T180)/(P193+S193)),3)</f>
        <v>2.5</v>
      </c>
      <c r="AC193" s="461"/>
      <c r="AD193" s="461"/>
      <c r="AE193" s="641">
        <f>ROUND((1-5*(1-(0.6-0.25*$M$193)*AB193^(0.3+0.2*$M$193))*(1-(IF(P193=0,1,P193)^(-0.22))*(IF(S193=0,1,S193)^(-0.09))))^(4/3),4)</f>
        <v>0.40860000000000002</v>
      </c>
      <c r="AF193" s="641"/>
      <c r="AG193" s="642"/>
    </row>
    <row r="194" spans="1:33" s="23" customFormat="1" ht="15.75" customHeight="1" x14ac:dyDescent="0.15">
      <c r="H194" s="287" t="s">
        <v>385</v>
      </c>
      <c r="I194" s="255"/>
      <c r="J194" s="255"/>
      <c r="K194" s="255"/>
      <c r="L194" s="278"/>
      <c r="M194" s="255"/>
      <c r="N194" s="255"/>
      <c r="O194" s="255"/>
      <c r="P194" s="255">
        <f>L187</f>
        <v>3</v>
      </c>
      <c r="Q194" s="255"/>
      <c r="R194" s="255"/>
      <c r="S194" s="255">
        <f>L188</f>
        <v>3</v>
      </c>
      <c r="T194" s="255"/>
      <c r="U194" s="255"/>
      <c r="V194" s="275">
        <f>L185</f>
        <v>3.75</v>
      </c>
      <c r="W194" s="275"/>
      <c r="X194" s="275"/>
      <c r="Y194" s="275">
        <f>L186</f>
        <v>3.75</v>
      </c>
      <c r="Z194" s="275"/>
      <c r="AA194" s="275"/>
      <c r="AB194" s="275">
        <f>ROUND(IF(T185*T186=0,MAX(T185:V186),(P194*T185+S194*T186)/(P194+S194)),3)</f>
        <v>2.5</v>
      </c>
      <c r="AC194" s="275"/>
      <c r="AD194" s="275"/>
      <c r="AE194" s="646">
        <f>ROUND((1-5*(1-(0.6-0.25*$M$193)*AB194^(0.3+0.2*$M$193))*(1-(IF(P194=0,1,P194)^(-0.22))*(IF(S194=0,1,S194)^(-0.09))))^(4/3),4)</f>
        <v>0.40860000000000002</v>
      </c>
      <c r="AF194" s="646"/>
      <c r="AG194" s="647"/>
    </row>
    <row r="195" spans="1:33" s="23" customFormat="1" ht="15.75" hidden="1" customHeight="1" x14ac:dyDescent="0.15">
      <c r="A195" s="216" t="str">
        <f t="shared" ref="A195:A215" si="13">IF(先端支持力=0,"×","")</f>
        <v>×</v>
      </c>
      <c r="B195" s="179" t="s">
        <v>571</v>
      </c>
    </row>
    <row r="196" spans="1:33" s="23" customFormat="1" ht="15.75" hidden="1" customHeight="1" x14ac:dyDescent="0.15">
      <c r="A196" s="216" t="str">
        <f t="shared" si="13"/>
        <v>×</v>
      </c>
    </row>
    <row r="197" spans="1:33" ht="15.75" hidden="1" customHeight="1" x14ac:dyDescent="0.15">
      <c r="A197" s="216" t="str">
        <f t="shared" si="13"/>
        <v>×</v>
      </c>
      <c r="E197" s="23" t="s">
        <v>691</v>
      </c>
      <c r="N197" s="25"/>
    </row>
    <row r="198" spans="1:33" s="23" customFormat="1" ht="15.75" hidden="1" customHeight="1" x14ac:dyDescent="0.15">
      <c r="A198" s="216" t="str">
        <f t="shared" si="13"/>
        <v>×</v>
      </c>
    </row>
    <row r="199" spans="1:33" s="23" customFormat="1" ht="15.75" hidden="1" customHeight="1" x14ac:dyDescent="0.15">
      <c r="A199" s="216" t="str">
        <f t="shared" si="13"/>
        <v>×</v>
      </c>
      <c r="G199" s="23" t="s">
        <v>170</v>
      </c>
    </row>
    <row r="200" spans="1:33" s="23" customFormat="1" ht="15.75" hidden="1" customHeight="1" x14ac:dyDescent="0.15">
      <c r="A200" s="216" t="str">
        <f t="shared" si="13"/>
        <v>×</v>
      </c>
      <c r="G200" s="23" t="s">
        <v>58</v>
      </c>
    </row>
    <row r="201" spans="1:33" s="23" customFormat="1" ht="15.75" hidden="1" customHeight="1" x14ac:dyDescent="0.15">
      <c r="A201" s="216" t="str">
        <f t="shared" si="13"/>
        <v>×</v>
      </c>
    </row>
    <row r="202" spans="1:33" s="23" customFormat="1" ht="15.75" hidden="1" customHeight="1" x14ac:dyDescent="0.15">
      <c r="A202" s="216" t="str">
        <f t="shared" si="13"/>
        <v>×</v>
      </c>
      <c r="G202" s="299" t="s">
        <v>59</v>
      </c>
      <c r="H202" s="299"/>
      <c r="I202" s="179" t="s">
        <v>25</v>
      </c>
      <c r="J202" s="384">
        <v>8</v>
      </c>
      <c r="K202" s="384"/>
      <c r="L202" s="299" t="s">
        <v>60</v>
      </c>
      <c r="M202" s="299"/>
      <c r="N202" s="299" t="s">
        <v>61</v>
      </c>
      <c r="O202" s="299"/>
      <c r="P202" s="179" t="s">
        <v>62</v>
      </c>
      <c r="Q202" s="613">
        <v>-0.75</v>
      </c>
      <c r="R202" s="613"/>
    </row>
    <row r="203" spans="1:33" s="23" customFormat="1" ht="15.75" hidden="1" customHeight="1" x14ac:dyDescent="0.15">
      <c r="A203" s="216" t="str">
        <f t="shared" si="13"/>
        <v>×</v>
      </c>
    </row>
    <row r="204" spans="1:33" s="23" customFormat="1" ht="15.75" hidden="1" customHeight="1" x14ac:dyDescent="0.15">
      <c r="A204" s="216" t="str">
        <f t="shared" si="13"/>
        <v>×</v>
      </c>
      <c r="H204" s="23" t="s">
        <v>63</v>
      </c>
      <c r="K204" s="299" t="s">
        <v>59</v>
      </c>
      <c r="L204" s="299"/>
      <c r="M204" s="179" t="s">
        <v>2</v>
      </c>
      <c r="N204" s="23" t="s">
        <v>64</v>
      </c>
    </row>
    <row r="205" spans="1:33" s="23" customFormat="1" ht="15.75" hidden="1" customHeight="1" x14ac:dyDescent="0.15">
      <c r="A205" s="216" t="str">
        <f t="shared" si="13"/>
        <v>×</v>
      </c>
      <c r="K205" s="299" t="s">
        <v>60</v>
      </c>
      <c r="L205" s="299"/>
      <c r="M205" s="179" t="s">
        <v>2</v>
      </c>
      <c r="N205" s="23" t="s">
        <v>73</v>
      </c>
    </row>
    <row r="206" spans="1:33" s="23" customFormat="1" ht="15.75" hidden="1" customHeight="1" x14ac:dyDescent="0.15">
      <c r="A206" s="216" t="str">
        <f t="shared" si="13"/>
        <v>×</v>
      </c>
      <c r="K206" s="299" t="s">
        <v>61</v>
      </c>
      <c r="L206" s="299"/>
      <c r="M206" s="179" t="s">
        <v>2</v>
      </c>
      <c r="N206" s="23" t="s">
        <v>67</v>
      </c>
    </row>
    <row r="207" spans="1:33" s="23" customFormat="1" ht="15.75" hidden="1" customHeight="1" x14ac:dyDescent="0.15">
      <c r="A207" s="216" t="str">
        <f t="shared" si="13"/>
        <v>×</v>
      </c>
      <c r="K207" s="299" t="s">
        <v>62</v>
      </c>
      <c r="L207" s="299"/>
      <c r="M207" s="179" t="s">
        <v>2</v>
      </c>
      <c r="N207" s="23" t="s">
        <v>65</v>
      </c>
    </row>
    <row r="208" spans="1:33" s="23" customFormat="1" ht="15.75" hidden="1" customHeight="1" x14ac:dyDescent="0.15">
      <c r="A208" s="216" t="str">
        <f t="shared" si="13"/>
        <v>×</v>
      </c>
    </row>
    <row r="209" spans="1:36" s="23" customFormat="1" ht="15.75" hidden="1" customHeight="1" x14ac:dyDescent="0.15">
      <c r="A209" s="216" t="str">
        <f t="shared" si="13"/>
        <v>×</v>
      </c>
      <c r="I209" s="28" t="s">
        <v>171</v>
      </c>
      <c r="J209" s="28"/>
      <c r="K209" s="28"/>
      <c r="L209" s="28"/>
      <c r="M209" s="28"/>
      <c r="N209" s="28"/>
      <c r="O209" s="28"/>
      <c r="P209" s="28"/>
      <c r="Q209" s="28"/>
      <c r="R209" s="28"/>
      <c r="S209" s="28"/>
      <c r="T209" s="28"/>
      <c r="U209" s="28"/>
      <c r="V209" s="28"/>
      <c r="W209" s="28"/>
      <c r="X209" s="28"/>
      <c r="Y209" s="28"/>
      <c r="Z209" s="28"/>
      <c r="AA209" s="28"/>
      <c r="AB209" s="28"/>
      <c r="AC209" s="28"/>
      <c r="AD209" s="30"/>
      <c r="AE209" s="30"/>
      <c r="AF209" s="30"/>
      <c r="AG209" s="30"/>
      <c r="AH209" s="30"/>
      <c r="AI209" s="30"/>
      <c r="AJ209" s="30"/>
    </row>
    <row r="210" spans="1:36" s="23" customFormat="1" ht="15.75" hidden="1" customHeight="1" x14ac:dyDescent="0.15">
      <c r="A210" s="216" t="str">
        <f t="shared" si="13"/>
        <v>×</v>
      </c>
      <c r="I210" s="607" t="s">
        <v>66</v>
      </c>
      <c r="J210" s="608"/>
      <c r="K210" s="608"/>
      <c r="L210" s="608" t="s">
        <v>68</v>
      </c>
      <c r="M210" s="608"/>
      <c r="N210" s="608"/>
      <c r="O210" s="608"/>
      <c r="P210" s="608"/>
      <c r="Q210" s="608"/>
      <c r="R210" s="608" t="s">
        <v>69</v>
      </c>
      <c r="S210" s="608"/>
      <c r="T210" s="608"/>
      <c r="U210" s="608"/>
      <c r="V210" s="608"/>
      <c r="W210" s="608"/>
      <c r="X210" s="608" t="s">
        <v>70</v>
      </c>
      <c r="Y210" s="608"/>
      <c r="Z210" s="608"/>
      <c r="AA210" s="608"/>
      <c r="AB210" s="608"/>
      <c r="AC210" s="612"/>
    </row>
    <row r="211" spans="1:36" s="23" customFormat="1" ht="15.75" hidden="1" customHeight="1" x14ac:dyDescent="0.15">
      <c r="A211" s="216" t="str">
        <f t="shared" si="13"/>
        <v>×</v>
      </c>
      <c r="I211" s="614">
        <v>0.5</v>
      </c>
      <c r="J211" s="615"/>
      <c r="K211" s="615"/>
      <c r="L211" s="637">
        <v>32800</v>
      </c>
      <c r="M211" s="637"/>
      <c r="N211" s="637"/>
      <c r="O211" s="637"/>
      <c r="P211" s="637"/>
      <c r="Q211" s="637"/>
      <c r="R211" s="638">
        <v>1.5</v>
      </c>
      <c r="S211" s="638"/>
      <c r="T211" s="638"/>
      <c r="U211" s="638"/>
      <c r="V211" s="638"/>
      <c r="W211" s="638"/>
      <c r="X211" s="608">
        <f>IF(先端支持力=0,0,ROUND(J202*I211*L211*杭先端径^Q202,0))</f>
        <v>0</v>
      </c>
      <c r="Y211" s="608"/>
      <c r="Z211" s="608"/>
      <c r="AA211" s="608"/>
      <c r="AB211" s="608"/>
      <c r="AC211" s="612"/>
    </row>
    <row r="212" spans="1:36" s="23" customFormat="1" ht="15.75" hidden="1" customHeight="1" x14ac:dyDescent="0.15">
      <c r="A212" s="216" t="str">
        <f t="shared" si="13"/>
        <v>×</v>
      </c>
    </row>
    <row r="213" spans="1:36" s="23" customFormat="1" ht="15.75" hidden="1" customHeight="1" x14ac:dyDescent="0.15">
      <c r="A213" s="216" t="str">
        <f t="shared" si="13"/>
        <v>×</v>
      </c>
      <c r="I213" s="28" t="s">
        <v>172</v>
      </c>
      <c r="J213" s="28"/>
      <c r="K213" s="28"/>
      <c r="L213" s="28"/>
      <c r="M213" s="28"/>
      <c r="N213" s="28"/>
      <c r="O213" s="28"/>
      <c r="P213" s="28"/>
      <c r="Q213" s="28"/>
      <c r="R213" s="28"/>
      <c r="S213" s="28"/>
      <c r="T213" s="28"/>
      <c r="U213" s="28"/>
      <c r="V213" s="28"/>
      <c r="W213" s="28"/>
      <c r="X213" s="28"/>
      <c r="Y213" s="28"/>
      <c r="Z213" s="28"/>
      <c r="AA213" s="28"/>
      <c r="AB213" s="28"/>
      <c r="AC213" s="28"/>
    </row>
    <row r="214" spans="1:36" s="23" customFormat="1" ht="15.75" hidden="1" customHeight="1" x14ac:dyDescent="0.15">
      <c r="A214" s="216" t="str">
        <f t="shared" si="13"/>
        <v>×</v>
      </c>
      <c r="I214" s="607" t="s">
        <v>66</v>
      </c>
      <c r="J214" s="608"/>
      <c r="K214" s="608"/>
      <c r="L214" s="608" t="s">
        <v>68</v>
      </c>
      <c r="M214" s="608"/>
      <c r="N214" s="608"/>
      <c r="O214" s="608"/>
      <c r="P214" s="608"/>
      <c r="Q214" s="608"/>
      <c r="R214" s="608" t="s">
        <v>69</v>
      </c>
      <c r="S214" s="608"/>
      <c r="T214" s="608"/>
      <c r="U214" s="608"/>
      <c r="V214" s="608"/>
      <c r="W214" s="608"/>
      <c r="X214" s="608" t="s">
        <v>70</v>
      </c>
      <c r="Y214" s="608"/>
      <c r="Z214" s="608"/>
      <c r="AA214" s="608"/>
      <c r="AB214" s="608"/>
      <c r="AC214" s="612"/>
    </row>
    <row r="215" spans="1:36" s="23" customFormat="1" ht="15.75" hidden="1" customHeight="1" x14ac:dyDescent="0.15">
      <c r="A215" s="216" t="str">
        <f t="shared" si="13"/>
        <v>×</v>
      </c>
      <c r="I215" s="614">
        <v>1</v>
      </c>
      <c r="J215" s="615"/>
      <c r="K215" s="615"/>
      <c r="L215" s="616">
        <f>L211</f>
        <v>32800</v>
      </c>
      <c r="M215" s="616"/>
      <c r="N215" s="616"/>
      <c r="O215" s="616"/>
      <c r="P215" s="616"/>
      <c r="Q215" s="616"/>
      <c r="R215" s="617">
        <f>杭先端径</f>
        <v>1.5</v>
      </c>
      <c r="S215" s="617"/>
      <c r="T215" s="617"/>
      <c r="U215" s="617"/>
      <c r="V215" s="617"/>
      <c r="W215" s="617"/>
      <c r="X215" s="608">
        <f>IF(先端支持力=0,0,ROUND(J202*I215*L215*R215^Q202,0))</f>
        <v>0</v>
      </c>
      <c r="Y215" s="608"/>
      <c r="Z215" s="608"/>
      <c r="AA215" s="608"/>
      <c r="AB215" s="608"/>
      <c r="AC215" s="612"/>
    </row>
    <row r="216" spans="1:36" s="23" customFormat="1" ht="15.75" customHeight="1" x14ac:dyDescent="0.15">
      <c r="B216" s="179" t="s">
        <v>571</v>
      </c>
    </row>
    <row r="218" spans="1:36" s="23" customFormat="1" ht="15.75" customHeight="1" x14ac:dyDescent="0.15">
      <c r="D218" s="25" t="s">
        <v>110</v>
      </c>
    </row>
    <row r="219" spans="1:36" s="23" customFormat="1" ht="15.75" customHeight="1" x14ac:dyDescent="0.15"/>
    <row r="220" spans="1:36" s="23" customFormat="1" ht="15.75" customHeight="1" x14ac:dyDescent="0.15">
      <c r="E220" s="23" t="s">
        <v>638</v>
      </c>
    </row>
    <row r="221" spans="1:36" s="23" customFormat="1" ht="15.75" customHeight="1" x14ac:dyDescent="0.15"/>
    <row r="222" spans="1:36" s="23" customFormat="1" ht="15.75" customHeight="1" x14ac:dyDescent="0.15">
      <c r="G222" s="23" t="s">
        <v>340</v>
      </c>
    </row>
    <row r="223" spans="1:36" s="23" customFormat="1" ht="15.75" customHeight="1" x14ac:dyDescent="0.15">
      <c r="G223" s="23" t="s">
        <v>339</v>
      </c>
    </row>
    <row r="224" spans="1:36" s="23" customFormat="1" ht="15.75" customHeight="1" x14ac:dyDescent="0.15"/>
    <row r="225" spans="1:37" s="23" customFormat="1" ht="15.75" customHeight="1" x14ac:dyDescent="0.15">
      <c r="G225" s="299" t="s">
        <v>184</v>
      </c>
      <c r="H225" s="299"/>
      <c r="I225" s="179" t="s">
        <v>25</v>
      </c>
      <c r="J225" s="299" t="s">
        <v>86</v>
      </c>
      <c r="K225" s="299"/>
      <c r="L225" s="179" t="s">
        <v>88</v>
      </c>
      <c r="M225" s="179" t="s">
        <v>62</v>
      </c>
      <c r="N225" s="179" t="s">
        <v>88</v>
      </c>
      <c r="O225" s="194" t="s">
        <v>407</v>
      </c>
    </row>
    <row r="226" spans="1:37" s="23" customFormat="1" ht="15.75" customHeight="1" x14ac:dyDescent="0.15"/>
    <row r="227" spans="1:37" s="23" customFormat="1" ht="15.75" customHeight="1" x14ac:dyDescent="0.15">
      <c r="H227" s="23" t="s">
        <v>3</v>
      </c>
      <c r="K227" s="299" t="s">
        <v>184</v>
      </c>
      <c r="L227" s="299"/>
      <c r="M227" s="179" t="s">
        <v>2</v>
      </c>
      <c r="N227" s="23" t="s">
        <v>405</v>
      </c>
    </row>
    <row r="228" spans="1:37" s="23" customFormat="1" ht="15.75" customHeight="1" x14ac:dyDescent="0.15">
      <c r="K228" s="299" t="s">
        <v>86</v>
      </c>
      <c r="L228" s="299"/>
      <c r="M228" s="179" t="s">
        <v>2</v>
      </c>
      <c r="N228" s="23" t="s">
        <v>185</v>
      </c>
    </row>
    <row r="229" spans="1:37" s="23" customFormat="1" ht="15.75" customHeight="1" x14ac:dyDescent="0.15">
      <c r="K229" s="299" t="s">
        <v>62</v>
      </c>
      <c r="L229" s="299"/>
      <c r="M229" s="179" t="s">
        <v>2</v>
      </c>
      <c r="N229" s="23" t="s">
        <v>129</v>
      </c>
      <c r="Q229" s="186" t="s">
        <v>119</v>
      </c>
      <c r="R229" s="179" t="s">
        <v>25</v>
      </c>
      <c r="S229" s="308">
        <f>杭先端径</f>
        <v>1.5</v>
      </c>
      <c r="T229" s="308"/>
      <c r="U229" s="308"/>
      <c r="V229" s="23" t="s">
        <v>120</v>
      </c>
    </row>
    <row r="230" spans="1:37" s="23" customFormat="1" ht="15.75" customHeight="1" x14ac:dyDescent="0.15">
      <c r="K230" s="299" t="s">
        <v>407</v>
      </c>
      <c r="L230" s="299"/>
      <c r="M230" s="179" t="s">
        <v>2</v>
      </c>
      <c r="N230" s="23" t="s">
        <v>406</v>
      </c>
    </row>
    <row r="231" spans="1:37" s="23" customFormat="1" ht="15.75" customHeight="1" x14ac:dyDescent="0.15">
      <c r="B231" s="179" t="s">
        <v>571</v>
      </c>
      <c r="K231" s="179"/>
      <c r="L231" s="179"/>
      <c r="M231" s="179"/>
    </row>
    <row r="232" spans="1:37" s="23" customFormat="1" ht="15.75" customHeight="1" x14ac:dyDescent="0.15"/>
    <row r="233" spans="1:37" s="23" customFormat="1" ht="15.75" customHeight="1" x14ac:dyDescent="0.15">
      <c r="G233" s="28" t="s">
        <v>186</v>
      </c>
      <c r="H233" s="34"/>
      <c r="I233" s="34"/>
      <c r="J233" s="28"/>
      <c r="K233" s="28"/>
      <c r="L233" s="28"/>
      <c r="M233" s="28"/>
      <c r="N233" s="28"/>
      <c r="O233" s="28"/>
      <c r="P233" s="28"/>
      <c r="Q233" s="28"/>
      <c r="R233" s="28"/>
      <c r="S233" s="28"/>
      <c r="T233" s="28"/>
      <c r="U233" s="28"/>
      <c r="V233" s="28"/>
      <c r="W233" s="28"/>
      <c r="X233" s="28"/>
      <c r="Y233" s="28"/>
      <c r="Z233" s="28"/>
      <c r="AA233" s="28"/>
      <c r="AB233" s="28"/>
      <c r="AC233" s="34"/>
      <c r="AD233" s="34"/>
      <c r="AG233" s="30"/>
      <c r="AH233" s="30"/>
      <c r="AI233" s="30"/>
      <c r="AJ233" s="30"/>
      <c r="AK233" s="30"/>
    </row>
    <row r="234" spans="1:37" s="23" customFormat="1" ht="15.75" customHeight="1" x14ac:dyDescent="0.15">
      <c r="G234" s="570" t="s">
        <v>74</v>
      </c>
      <c r="H234" s="564"/>
      <c r="I234" s="564"/>
      <c r="J234" s="571" t="s">
        <v>402</v>
      </c>
      <c r="K234" s="269"/>
      <c r="L234" s="269"/>
      <c r="M234" s="269"/>
      <c r="N234" s="257" t="s">
        <v>403</v>
      </c>
      <c r="O234" s="269"/>
      <c r="P234" s="269"/>
      <c r="Q234" s="573"/>
      <c r="R234" s="563" t="s">
        <v>187</v>
      </c>
      <c r="S234" s="564"/>
      <c r="T234" s="565"/>
      <c r="U234" s="595" t="s">
        <v>408</v>
      </c>
      <c r="V234" s="294"/>
      <c r="W234" s="294"/>
      <c r="X234" s="294"/>
      <c r="Y234" s="570"/>
      <c r="Z234" s="293" t="s">
        <v>409</v>
      </c>
      <c r="AA234" s="294"/>
      <c r="AB234" s="294"/>
      <c r="AC234" s="294"/>
      <c r="AD234" s="294"/>
      <c r="AG234" s="30"/>
      <c r="AH234" s="30"/>
      <c r="AI234" s="30"/>
      <c r="AJ234" s="30"/>
      <c r="AK234" s="30"/>
    </row>
    <row r="235" spans="1:37" s="23" customFormat="1" ht="15.75" customHeight="1" x14ac:dyDescent="0.15">
      <c r="G235" s="491"/>
      <c r="H235" s="567"/>
      <c r="I235" s="567"/>
      <c r="J235" s="324"/>
      <c r="K235" s="244"/>
      <c r="L235" s="244"/>
      <c r="M235" s="244"/>
      <c r="N235" s="279"/>
      <c r="O235" s="244"/>
      <c r="P235" s="244"/>
      <c r="Q235" s="323"/>
      <c r="R235" s="566"/>
      <c r="S235" s="567"/>
      <c r="T235" s="568"/>
      <c r="U235" s="596"/>
      <c r="V235" s="490"/>
      <c r="W235" s="490"/>
      <c r="X235" s="490"/>
      <c r="Y235" s="491"/>
      <c r="Z235" s="489"/>
      <c r="AA235" s="490"/>
      <c r="AB235" s="490"/>
      <c r="AC235" s="490"/>
      <c r="AD235" s="490"/>
      <c r="AG235" s="30"/>
      <c r="AH235" s="30"/>
      <c r="AI235" s="30"/>
      <c r="AJ235" s="30"/>
      <c r="AK235" s="30"/>
    </row>
    <row r="236" spans="1:37" s="23" customFormat="1" ht="15.75" customHeight="1" x14ac:dyDescent="0.15">
      <c r="G236" s="494"/>
      <c r="H236" s="503"/>
      <c r="I236" s="503"/>
      <c r="J236" s="572"/>
      <c r="K236" s="255"/>
      <c r="L236" s="255"/>
      <c r="M236" s="255"/>
      <c r="N236" s="255"/>
      <c r="O236" s="255"/>
      <c r="P236" s="255"/>
      <c r="Q236" s="574"/>
      <c r="R236" s="525"/>
      <c r="S236" s="503"/>
      <c r="T236" s="569"/>
      <c r="U236" s="597"/>
      <c r="V236" s="493"/>
      <c r="W236" s="493"/>
      <c r="X236" s="493"/>
      <c r="Y236" s="494"/>
      <c r="Z236" s="492"/>
      <c r="AA236" s="493"/>
      <c r="AB236" s="493"/>
      <c r="AC236" s="493"/>
      <c r="AD236" s="493"/>
      <c r="AG236" s="30"/>
      <c r="AH236" s="30"/>
      <c r="AI236" s="30"/>
      <c r="AJ236" s="30"/>
      <c r="AK236" s="30"/>
    </row>
    <row r="237" spans="1:37" s="23" customFormat="1" ht="15.75" customHeight="1" x14ac:dyDescent="0.15">
      <c r="A237" s="181" t="str">
        <f t="shared" ref="A237:A252" si="14">IF(G237="","×","")</f>
        <v/>
      </c>
      <c r="B237" s="179"/>
      <c r="G237" s="265">
        <f t="shared" ref="G237:G252" si="15">IF(I93="","",I93)</f>
        <v>2</v>
      </c>
      <c r="H237" s="266"/>
      <c r="I237" s="266"/>
      <c r="J237" s="552">
        <f t="shared" ref="J237:J252" si="16">IF(Q136="","",Q136*AE$193)</f>
        <v>1003.9302</v>
      </c>
      <c r="K237" s="268"/>
      <c r="L237" s="268"/>
      <c r="M237" s="268"/>
      <c r="N237" s="268">
        <f t="shared" ref="N237:N252" si="17">IF(Q136="","",Q136*AE$194)</f>
        <v>1003.9302</v>
      </c>
      <c r="O237" s="268"/>
      <c r="P237" s="268"/>
      <c r="Q237" s="601"/>
      <c r="R237" s="592">
        <f>S229</f>
        <v>1.5</v>
      </c>
      <c r="S237" s="446"/>
      <c r="T237" s="447"/>
      <c r="U237" s="593">
        <f>IF(J237="","",ROUND(J237*R237,-1))</f>
        <v>1510</v>
      </c>
      <c r="V237" s="594"/>
      <c r="W237" s="338"/>
      <c r="X237" s="338"/>
      <c r="Y237" s="338"/>
      <c r="Z237" s="338">
        <f>IF(N237="","",ROUND(N237*R237,-1))</f>
        <v>1510</v>
      </c>
      <c r="AA237" s="338"/>
      <c r="AB237" s="338"/>
      <c r="AC237" s="338"/>
      <c r="AD237" s="352"/>
      <c r="AE237" s="30"/>
      <c r="AF237" s="30"/>
      <c r="AG237" s="30"/>
      <c r="AH237" s="30"/>
      <c r="AI237" s="30"/>
      <c r="AJ237" s="30"/>
      <c r="AK237" s="30"/>
    </row>
    <row r="238" spans="1:37" s="23" customFormat="1" ht="15.75" customHeight="1" x14ac:dyDescent="0.15">
      <c r="A238" s="181" t="str">
        <f t="shared" si="14"/>
        <v/>
      </c>
      <c r="B238" s="179"/>
      <c r="G238" s="240">
        <f t="shared" si="15"/>
        <v>3</v>
      </c>
      <c r="H238" s="241"/>
      <c r="I238" s="241"/>
      <c r="J238" s="545">
        <f t="shared" si="16"/>
        <v>840.89880000000005</v>
      </c>
      <c r="K238" s="243"/>
      <c r="L238" s="243"/>
      <c r="M238" s="243"/>
      <c r="N238" s="243">
        <f t="shared" si="17"/>
        <v>840.89880000000005</v>
      </c>
      <c r="O238" s="243"/>
      <c r="P238" s="243"/>
      <c r="Q238" s="535"/>
      <c r="R238" s="546">
        <f>R237</f>
        <v>1.5</v>
      </c>
      <c r="S238" s="297"/>
      <c r="T238" s="445"/>
      <c r="U238" s="547">
        <f t="shared" ref="U238:U252" si="18">IF(J238="","",ROUND(J238*R238,-1))</f>
        <v>1260</v>
      </c>
      <c r="V238" s="548"/>
      <c r="W238" s="314"/>
      <c r="X238" s="314"/>
      <c r="Y238" s="314"/>
      <c r="Z238" s="314">
        <f t="shared" ref="Z238:Z252" si="19">IF(N238="","",ROUND(N238*R238,-1))</f>
        <v>1260</v>
      </c>
      <c r="AA238" s="314"/>
      <c r="AB238" s="314"/>
      <c r="AC238" s="314"/>
      <c r="AD238" s="348"/>
      <c r="AE238" s="30"/>
      <c r="AF238" s="30"/>
      <c r="AG238" s="30"/>
      <c r="AH238" s="30"/>
      <c r="AI238" s="30"/>
      <c r="AJ238" s="30"/>
      <c r="AK238" s="30"/>
    </row>
    <row r="239" spans="1:37" s="23" customFormat="1" ht="15.75" customHeight="1" x14ac:dyDescent="0.15">
      <c r="A239" s="181" t="str">
        <f t="shared" si="14"/>
        <v/>
      </c>
      <c r="B239" s="179"/>
      <c r="G239" s="240">
        <f t="shared" si="15"/>
        <v>4</v>
      </c>
      <c r="H239" s="241"/>
      <c r="I239" s="241"/>
      <c r="J239" s="545">
        <f t="shared" si="16"/>
        <v>2577.4488000000001</v>
      </c>
      <c r="K239" s="243"/>
      <c r="L239" s="243"/>
      <c r="M239" s="243"/>
      <c r="N239" s="243">
        <f t="shared" si="17"/>
        <v>2577.4488000000001</v>
      </c>
      <c r="O239" s="243"/>
      <c r="P239" s="243"/>
      <c r="Q239" s="535"/>
      <c r="R239" s="546">
        <f t="shared" ref="R239:R252" si="20">R238</f>
        <v>1.5</v>
      </c>
      <c r="S239" s="297"/>
      <c r="T239" s="445"/>
      <c r="U239" s="547">
        <f t="shared" si="18"/>
        <v>3870</v>
      </c>
      <c r="V239" s="548"/>
      <c r="W239" s="314"/>
      <c r="X239" s="314"/>
      <c r="Y239" s="314"/>
      <c r="Z239" s="314">
        <f t="shared" si="19"/>
        <v>3870</v>
      </c>
      <c r="AA239" s="314"/>
      <c r="AB239" s="314"/>
      <c r="AC239" s="314"/>
      <c r="AD239" s="348"/>
      <c r="AE239" s="30"/>
      <c r="AF239" s="30"/>
      <c r="AG239" s="30"/>
      <c r="AH239" s="30"/>
      <c r="AI239" s="30"/>
      <c r="AJ239" s="30"/>
      <c r="AK239" s="30"/>
    </row>
    <row r="240" spans="1:37" s="23" customFormat="1" ht="15.75" customHeight="1" x14ac:dyDescent="0.15">
      <c r="A240" s="181" t="str">
        <f t="shared" si="14"/>
        <v/>
      </c>
      <c r="B240" s="179"/>
      <c r="G240" s="240">
        <f t="shared" si="15"/>
        <v>5</v>
      </c>
      <c r="H240" s="241"/>
      <c r="I240" s="241"/>
      <c r="J240" s="545">
        <f t="shared" si="16"/>
        <v>2577.4488000000001</v>
      </c>
      <c r="K240" s="243"/>
      <c r="L240" s="243"/>
      <c r="M240" s="243"/>
      <c r="N240" s="243">
        <f t="shared" si="17"/>
        <v>2577.4488000000001</v>
      </c>
      <c r="O240" s="243"/>
      <c r="P240" s="243"/>
      <c r="Q240" s="535"/>
      <c r="R240" s="546">
        <f t="shared" si="20"/>
        <v>1.5</v>
      </c>
      <c r="S240" s="297"/>
      <c r="T240" s="445"/>
      <c r="U240" s="547">
        <f t="shared" si="18"/>
        <v>3870</v>
      </c>
      <c r="V240" s="548"/>
      <c r="W240" s="314"/>
      <c r="X240" s="314"/>
      <c r="Y240" s="314"/>
      <c r="Z240" s="314">
        <f t="shared" si="19"/>
        <v>3870</v>
      </c>
      <c r="AA240" s="314"/>
      <c r="AB240" s="314"/>
      <c r="AC240" s="314"/>
      <c r="AD240" s="348"/>
      <c r="AE240" s="30"/>
      <c r="AF240" s="30"/>
      <c r="AG240" s="30"/>
      <c r="AH240" s="30"/>
      <c r="AI240" s="30"/>
      <c r="AJ240" s="30"/>
      <c r="AK240" s="30"/>
    </row>
    <row r="241" spans="1:89" s="23" customFormat="1" ht="15.75" customHeight="1" x14ac:dyDescent="0.15">
      <c r="A241" s="181" t="str">
        <f t="shared" si="14"/>
        <v/>
      </c>
      <c r="B241" s="179"/>
      <c r="G241" s="240">
        <f t="shared" si="15"/>
        <v>6</v>
      </c>
      <c r="H241" s="241"/>
      <c r="I241" s="241"/>
      <c r="J241" s="545">
        <f t="shared" si="16"/>
        <v>2577.4488000000001</v>
      </c>
      <c r="K241" s="243"/>
      <c r="L241" s="243"/>
      <c r="M241" s="243"/>
      <c r="N241" s="243">
        <f t="shared" si="17"/>
        <v>2577.4488000000001</v>
      </c>
      <c r="O241" s="243"/>
      <c r="P241" s="243"/>
      <c r="Q241" s="535"/>
      <c r="R241" s="546">
        <f t="shared" si="20"/>
        <v>1.5</v>
      </c>
      <c r="S241" s="297"/>
      <c r="T241" s="445"/>
      <c r="U241" s="547">
        <f t="shared" si="18"/>
        <v>3870</v>
      </c>
      <c r="V241" s="548"/>
      <c r="W241" s="314"/>
      <c r="X241" s="314"/>
      <c r="Y241" s="314"/>
      <c r="Z241" s="314">
        <f t="shared" si="19"/>
        <v>3870</v>
      </c>
      <c r="AA241" s="314"/>
      <c r="AB241" s="314"/>
      <c r="AC241" s="314"/>
      <c r="AD241" s="348"/>
      <c r="AE241" s="30"/>
      <c r="AF241" s="30"/>
      <c r="AG241" s="30"/>
      <c r="AH241" s="30"/>
      <c r="AI241" s="30"/>
      <c r="AJ241" s="30"/>
      <c r="AK241" s="30"/>
    </row>
    <row r="242" spans="1:89" s="23" customFormat="1" ht="15.75" customHeight="1" x14ac:dyDescent="0.15">
      <c r="A242" s="181" t="str">
        <f t="shared" si="14"/>
        <v/>
      </c>
      <c r="B242" s="179"/>
      <c r="G242" s="240">
        <f t="shared" si="15"/>
        <v>7</v>
      </c>
      <c r="H242" s="241"/>
      <c r="I242" s="241"/>
      <c r="J242" s="545">
        <f t="shared" si="16"/>
        <v>16957.3086</v>
      </c>
      <c r="K242" s="243"/>
      <c r="L242" s="243"/>
      <c r="M242" s="243"/>
      <c r="N242" s="243">
        <f t="shared" si="17"/>
        <v>16957.3086</v>
      </c>
      <c r="O242" s="243"/>
      <c r="P242" s="243"/>
      <c r="Q242" s="535"/>
      <c r="R242" s="546">
        <f t="shared" si="20"/>
        <v>1.5</v>
      </c>
      <c r="S242" s="297"/>
      <c r="T242" s="445"/>
      <c r="U242" s="547">
        <f t="shared" si="18"/>
        <v>25440</v>
      </c>
      <c r="V242" s="548"/>
      <c r="W242" s="314"/>
      <c r="X242" s="314"/>
      <c r="Y242" s="314"/>
      <c r="Z242" s="314">
        <f t="shared" si="19"/>
        <v>25440</v>
      </c>
      <c r="AA242" s="314"/>
      <c r="AB242" s="314"/>
      <c r="AC242" s="314"/>
      <c r="AD242" s="348"/>
      <c r="AE242" s="30"/>
      <c r="AF242" s="30"/>
      <c r="AG242" s="30"/>
      <c r="AH242" s="30"/>
      <c r="AI242" s="30"/>
      <c r="AJ242" s="30"/>
      <c r="AK242" s="30"/>
    </row>
    <row r="243" spans="1:89" s="23" customFormat="1" ht="15.75" customHeight="1" x14ac:dyDescent="0.15">
      <c r="A243" s="181" t="str">
        <f t="shared" si="14"/>
        <v/>
      </c>
      <c r="B243" s="179"/>
      <c r="G243" s="240">
        <f t="shared" si="15"/>
        <v>8</v>
      </c>
      <c r="H243" s="241"/>
      <c r="I243" s="241"/>
      <c r="J243" s="545">
        <f t="shared" si="16"/>
        <v>8058.0006000000003</v>
      </c>
      <c r="K243" s="243"/>
      <c r="L243" s="243"/>
      <c r="M243" s="243"/>
      <c r="N243" s="243">
        <f t="shared" si="17"/>
        <v>8058.0006000000003</v>
      </c>
      <c r="O243" s="243"/>
      <c r="P243" s="243"/>
      <c r="Q243" s="535"/>
      <c r="R243" s="546">
        <f t="shared" si="20"/>
        <v>1.5</v>
      </c>
      <c r="S243" s="297"/>
      <c r="T243" s="445"/>
      <c r="U243" s="547">
        <f t="shared" si="18"/>
        <v>12090</v>
      </c>
      <c r="V243" s="548"/>
      <c r="W243" s="314"/>
      <c r="X243" s="314"/>
      <c r="Y243" s="314"/>
      <c r="Z243" s="314">
        <f t="shared" si="19"/>
        <v>12090</v>
      </c>
      <c r="AA243" s="314"/>
      <c r="AB243" s="314"/>
      <c r="AC243" s="314"/>
      <c r="AD243" s="348"/>
      <c r="AE243" s="30"/>
      <c r="AF243" s="30"/>
      <c r="AG243" s="30"/>
      <c r="AH243" s="30"/>
      <c r="AI243" s="30"/>
      <c r="AJ243" s="30"/>
      <c r="AK243" s="30"/>
    </row>
    <row r="244" spans="1:89" s="23" customFormat="1" ht="15.75" customHeight="1" x14ac:dyDescent="0.15">
      <c r="A244" s="181" t="str">
        <f t="shared" si="14"/>
        <v/>
      </c>
      <c r="B244" s="179"/>
      <c r="G244" s="240">
        <f t="shared" si="15"/>
        <v>9</v>
      </c>
      <c r="H244" s="241"/>
      <c r="I244" s="241"/>
      <c r="J244" s="545">
        <f t="shared" si="16"/>
        <v>13131.586800000001</v>
      </c>
      <c r="K244" s="243"/>
      <c r="L244" s="243"/>
      <c r="M244" s="243"/>
      <c r="N244" s="243">
        <f t="shared" si="17"/>
        <v>13131.586800000001</v>
      </c>
      <c r="O244" s="243"/>
      <c r="P244" s="243"/>
      <c r="Q244" s="535"/>
      <c r="R244" s="546">
        <f t="shared" si="20"/>
        <v>1.5</v>
      </c>
      <c r="S244" s="297"/>
      <c r="T244" s="445"/>
      <c r="U244" s="547">
        <f t="shared" si="18"/>
        <v>19700</v>
      </c>
      <c r="V244" s="548"/>
      <c r="W244" s="314"/>
      <c r="X244" s="314"/>
      <c r="Y244" s="314"/>
      <c r="Z244" s="314">
        <f t="shared" si="19"/>
        <v>19700</v>
      </c>
      <c r="AA244" s="314"/>
      <c r="AB244" s="314"/>
      <c r="AC244" s="314"/>
      <c r="AD244" s="348"/>
      <c r="AE244" s="30"/>
      <c r="AF244" s="30"/>
      <c r="AG244" s="30"/>
      <c r="AH244" s="30"/>
      <c r="AI244" s="30"/>
      <c r="AJ244" s="30"/>
      <c r="AK244" s="30"/>
    </row>
    <row r="245" spans="1:89" s="23" customFormat="1" ht="15.75" customHeight="1" x14ac:dyDescent="0.15">
      <c r="A245" s="181" t="str">
        <f t="shared" si="14"/>
        <v/>
      </c>
      <c r="B245" s="179"/>
      <c r="G245" s="240">
        <f t="shared" si="15"/>
        <v>10</v>
      </c>
      <c r="H245" s="241"/>
      <c r="I245" s="241"/>
      <c r="J245" s="545">
        <f t="shared" si="16"/>
        <v>9441.9287999999997</v>
      </c>
      <c r="K245" s="243"/>
      <c r="L245" s="243"/>
      <c r="M245" s="243"/>
      <c r="N245" s="243">
        <f t="shared" si="17"/>
        <v>9441.9287999999997</v>
      </c>
      <c r="O245" s="243"/>
      <c r="P245" s="243"/>
      <c r="Q245" s="535"/>
      <c r="R245" s="546">
        <f t="shared" si="20"/>
        <v>1.5</v>
      </c>
      <c r="S245" s="297"/>
      <c r="T245" s="445"/>
      <c r="U245" s="547">
        <f t="shared" si="18"/>
        <v>14160</v>
      </c>
      <c r="V245" s="548"/>
      <c r="W245" s="314"/>
      <c r="X245" s="314"/>
      <c r="Y245" s="314"/>
      <c r="Z245" s="314">
        <f t="shared" si="19"/>
        <v>14160</v>
      </c>
      <c r="AA245" s="314"/>
      <c r="AB245" s="314"/>
      <c r="AC245" s="314"/>
      <c r="AD245" s="348"/>
      <c r="AE245" s="30"/>
      <c r="AF245" s="30"/>
      <c r="AG245" s="30"/>
      <c r="AH245" s="30"/>
      <c r="AI245" s="30"/>
      <c r="AJ245" s="30"/>
      <c r="AK245" s="30"/>
    </row>
    <row r="246" spans="1:89" s="23" customFormat="1" ht="15.75" customHeight="1" x14ac:dyDescent="0.15">
      <c r="A246" s="181" t="str">
        <f t="shared" si="14"/>
        <v/>
      </c>
      <c r="B246" s="179"/>
      <c r="G246" s="240">
        <f t="shared" si="15"/>
        <v>11</v>
      </c>
      <c r="H246" s="241"/>
      <c r="I246" s="241"/>
      <c r="J246" s="545">
        <f t="shared" si="16"/>
        <v>13131.586800000001</v>
      </c>
      <c r="K246" s="243"/>
      <c r="L246" s="243"/>
      <c r="M246" s="243"/>
      <c r="N246" s="243">
        <f t="shared" si="17"/>
        <v>13131.586800000001</v>
      </c>
      <c r="O246" s="243"/>
      <c r="P246" s="243"/>
      <c r="Q246" s="535"/>
      <c r="R246" s="546">
        <f t="shared" si="20"/>
        <v>1.5</v>
      </c>
      <c r="S246" s="297"/>
      <c r="T246" s="445"/>
      <c r="U246" s="547">
        <f t="shared" si="18"/>
        <v>19700</v>
      </c>
      <c r="V246" s="548"/>
      <c r="W246" s="314"/>
      <c r="X246" s="314"/>
      <c r="Y246" s="314"/>
      <c r="Z246" s="314">
        <f t="shared" si="19"/>
        <v>19700</v>
      </c>
      <c r="AA246" s="314"/>
      <c r="AB246" s="314"/>
      <c r="AC246" s="314"/>
      <c r="AD246" s="348"/>
      <c r="AE246" s="30"/>
      <c r="AF246" s="30"/>
      <c r="AG246" s="30"/>
      <c r="AH246" s="30"/>
      <c r="AI246" s="30"/>
      <c r="AJ246" s="30"/>
      <c r="AK246" s="30"/>
    </row>
    <row r="247" spans="1:89" s="23" customFormat="1" ht="15.75" customHeight="1" x14ac:dyDescent="0.15">
      <c r="A247" s="181" t="str">
        <f t="shared" si="14"/>
        <v/>
      </c>
      <c r="B247" s="179"/>
      <c r="G247" s="240">
        <f t="shared" si="15"/>
        <v>12</v>
      </c>
      <c r="H247" s="241"/>
      <c r="I247" s="241"/>
      <c r="J247" s="545">
        <f t="shared" si="16"/>
        <v>8899.3080000000009</v>
      </c>
      <c r="K247" s="243"/>
      <c r="L247" s="243"/>
      <c r="M247" s="243"/>
      <c r="N247" s="243">
        <f t="shared" si="17"/>
        <v>8899.3080000000009</v>
      </c>
      <c r="O247" s="243"/>
      <c r="P247" s="243"/>
      <c r="Q247" s="535"/>
      <c r="R247" s="546">
        <f t="shared" si="20"/>
        <v>1.5</v>
      </c>
      <c r="S247" s="297"/>
      <c r="T247" s="445"/>
      <c r="U247" s="547">
        <f t="shared" si="18"/>
        <v>13350</v>
      </c>
      <c r="V247" s="548"/>
      <c r="W247" s="314"/>
      <c r="X247" s="314"/>
      <c r="Y247" s="314"/>
      <c r="Z247" s="314">
        <f t="shared" si="19"/>
        <v>13350</v>
      </c>
      <c r="AA247" s="314"/>
      <c r="AB247" s="314"/>
      <c r="AC247" s="314"/>
      <c r="AD247" s="348"/>
      <c r="AE247" s="30"/>
      <c r="AF247" s="30"/>
      <c r="AG247" s="30"/>
      <c r="AH247" s="30"/>
      <c r="AI247" s="30"/>
      <c r="AJ247" s="30"/>
      <c r="AK247" s="30"/>
    </row>
    <row r="248" spans="1:89" s="23" customFormat="1" ht="15.75" hidden="1" customHeight="1" x14ac:dyDescent="0.15">
      <c r="A248" s="181" t="str">
        <f t="shared" si="14"/>
        <v>×</v>
      </c>
      <c r="B248" s="179"/>
      <c r="G248" s="240" t="str">
        <f t="shared" si="15"/>
        <v/>
      </c>
      <c r="H248" s="241"/>
      <c r="I248" s="241"/>
      <c r="J248" s="545" t="str">
        <f t="shared" si="16"/>
        <v/>
      </c>
      <c r="K248" s="243"/>
      <c r="L248" s="243"/>
      <c r="M248" s="243"/>
      <c r="N248" s="243" t="str">
        <f t="shared" si="17"/>
        <v/>
      </c>
      <c r="O248" s="243"/>
      <c r="P248" s="243"/>
      <c r="Q248" s="535"/>
      <c r="R248" s="546">
        <f t="shared" si="20"/>
        <v>1.5</v>
      </c>
      <c r="S248" s="297"/>
      <c r="T248" s="445"/>
      <c r="U248" s="547" t="str">
        <f t="shared" si="18"/>
        <v/>
      </c>
      <c r="V248" s="548"/>
      <c r="W248" s="314"/>
      <c r="X248" s="314"/>
      <c r="Y248" s="314"/>
      <c r="Z248" s="314" t="str">
        <f t="shared" si="19"/>
        <v/>
      </c>
      <c r="AA248" s="314"/>
      <c r="AB248" s="314"/>
      <c r="AC248" s="314"/>
      <c r="AD248" s="348"/>
      <c r="AE248" s="30"/>
      <c r="AF248" s="30"/>
      <c r="AG248" s="30"/>
      <c r="AH248" s="30"/>
      <c r="AI248" s="30"/>
      <c r="AJ248" s="30"/>
      <c r="AK248" s="30"/>
    </row>
    <row r="249" spans="1:89" s="23" customFormat="1" ht="15.75" hidden="1" customHeight="1" x14ac:dyDescent="0.15">
      <c r="A249" s="181" t="str">
        <f t="shared" si="14"/>
        <v>×</v>
      </c>
      <c r="B249" s="179"/>
      <c r="G249" s="240" t="str">
        <f t="shared" si="15"/>
        <v/>
      </c>
      <c r="H249" s="241"/>
      <c r="I249" s="241"/>
      <c r="J249" s="545" t="str">
        <f t="shared" si="16"/>
        <v/>
      </c>
      <c r="K249" s="243"/>
      <c r="L249" s="243"/>
      <c r="M249" s="243"/>
      <c r="N249" s="243" t="str">
        <f t="shared" si="17"/>
        <v/>
      </c>
      <c r="O249" s="243"/>
      <c r="P249" s="243"/>
      <c r="Q249" s="535"/>
      <c r="R249" s="546">
        <f t="shared" si="20"/>
        <v>1.5</v>
      </c>
      <c r="S249" s="297"/>
      <c r="T249" s="445"/>
      <c r="U249" s="547" t="str">
        <f t="shared" si="18"/>
        <v/>
      </c>
      <c r="V249" s="548"/>
      <c r="W249" s="314"/>
      <c r="X249" s="314"/>
      <c r="Y249" s="314"/>
      <c r="Z249" s="314" t="str">
        <f t="shared" si="19"/>
        <v/>
      </c>
      <c r="AA249" s="314"/>
      <c r="AB249" s="314"/>
      <c r="AC249" s="314"/>
      <c r="AD249" s="348"/>
      <c r="AE249" s="30"/>
      <c r="AF249" s="30"/>
      <c r="AG249" s="30"/>
      <c r="AH249" s="30"/>
      <c r="AI249" s="30"/>
      <c r="AJ249" s="30"/>
      <c r="AK249" s="30"/>
    </row>
    <row r="250" spans="1:89" s="23" customFormat="1" ht="15.75" hidden="1" customHeight="1" x14ac:dyDescent="0.15">
      <c r="A250" s="181" t="str">
        <f t="shared" si="14"/>
        <v>×</v>
      </c>
      <c r="B250" s="179"/>
      <c r="G250" s="240" t="str">
        <f t="shared" si="15"/>
        <v/>
      </c>
      <c r="H250" s="241"/>
      <c r="I250" s="241"/>
      <c r="J250" s="545" t="str">
        <f t="shared" si="16"/>
        <v/>
      </c>
      <c r="K250" s="243"/>
      <c r="L250" s="243"/>
      <c r="M250" s="243"/>
      <c r="N250" s="243" t="str">
        <f t="shared" si="17"/>
        <v/>
      </c>
      <c r="O250" s="243"/>
      <c r="P250" s="243"/>
      <c r="Q250" s="535"/>
      <c r="R250" s="546">
        <f t="shared" si="20"/>
        <v>1.5</v>
      </c>
      <c r="S250" s="297"/>
      <c r="T250" s="445"/>
      <c r="U250" s="547" t="str">
        <f t="shared" si="18"/>
        <v/>
      </c>
      <c r="V250" s="548"/>
      <c r="W250" s="314"/>
      <c r="X250" s="314"/>
      <c r="Y250" s="314"/>
      <c r="Z250" s="314" t="str">
        <f t="shared" si="19"/>
        <v/>
      </c>
      <c r="AA250" s="314"/>
      <c r="AB250" s="314"/>
      <c r="AC250" s="314"/>
      <c r="AD250" s="348"/>
      <c r="AE250" s="30"/>
      <c r="AF250" s="30"/>
      <c r="AG250" s="30"/>
      <c r="AH250" s="30"/>
      <c r="AI250" s="30"/>
      <c r="AJ250" s="30"/>
      <c r="AK250" s="30"/>
    </row>
    <row r="251" spans="1:89" s="23" customFormat="1" ht="15.75" hidden="1" customHeight="1" x14ac:dyDescent="0.15">
      <c r="A251" s="181" t="str">
        <f t="shared" si="14"/>
        <v>×</v>
      </c>
      <c r="B251" s="179"/>
      <c r="G251" s="240" t="str">
        <f t="shared" si="15"/>
        <v/>
      </c>
      <c r="H251" s="241"/>
      <c r="I251" s="241"/>
      <c r="J251" s="545" t="str">
        <f t="shared" si="16"/>
        <v/>
      </c>
      <c r="K251" s="243"/>
      <c r="L251" s="243"/>
      <c r="M251" s="243"/>
      <c r="N251" s="243" t="str">
        <f t="shared" si="17"/>
        <v/>
      </c>
      <c r="O251" s="243"/>
      <c r="P251" s="243"/>
      <c r="Q251" s="535"/>
      <c r="R251" s="546">
        <f t="shared" si="20"/>
        <v>1.5</v>
      </c>
      <c r="S251" s="297"/>
      <c r="T251" s="445"/>
      <c r="U251" s="547" t="str">
        <f t="shared" si="18"/>
        <v/>
      </c>
      <c r="V251" s="548"/>
      <c r="W251" s="314"/>
      <c r="X251" s="314"/>
      <c r="Y251" s="314"/>
      <c r="Z251" s="314" t="str">
        <f t="shared" si="19"/>
        <v/>
      </c>
      <c r="AA251" s="314"/>
      <c r="AB251" s="314"/>
      <c r="AC251" s="314"/>
      <c r="AD251" s="348"/>
      <c r="AE251" s="30"/>
      <c r="AF251" s="30"/>
      <c r="AG251" s="30"/>
      <c r="AH251" s="30"/>
      <c r="AI251" s="30"/>
      <c r="AJ251" s="30"/>
      <c r="AK251" s="30"/>
    </row>
    <row r="252" spans="1:89" s="23" customFormat="1" ht="15.75" hidden="1" customHeight="1" x14ac:dyDescent="0.15">
      <c r="A252" s="181" t="str">
        <f t="shared" si="14"/>
        <v>×</v>
      </c>
      <c r="B252" s="179"/>
      <c r="G252" s="251" t="str">
        <f t="shared" si="15"/>
        <v/>
      </c>
      <c r="H252" s="252"/>
      <c r="I252" s="252"/>
      <c r="J252" s="549" t="str">
        <f t="shared" si="16"/>
        <v/>
      </c>
      <c r="K252" s="254"/>
      <c r="L252" s="254"/>
      <c r="M252" s="254"/>
      <c r="N252" s="254" t="str">
        <f t="shared" si="17"/>
        <v/>
      </c>
      <c r="O252" s="254"/>
      <c r="P252" s="254"/>
      <c r="Q252" s="534"/>
      <c r="R252" s="550">
        <f t="shared" si="20"/>
        <v>1.5</v>
      </c>
      <c r="S252" s="298"/>
      <c r="T252" s="551"/>
      <c r="U252" s="301" t="str">
        <f t="shared" si="18"/>
        <v/>
      </c>
      <c r="V252" s="306"/>
      <c r="W252" s="302"/>
      <c r="X252" s="302"/>
      <c r="Y252" s="302"/>
      <c r="Z252" s="302" t="str">
        <f t="shared" si="19"/>
        <v/>
      </c>
      <c r="AA252" s="302"/>
      <c r="AB252" s="302"/>
      <c r="AC252" s="302"/>
      <c r="AD252" s="350"/>
      <c r="AE252" s="30"/>
      <c r="AF252" s="30"/>
      <c r="AG252" s="30"/>
      <c r="AH252" s="30"/>
      <c r="AI252" s="30"/>
      <c r="AJ252" s="30"/>
      <c r="AK252" s="30"/>
    </row>
    <row r="253" spans="1:89" s="23" customFormat="1" ht="15.75" customHeight="1" x14ac:dyDescent="0.15">
      <c r="B253" s="179" t="s">
        <v>571</v>
      </c>
      <c r="G253" s="37"/>
      <c r="H253" s="37"/>
      <c r="I253" s="37"/>
      <c r="J253" s="37"/>
      <c r="K253" s="37"/>
      <c r="L253" s="37"/>
      <c r="M253" s="37"/>
      <c r="N253" s="37"/>
      <c r="O253" s="37"/>
      <c r="P253" s="37"/>
      <c r="Q253" s="37"/>
      <c r="R253" s="37"/>
      <c r="S253" s="37"/>
      <c r="T253" s="37"/>
      <c r="U253" s="37"/>
      <c r="V253" s="37"/>
      <c r="W253" s="37"/>
      <c r="X253" s="37"/>
      <c r="Y253" s="37"/>
      <c r="Z253" s="37"/>
      <c r="AA253" s="37"/>
      <c r="AB253" s="37"/>
      <c r="AC253" s="37"/>
      <c r="AD253" s="37"/>
      <c r="AN253" s="30"/>
      <c r="BK253" s="30"/>
      <c r="BL253" s="30"/>
      <c r="BM253" s="30"/>
      <c r="BN253" s="30"/>
    </row>
    <row r="254" spans="1:89" s="23" customFormat="1" ht="15.75" customHeight="1" x14ac:dyDescent="0.15">
      <c r="AN254" s="30"/>
      <c r="BK254" s="30"/>
      <c r="BL254" s="30"/>
      <c r="BM254" s="30"/>
      <c r="BN254" s="30"/>
      <c r="BO254" s="30"/>
      <c r="BP254" s="30"/>
      <c r="BQ254" s="30"/>
      <c r="BR254" s="30"/>
      <c r="BS254" s="30"/>
      <c r="BT254" s="30"/>
      <c r="BU254" s="30"/>
      <c r="BV254" s="30"/>
      <c r="BW254" s="30"/>
      <c r="BX254" s="30"/>
      <c r="BY254" s="30"/>
      <c r="BZ254" s="30"/>
      <c r="CA254" s="30"/>
      <c r="CB254" s="30"/>
      <c r="CC254" s="30"/>
      <c r="CD254" s="30"/>
      <c r="CE254" s="30"/>
      <c r="CF254" s="30"/>
      <c r="CG254" s="30"/>
      <c r="CH254" s="30"/>
      <c r="CI254" s="30"/>
    </row>
    <row r="255" spans="1:89" s="23" customFormat="1" ht="15.75" customHeight="1" x14ac:dyDescent="0.15">
      <c r="G255" s="28" t="s">
        <v>401</v>
      </c>
      <c r="H255" s="34"/>
      <c r="I255" s="34"/>
      <c r="J255" s="28"/>
      <c r="K255" s="28"/>
      <c r="L255" s="28"/>
      <c r="M255" s="28"/>
      <c r="N255" s="28"/>
      <c r="O255" s="28"/>
      <c r="P255" s="28"/>
      <c r="Q255" s="28"/>
      <c r="R255" s="28"/>
      <c r="S255" s="28"/>
      <c r="T255" s="28"/>
      <c r="U255" s="28"/>
      <c r="V255" s="28"/>
      <c r="W255" s="28"/>
      <c r="X255" s="28"/>
      <c r="Y255" s="28"/>
      <c r="Z255" s="28"/>
      <c r="AA255" s="28"/>
      <c r="AB255" s="28"/>
      <c r="AC255" s="28"/>
      <c r="AD255" s="28"/>
      <c r="AE255" s="30"/>
      <c r="AF255" s="30"/>
      <c r="AG255" s="30"/>
      <c r="AH255" s="30"/>
      <c r="AI255" s="30"/>
      <c r="AJ255" s="30"/>
      <c r="AK255" s="30"/>
      <c r="AL255" s="30"/>
      <c r="BJ255" s="30"/>
      <c r="BK255" s="30"/>
      <c r="BL255" s="30"/>
      <c r="BM255" s="30"/>
      <c r="BN255" s="30"/>
      <c r="BO255" s="30"/>
      <c r="BP255" s="30"/>
      <c r="BQ255" s="30"/>
      <c r="BR255" s="30"/>
      <c r="BS255" s="30"/>
      <c r="BT255" s="30"/>
      <c r="BU255" s="30"/>
      <c r="BV255" s="30"/>
      <c r="BW255" s="30"/>
      <c r="BX255" s="30"/>
      <c r="BY255" s="30"/>
      <c r="BZ255" s="30"/>
      <c r="CA255" s="30"/>
      <c r="CB255" s="30"/>
      <c r="CC255" s="30"/>
      <c r="CD255" s="30"/>
      <c r="CE255" s="30"/>
      <c r="CF255" s="30"/>
    </row>
    <row r="256" spans="1:89" s="23" customFormat="1" ht="15.75" customHeight="1" x14ac:dyDescent="0.15">
      <c r="G256" s="256" t="s">
        <v>74</v>
      </c>
      <c r="H256" s="257"/>
      <c r="I256" s="257"/>
      <c r="J256" s="571" t="s">
        <v>402</v>
      </c>
      <c r="K256" s="269"/>
      <c r="L256" s="269"/>
      <c r="M256" s="269"/>
      <c r="N256" s="257" t="s">
        <v>403</v>
      </c>
      <c r="O256" s="269"/>
      <c r="P256" s="269"/>
      <c r="Q256" s="573"/>
      <c r="R256" s="571" t="s">
        <v>187</v>
      </c>
      <c r="S256" s="257"/>
      <c r="T256" s="598"/>
      <c r="U256" s="595" t="s">
        <v>408</v>
      </c>
      <c r="V256" s="294"/>
      <c r="W256" s="294"/>
      <c r="X256" s="294"/>
      <c r="Y256" s="570"/>
      <c r="Z256" s="293" t="s">
        <v>409</v>
      </c>
      <c r="AA256" s="294"/>
      <c r="AB256" s="294"/>
      <c r="AC256" s="294"/>
      <c r="AD256" s="294"/>
      <c r="AI256" s="30"/>
      <c r="AJ256" s="30"/>
      <c r="AK256" s="30"/>
      <c r="AL256" s="30"/>
      <c r="BJ256" s="30"/>
      <c r="BK256" s="30"/>
      <c r="BL256" s="30"/>
      <c r="BM256" s="30"/>
      <c r="BN256" s="30"/>
      <c r="BO256" s="30"/>
      <c r="BP256" s="30"/>
      <c r="BQ256" s="30"/>
      <c r="BR256" s="30"/>
      <c r="BS256" s="30"/>
      <c r="BT256" s="30"/>
      <c r="BU256" s="30"/>
      <c r="BV256" s="30"/>
      <c r="BW256" s="30"/>
      <c r="BX256" s="30"/>
      <c r="BY256" s="30"/>
      <c r="BZ256" s="30"/>
      <c r="CA256" s="30"/>
      <c r="CB256" s="30"/>
      <c r="CC256" s="30"/>
      <c r="CD256" s="30"/>
      <c r="CE256" s="30"/>
      <c r="CF256" s="30"/>
      <c r="CG256" s="30"/>
      <c r="CH256" s="30"/>
      <c r="CI256" s="30"/>
      <c r="CJ256" s="30"/>
      <c r="CK256" s="30"/>
    </row>
    <row r="257" spans="1:89" s="23" customFormat="1" ht="15.75" customHeight="1" x14ac:dyDescent="0.15">
      <c r="G257" s="330"/>
      <c r="H257" s="279"/>
      <c r="I257" s="279"/>
      <c r="J257" s="324"/>
      <c r="K257" s="244"/>
      <c r="L257" s="244"/>
      <c r="M257" s="244"/>
      <c r="N257" s="279"/>
      <c r="O257" s="244"/>
      <c r="P257" s="244"/>
      <c r="Q257" s="323"/>
      <c r="R257" s="324"/>
      <c r="S257" s="279"/>
      <c r="T257" s="599"/>
      <c r="U257" s="596"/>
      <c r="V257" s="490"/>
      <c r="W257" s="490"/>
      <c r="X257" s="490"/>
      <c r="Y257" s="491"/>
      <c r="Z257" s="489"/>
      <c r="AA257" s="490"/>
      <c r="AB257" s="490"/>
      <c r="AC257" s="490"/>
      <c r="AD257" s="490"/>
      <c r="AI257" s="30"/>
      <c r="AJ257" s="30"/>
      <c r="AK257" s="30"/>
      <c r="AL257" s="30"/>
      <c r="BJ257" s="30"/>
      <c r="BK257" s="30"/>
      <c r="BL257" s="30"/>
      <c r="BM257" s="30"/>
      <c r="BN257" s="30"/>
      <c r="BO257" s="30"/>
      <c r="BP257" s="30"/>
      <c r="BQ257" s="30"/>
      <c r="BR257" s="30"/>
      <c r="BS257" s="30"/>
      <c r="BT257" s="30"/>
      <c r="BU257" s="30"/>
      <c r="BV257" s="30"/>
      <c r="BW257" s="30"/>
      <c r="BX257" s="30"/>
      <c r="BY257" s="30"/>
      <c r="BZ257" s="30"/>
      <c r="CA257" s="30"/>
      <c r="CB257" s="30"/>
      <c r="CC257" s="30"/>
      <c r="CD257" s="30"/>
      <c r="CE257" s="30"/>
      <c r="CF257" s="30"/>
      <c r="CG257" s="30"/>
      <c r="CH257" s="30"/>
      <c r="CI257" s="30"/>
      <c r="CJ257" s="30"/>
      <c r="CK257" s="30"/>
    </row>
    <row r="258" spans="1:89" s="23" customFormat="1" ht="15.75" customHeight="1" x14ac:dyDescent="0.15">
      <c r="G258" s="258"/>
      <c r="H258" s="259"/>
      <c r="I258" s="259"/>
      <c r="J258" s="572"/>
      <c r="K258" s="255"/>
      <c r="L258" s="255"/>
      <c r="M258" s="255"/>
      <c r="N258" s="255"/>
      <c r="O258" s="255"/>
      <c r="P258" s="255"/>
      <c r="Q258" s="574"/>
      <c r="R258" s="325"/>
      <c r="S258" s="259"/>
      <c r="T258" s="600"/>
      <c r="U258" s="597"/>
      <c r="V258" s="493"/>
      <c r="W258" s="493"/>
      <c r="X258" s="493"/>
      <c r="Y258" s="494"/>
      <c r="Z258" s="492"/>
      <c r="AA258" s="493"/>
      <c r="AB258" s="493"/>
      <c r="AC258" s="493"/>
      <c r="AD258" s="493"/>
      <c r="AI258" s="30"/>
      <c r="AJ258" s="30"/>
      <c r="AK258" s="30"/>
      <c r="AL258" s="30"/>
      <c r="BJ258" s="30"/>
      <c r="BK258" s="30"/>
      <c r="BL258" s="30"/>
      <c r="BM258" s="30"/>
      <c r="BN258" s="30"/>
      <c r="BO258" s="30"/>
      <c r="BP258" s="30"/>
      <c r="BQ258" s="30"/>
      <c r="BR258" s="30"/>
      <c r="BS258" s="30"/>
      <c r="BT258" s="30"/>
      <c r="BU258" s="30"/>
      <c r="BV258" s="30"/>
      <c r="BW258" s="30"/>
      <c r="BX258" s="30"/>
      <c r="BY258" s="30"/>
      <c r="BZ258" s="30"/>
      <c r="CA258" s="30"/>
      <c r="CB258" s="30"/>
      <c r="CC258" s="30"/>
      <c r="CD258" s="30"/>
      <c r="CE258" s="30"/>
      <c r="CF258" s="30"/>
      <c r="CG258" s="30"/>
      <c r="CH258" s="30"/>
      <c r="CI258" s="30"/>
      <c r="CJ258" s="30"/>
      <c r="CK258" s="30"/>
    </row>
    <row r="259" spans="1:89" s="23" customFormat="1" ht="15.75" customHeight="1" x14ac:dyDescent="0.15">
      <c r="A259" s="181" t="str">
        <f t="shared" ref="A259:A274" si="21">IF(G259="","×","")</f>
        <v/>
      </c>
      <c r="B259" s="179"/>
      <c r="G259" s="265">
        <f t="shared" ref="G259:G274" si="22">G237</f>
        <v>2</v>
      </c>
      <c r="H259" s="266"/>
      <c r="I259" s="266"/>
      <c r="J259" s="552">
        <f t="shared" ref="J259:J274" si="23">IF(X136="","",X136*AE$193)</f>
        <v>2007.8604</v>
      </c>
      <c r="K259" s="268"/>
      <c r="L259" s="268"/>
      <c r="M259" s="268"/>
      <c r="N259" s="268">
        <f t="shared" ref="N259:N274" si="24">IF(X136="","",X136*AE$194)</f>
        <v>2007.8604</v>
      </c>
      <c r="O259" s="268"/>
      <c r="P259" s="268"/>
      <c r="Q259" s="601"/>
      <c r="R259" s="592">
        <f>S229</f>
        <v>1.5</v>
      </c>
      <c r="S259" s="446"/>
      <c r="T259" s="447"/>
      <c r="U259" s="593">
        <f>IF(J259="","",ROUND(J259*R259,-1))</f>
        <v>3010</v>
      </c>
      <c r="V259" s="594"/>
      <c r="W259" s="338"/>
      <c r="X259" s="338"/>
      <c r="Y259" s="338"/>
      <c r="Z259" s="338">
        <f>IF(N259="","",ROUND(N259*R259,-1))</f>
        <v>3010</v>
      </c>
      <c r="AA259" s="338"/>
      <c r="AB259" s="338"/>
      <c r="AC259" s="338"/>
      <c r="AD259" s="352"/>
      <c r="AI259" s="30"/>
      <c r="AJ259" s="30"/>
      <c r="AK259" s="30"/>
      <c r="AL259" s="30"/>
      <c r="CH259" s="30"/>
      <c r="CI259" s="30"/>
      <c r="CJ259" s="30"/>
      <c r="CK259" s="30"/>
    </row>
    <row r="260" spans="1:89" s="23" customFormat="1" ht="15.75" customHeight="1" x14ac:dyDescent="0.15">
      <c r="A260" s="181" t="str">
        <f t="shared" si="21"/>
        <v/>
      </c>
      <c r="B260" s="179"/>
      <c r="G260" s="240">
        <f t="shared" si="22"/>
        <v>3</v>
      </c>
      <c r="H260" s="241"/>
      <c r="I260" s="241"/>
      <c r="J260" s="545">
        <f t="shared" si="23"/>
        <v>1682.2062000000001</v>
      </c>
      <c r="K260" s="243"/>
      <c r="L260" s="243"/>
      <c r="M260" s="243"/>
      <c r="N260" s="243">
        <f t="shared" si="24"/>
        <v>1682.2062000000001</v>
      </c>
      <c r="O260" s="243"/>
      <c r="P260" s="243"/>
      <c r="Q260" s="535"/>
      <c r="R260" s="546">
        <f>R259</f>
        <v>1.5</v>
      </c>
      <c r="S260" s="297"/>
      <c r="T260" s="445"/>
      <c r="U260" s="547">
        <f t="shared" ref="U260:U274" si="25">IF(J260="","",ROUND(J260*R260,-1))</f>
        <v>2520</v>
      </c>
      <c r="V260" s="548"/>
      <c r="W260" s="314"/>
      <c r="X260" s="314"/>
      <c r="Y260" s="314"/>
      <c r="Z260" s="314">
        <f t="shared" ref="Z260:Z274" si="26">IF(N260="","",ROUND(N260*R260,-1))</f>
        <v>2520</v>
      </c>
      <c r="AA260" s="314"/>
      <c r="AB260" s="314"/>
      <c r="AC260" s="314"/>
      <c r="AD260" s="348"/>
      <c r="AI260" s="30"/>
      <c r="AJ260" s="30"/>
      <c r="AK260" s="30"/>
      <c r="AL260" s="30"/>
      <c r="CH260" s="30"/>
      <c r="CI260" s="30"/>
      <c r="CJ260" s="30"/>
      <c r="CK260" s="30"/>
    </row>
    <row r="261" spans="1:89" s="23" customFormat="1" ht="15.75" customHeight="1" x14ac:dyDescent="0.15">
      <c r="A261" s="181" t="str">
        <f t="shared" si="21"/>
        <v/>
      </c>
      <c r="B261" s="179"/>
      <c r="G261" s="240">
        <f t="shared" si="22"/>
        <v>4</v>
      </c>
      <c r="H261" s="241"/>
      <c r="I261" s="241"/>
      <c r="J261" s="545">
        <f t="shared" si="23"/>
        <v>5154.8976000000002</v>
      </c>
      <c r="K261" s="243"/>
      <c r="L261" s="243"/>
      <c r="M261" s="243"/>
      <c r="N261" s="243">
        <f t="shared" si="24"/>
        <v>5154.8976000000002</v>
      </c>
      <c r="O261" s="243"/>
      <c r="P261" s="243"/>
      <c r="Q261" s="535"/>
      <c r="R261" s="546">
        <f t="shared" ref="R261:R274" si="27">R260</f>
        <v>1.5</v>
      </c>
      <c r="S261" s="297"/>
      <c r="T261" s="445"/>
      <c r="U261" s="547">
        <f t="shared" si="25"/>
        <v>7730</v>
      </c>
      <c r="V261" s="548"/>
      <c r="W261" s="314"/>
      <c r="X261" s="314"/>
      <c r="Y261" s="314"/>
      <c r="Z261" s="314">
        <f t="shared" si="26"/>
        <v>7730</v>
      </c>
      <c r="AA261" s="314"/>
      <c r="AB261" s="314"/>
      <c r="AC261" s="314"/>
      <c r="AD261" s="348"/>
      <c r="AH261" s="30"/>
      <c r="AI261" s="30"/>
      <c r="AJ261" s="30"/>
      <c r="AK261" s="30"/>
      <c r="CG261" s="30"/>
      <c r="CH261" s="30"/>
      <c r="CI261" s="30"/>
      <c r="CJ261" s="30"/>
    </row>
    <row r="262" spans="1:89" s="23" customFormat="1" ht="15.75" customHeight="1" x14ac:dyDescent="0.15">
      <c r="A262" s="181" t="str">
        <f t="shared" si="21"/>
        <v/>
      </c>
      <c r="B262" s="179"/>
      <c r="G262" s="240">
        <f t="shared" si="22"/>
        <v>5</v>
      </c>
      <c r="H262" s="241"/>
      <c r="I262" s="241"/>
      <c r="J262" s="545">
        <f t="shared" si="23"/>
        <v>5154.8976000000002</v>
      </c>
      <c r="K262" s="243"/>
      <c r="L262" s="243"/>
      <c r="M262" s="243"/>
      <c r="N262" s="243">
        <f t="shared" si="24"/>
        <v>5154.8976000000002</v>
      </c>
      <c r="O262" s="243"/>
      <c r="P262" s="243"/>
      <c r="Q262" s="535"/>
      <c r="R262" s="546">
        <f t="shared" si="27"/>
        <v>1.5</v>
      </c>
      <c r="S262" s="297"/>
      <c r="T262" s="445"/>
      <c r="U262" s="547">
        <f t="shared" si="25"/>
        <v>7730</v>
      </c>
      <c r="V262" s="548"/>
      <c r="W262" s="314"/>
      <c r="X262" s="314"/>
      <c r="Y262" s="314"/>
      <c r="Z262" s="314">
        <f t="shared" si="26"/>
        <v>7730</v>
      </c>
      <c r="AA262" s="314"/>
      <c r="AB262" s="314"/>
      <c r="AC262" s="314"/>
      <c r="AD262" s="348"/>
      <c r="AH262" s="30"/>
      <c r="AI262" s="30"/>
      <c r="AJ262" s="30"/>
      <c r="AK262" s="30"/>
      <c r="CG262" s="30"/>
      <c r="CH262" s="30"/>
      <c r="CI262" s="30"/>
      <c r="CJ262" s="30"/>
    </row>
    <row r="263" spans="1:89" s="23" customFormat="1" ht="15.75" customHeight="1" x14ac:dyDescent="0.15">
      <c r="A263" s="181" t="str">
        <f t="shared" si="21"/>
        <v/>
      </c>
      <c r="B263" s="179"/>
      <c r="G263" s="240">
        <f t="shared" si="22"/>
        <v>6</v>
      </c>
      <c r="H263" s="241"/>
      <c r="I263" s="241"/>
      <c r="J263" s="545">
        <f t="shared" si="23"/>
        <v>5154.8976000000002</v>
      </c>
      <c r="K263" s="243"/>
      <c r="L263" s="243"/>
      <c r="M263" s="243"/>
      <c r="N263" s="243">
        <f t="shared" si="24"/>
        <v>5154.8976000000002</v>
      </c>
      <c r="O263" s="243"/>
      <c r="P263" s="243"/>
      <c r="Q263" s="535"/>
      <c r="R263" s="546">
        <f t="shared" si="27"/>
        <v>1.5</v>
      </c>
      <c r="S263" s="297"/>
      <c r="T263" s="445"/>
      <c r="U263" s="547">
        <f t="shared" si="25"/>
        <v>7730</v>
      </c>
      <c r="V263" s="548"/>
      <c r="W263" s="314"/>
      <c r="X263" s="314"/>
      <c r="Y263" s="314"/>
      <c r="Z263" s="314">
        <f t="shared" si="26"/>
        <v>7730</v>
      </c>
      <c r="AA263" s="314"/>
      <c r="AB263" s="314"/>
      <c r="AC263" s="314"/>
      <c r="AD263" s="348"/>
      <c r="AH263" s="30"/>
      <c r="AI263" s="30"/>
      <c r="AJ263" s="30"/>
      <c r="AK263" s="30"/>
      <c r="CG263" s="30"/>
      <c r="CH263" s="30"/>
      <c r="CI263" s="30"/>
      <c r="CJ263" s="30"/>
    </row>
    <row r="264" spans="1:89" s="23" customFormat="1" ht="15.75" customHeight="1" x14ac:dyDescent="0.15">
      <c r="A264" s="181" t="str">
        <f t="shared" si="21"/>
        <v/>
      </c>
      <c r="B264" s="179"/>
      <c r="G264" s="240">
        <f t="shared" si="22"/>
        <v>7</v>
      </c>
      <c r="H264" s="241"/>
      <c r="I264" s="241"/>
      <c r="J264" s="545">
        <f t="shared" si="23"/>
        <v>33914.208599999998</v>
      </c>
      <c r="K264" s="243"/>
      <c r="L264" s="243"/>
      <c r="M264" s="243"/>
      <c r="N264" s="243">
        <f t="shared" si="24"/>
        <v>33914.208599999998</v>
      </c>
      <c r="O264" s="243"/>
      <c r="P264" s="243"/>
      <c r="Q264" s="535"/>
      <c r="R264" s="546">
        <f t="shared" si="27"/>
        <v>1.5</v>
      </c>
      <c r="S264" s="297"/>
      <c r="T264" s="445"/>
      <c r="U264" s="547">
        <f t="shared" si="25"/>
        <v>50870</v>
      </c>
      <c r="V264" s="548"/>
      <c r="W264" s="314"/>
      <c r="X264" s="314"/>
      <c r="Y264" s="314"/>
      <c r="Z264" s="314">
        <f t="shared" si="26"/>
        <v>50870</v>
      </c>
      <c r="AA264" s="314"/>
      <c r="AB264" s="314"/>
      <c r="AC264" s="314"/>
      <c r="AD264" s="348"/>
      <c r="AH264" s="30"/>
      <c r="AI264" s="30"/>
      <c r="AJ264" s="30"/>
      <c r="AK264" s="30"/>
      <c r="CG264" s="30"/>
      <c r="CH264" s="30"/>
      <c r="CI264" s="30"/>
      <c r="CJ264" s="30"/>
    </row>
    <row r="265" spans="1:89" s="23" customFormat="1" ht="15.75" customHeight="1" x14ac:dyDescent="0.15">
      <c r="A265" s="181" t="str">
        <f t="shared" si="21"/>
        <v/>
      </c>
      <c r="B265" s="179"/>
      <c r="G265" s="240">
        <f t="shared" si="22"/>
        <v>8</v>
      </c>
      <c r="H265" s="241"/>
      <c r="I265" s="241"/>
      <c r="J265" s="545">
        <f t="shared" si="23"/>
        <v>16116.001200000001</v>
      </c>
      <c r="K265" s="243"/>
      <c r="L265" s="243"/>
      <c r="M265" s="243"/>
      <c r="N265" s="243">
        <f t="shared" si="24"/>
        <v>16116.001200000001</v>
      </c>
      <c r="O265" s="243"/>
      <c r="P265" s="243"/>
      <c r="Q265" s="535"/>
      <c r="R265" s="546">
        <f t="shared" si="27"/>
        <v>1.5</v>
      </c>
      <c r="S265" s="297"/>
      <c r="T265" s="445"/>
      <c r="U265" s="547">
        <f t="shared" si="25"/>
        <v>24170</v>
      </c>
      <c r="V265" s="548"/>
      <c r="W265" s="314"/>
      <c r="X265" s="314"/>
      <c r="Y265" s="314"/>
      <c r="Z265" s="314">
        <f t="shared" si="26"/>
        <v>24170</v>
      </c>
      <c r="AA265" s="314"/>
      <c r="AB265" s="314"/>
      <c r="AC265" s="314"/>
      <c r="AD265" s="348"/>
      <c r="AH265" s="30"/>
      <c r="AI265" s="30"/>
      <c r="AJ265" s="30"/>
      <c r="AK265" s="30"/>
      <c r="CG265" s="30"/>
      <c r="CH265" s="30"/>
      <c r="CI265" s="30"/>
      <c r="CJ265" s="30"/>
    </row>
    <row r="266" spans="1:89" s="23" customFormat="1" ht="15.75" customHeight="1" x14ac:dyDescent="0.15">
      <c r="A266" s="181" t="str">
        <f t="shared" si="21"/>
        <v/>
      </c>
      <c r="B266" s="179"/>
      <c r="G266" s="240">
        <f t="shared" si="22"/>
        <v>9</v>
      </c>
      <c r="H266" s="241"/>
      <c r="I266" s="241"/>
      <c r="J266" s="545">
        <f t="shared" si="23"/>
        <v>26263.173600000002</v>
      </c>
      <c r="K266" s="243"/>
      <c r="L266" s="243"/>
      <c r="M266" s="243"/>
      <c r="N266" s="243">
        <f t="shared" si="24"/>
        <v>26263.173600000002</v>
      </c>
      <c r="O266" s="243"/>
      <c r="P266" s="243"/>
      <c r="Q266" s="535"/>
      <c r="R266" s="546">
        <f t="shared" si="27"/>
        <v>1.5</v>
      </c>
      <c r="S266" s="297"/>
      <c r="T266" s="445"/>
      <c r="U266" s="547">
        <f t="shared" si="25"/>
        <v>39390</v>
      </c>
      <c r="V266" s="548"/>
      <c r="W266" s="314"/>
      <c r="X266" s="314"/>
      <c r="Y266" s="314"/>
      <c r="Z266" s="314">
        <f t="shared" si="26"/>
        <v>39390</v>
      </c>
      <c r="AA266" s="314"/>
      <c r="AB266" s="314"/>
      <c r="AC266" s="314"/>
      <c r="AD266" s="348"/>
      <c r="AH266" s="30"/>
      <c r="AI266" s="30"/>
      <c r="AJ266" s="30"/>
      <c r="AK266" s="30"/>
      <c r="CG266" s="30"/>
      <c r="CH266" s="30"/>
      <c r="CI266" s="30"/>
      <c r="CJ266" s="30"/>
    </row>
    <row r="267" spans="1:89" s="23" customFormat="1" ht="15.75" customHeight="1" x14ac:dyDescent="0.15">
      <c r="A267" s="181" t="str">
        <f t="shared" si="21"/>
        <v/>
      </c>
      <c r="B267" s="179"/>
      <c r="G267" s="240">
        <f t="shared" si="22"/>
        <v>10</v>
      </c>
      <c r="H267" s="241"/>
      <c r="I267" s="241"/>
      <c r="J267" s="545">
        <f t="shared" si="23"/>
        <v>18883.449000000001</v>
      </c>
      <c r="K267" s="243"/>
      <c r="L267" s="243"/>
      <c r="M267" s="243"/>
      <c r="N267" s="243">
        <f t="shared" si="24"/>
        <v>18883.449000000001</v>
      </c>
      <c r="O267" s="243"/>
      <c r="P267" s="243"/>
      <c r="Q267" s="535"/>
      <c r="R267" s="546">
        <f t="shared" si="27"/>
        <v>1.5</v>
      </c>
      <c r="S267" s="297"/>
      <c r="T267" s="445"/>
      <c r="U267" s="547">
        <f t="shared" si="25"/>
        <v>28330</v>
      </c>
      <c r="V267" s="548"/>
      <c r="W267" s="314"/>
      <c r="X267" s="314"/>
      <c r="Y267" s="314"/>
      <c r="Z267" s="314">
        <f t="shared" si="26"/>
        <v>28330</v>
      </c>
      <c r="AA267" s="314"/>
      <c r="AB267" s="314"/>
      <c r="AC267" s="314"/>
      <c r="AD267" s="348"/>
      <c r="AH267" s="30"/>
      <c r="AI267" s="30"/>
      <c r="AJ267" s="30"/>
      <c r="AK267" s="30"/>
      <c r="CG267" s="30"/>
      <c r="CH267" s="30"/>
      <c r="CI267" s="30"/>
      <c r="CJ267" s="30"/>
    </row>
    <row r="268" spans="1:89" s="23" customFormat="1" ht="15.75" customHeight="1" x14ac:dyDescent="0.15">
      <c r="A268" s="181" t="str">
        <f t="shared" si="21"/>
        <v/>
      </c>
      <c r="B268" s="179"/>
      <c r="G268" s="240">
        <f t="shared" si="22"/>
        <v>11</v>
      </c>
      <c r="H268" s="241"/>
      <c r="I268" s="241"/>
      <c r="J268" s="545">
        <f t="shared" si="23"/>
        <v>26263.173600000002</v>
      </c>
      <c r="K268" s="243"/>
      <c r="L268" s="243"/>
      <c r="M268" s="243"/>
      <c r="N268" s="243">
        <f t="shared" si="24"/>
        <v>26263.173600000002</v>
      </c>
      <c r="O268" s="243"/>
      <c r="P268" s="243"/>
      <c r="Q268" s="535"/>
      <c r="R268" s="546">
        <f t="shared" si="27"/>
        <v>1.5</v>
      </c>
      <c r="S268" s="297"/>
      <c r="T268" s="445"/>
      <c r="U268" s="547">
        <f t="shared" si="25"/>
        <v>39390</v>
      </c>
      <c r="V268" s="548"/>
      <c r="W268" s="314"/>
      <c r="X268" s="314"/>
      <c r="Y268" s="314"/>
      <c r="Z268" s="314">
        <f t="shared" si="26"/>
        <v>39390</v>
      </c>
      <c r="AA268" s="314"/>
      <c r="AB268" s="314"/>
      <c r="AC268" s="314"/>
      <c r="AD268" s="348"/>
      <c r="AH268" s="30"/>
      <c r="AI268" s="30"/>
      <c r="AJ268" s="30"/>
      <c r="AK268" s="30"/>
      <c r="CG268" s="30"/>
      <c r="CH268" s="30"/>
      <c r="CI268" s="30"/>
      <c r="CJ268" s="30"/>
    </row>
    <row r="269" spans="1:89" s="23" customFormat="1" ht="15.75" customHeight="1" x14ac:dyDescent="0.15">
      <c r="A269" s="181" t="str">
        <f t="shared" si="21"/>
        <v/>
      </c>
      <c r="B269" s="179"/>
      <c r="G269" s="240">
        <f t="shared" si="22"/>
        <v>12</v>
      </c>
      <c r="H269" s="241"/>
      <c r="I269" s="241"/>
      <c r="J269" s="545">
        <f t="shared" si="23"/>
        <v>17798.207399999999</v>
      </c>
      <c r="K269" s="243"/>
      <c r="L269" s="243"/>
      <c r="M269" s="243"/>
      <c r="N269" s="243">
        <f t="shared" si="24"/>
        <v>17798.207399999999</v>
      </c>
      <c r="O269" s="243"/>
      <c r="P269" s="243"/>
      <c r="Q269" s="535"/>
      <c r="R269" s="546">
        <f t="shared" si="27"/>
        <v>1.5</v>
      </c>
      <c r="S269" s="297"/>
      <c r="T269" s="445"/>
      <c r="U269" s="547">
        <f t="shared" si="25"/>
        <v>26700</v>
      </c>
      <c r="V269" s="548"/>
      <c r="W269" s="314"/>
      <c r="X269" s="314"/>
      <c r="Y269" s="314"/>
      <c r="Z269" s="314">
        <f t="shared" si="26"/>
        <v>26700</v>
      </c>
      <c r="AA269" s="314"/>
      <c r="AB269" s="314"/>
      <c r="AC269" s="314"/>
      <c r="AD269" s="348"/>
      <c r="AH269" s="30"/>
      <c r="AI269" s="30"/>
      <c r="AJ269" s="30"/>
      <c r="AK269" s="30"/>
      <c r="CG269" s="30"/>
      <c r="CH269" s="30"/>
      <c r="CI269" s="30"/>
      <c r="CJ269" s="30"/>
    </row>
    <row r="270" spans="1:89" s="23" customFormat="1" ht="15.75" hidden="1" customHeight="1" x14ac:dyDescent="0.15">
      <c r="A270" s="181" t="str">
        <f t="shared" si="21"/>
        <v>×</v>
      </c>
      <c r="B270" s="179"/>
      <c r="G270" s="240" t="str">
        <f t="shared" si="22"/>
        <v/>
      </c>
      <c r="H270" s="241"/>
      <c r="I270" s="241"/>
      <c r="J270" s="545" t="str">
        <f t="shared" si="23"/>
        <v/>
      </c>
      <c r="K270" s="243"/>
      <c r="L270" s="243"/>
      <c r="M270" s="243"/>
      <c r="N270" s="243" t="str">
        <f t="shared" si="24"/>
        <v/>
      </c>
      <c r="O270" s="243"/>
      <c r="P270" s="243"/>
      <c r="Q270" s="535"/>
      <c r="R270" s="546">
        <f t="shared" si="27"/>
        <v>1.5</v>
      </c>
      <c r="S270" s="297"/>
      <c r="T270" s="445"/>
      <c r="U270" s="547" t="str">
        <f t="shared" si="25"/>
        <v/>
      </c>
      <c r="V270" s="548"/>
      <c r="W270" s="314"/>
      <c r="X270" s="314"/>
      <c r="Y270" s="314"/>
      <c r="Z270" s="314" t="str">
        <f t="shared" si="26"/>
        <v/>
      </c>
      <c r="AA270" s="314"/>
      <c r="AB270" s="314"/>
      <c r="AC270" s="314"/>
      <c r="AD270" s="348"/>
      <c r="AH270" s="30"/>
      <c r="AI270" s="30"/>
      <c r="AJ270" s="30"/>
      <c r="AK270" s="30"/>
      <c r="CG270" s="30"/>
      <c r="CH270" s="30"/>
      <c r="CI270" s="30"/>
      <c r="CJ270" s="30"/>
    </row>
    <row r="271" spans="1:89" s="23" customFormat="1" ht="15.75" hidden="1" customHeight="1" x14ac:dyDescent="0.15">
      <c r="A271" s="181" t="str">
        <f t="shared" si="21"/>
        <v>×</v>
      </c>
      <c r="B271" s="179"/>
      <c r="G271" s="240" t="str">
        <f t="shared" si="22"/>
        <v/>
      </c>
      <c r="H271" s="241"/>
      <c r="I271" s="241"/>
      <c r="J271" s="545" t="str">
        <f t="shared" si="23"/>
        <v/>
      </c>
      <c r="K271" s="243"/>
      <c r="L271" s="243"/>
      <c r="M271" s="243"/>
      <c r="N271" s="243" t="str">
        <f t="shared" si="24"/>
        <v/>
      </c>
      <c r="O271" s="243"/>
      <c r="P271" s="243"/>
      <c r="Q271" s="535"/>
      <c r="R271" s="546">
        <f t="shared" si="27"/>
        <v>1.5</v>
      </c>
      <c r="S271" s="297"/>
      <c r="T271" s="445"/>
      <c r="U271" s="547" t="str">
        <f t="shared" si="25"/>
        <v/>
      </c>
      <c r="V271" s="548"/>
      <c r="W271" s="314"/>
      <c r="X271" s="314"/>
      <c r="Y271" s="314"/>
      <c r="Z271" s="314" t="str">
        <f t="shared" si="26"/>
        <v/>
      </c>
      <c r="AA271" s="314"/>
      <c r="AB271" s="314"/>
      <c r="AC271" s="314"/>
      <c r="AD271" s="348"/>
      <c r="AH271" s="30"/>
      <c r="AI271" s="30"/>
      <c r="AJ271" s="30"/>
      <c r="AK271" s="30"/>
      <c r="CG271" s="30"/>
      <c r="CH271" s="30"/>
      <c r="CI271" s="30"/>
      <c r="CJ271" s="30"/>
    </row>
    <row r="272" spans="1:89" s="23" customFormat="1" ht="15.75" hidden="1" customHeight="1" x14ac:dyDescent="0.15">
      <c r="A272" s="181" t="str">
        <f t="shared" si="21"/>
        <v>×</v>
      </c>
      <c r="B272" s="179"/>
      <c r="G272" s="240" t="str">
        <f t="shared" si="22"/>
        <v/>
      </c>
      <c r="H272" s="241"/>
      <c r="I272" s="241"/>
      <c r="J272" s="545" t="str">
        <f t="shared" si="23"/>
        <v/>
      </c>
      <c r="K272" s="243"/>
      <c r="L272" s="243"/>
      <c r="M272" s="243"/>
      <c r="N272" s="243" t="str">
        <f t="shared" si="24"/>
        <v/>
      </c>
      <c r="O272" s="243"/>
      <c r="P272" s="243"/>
      <c r="Q272" s="535"/>
      <c r="R272" s="546">
        <f t="shared" si="27"/>
        <v>1.5</v>
      </c>
      <c r="S272" s="297"/>
      <c r="T272" s="445"/>
      <c r="U272" s="547" t="str">
        <f t="shared" si="25"/>
        <v/>
      </c>
      <c r="V272" s="548"/>
      <c r="W272" s="314"/>
      <c r="X272" s="314"/>
      <c r="Y272" s="314"/>
      <c r="Z272" s="314" t="str">
        <f t="shared" si="26"/>
        <v/>
      </c>
      <c r="AA272" s="314"/>
      <c r="AB272" s="314"/>
      <c r="AC272" s="314"/>
      <c r="AD272" s="348"/>
      <c r="AH272" s="30"/>
      <c r="AI272" s="30"/>
      <c r="AJ272" s="30"/>
      <c r="AK272" s="30"/>
      <c r="CG272" s="30"/>
      <c r="CH272" s="30"/>
      <c r="CI272" s="30"/>
      <c r="CJ272" s="30"/>
    </row>
    <row r="273" spans="1:88" s="23" customFormat="1" ht="15.75" hidden="1" customHeight="1" x14ac:dyDescent="0.15">
      <c r="A273" s="181" t="str">
        <f t="shared" si="21"/>
        <v>×</v>
      </c>
      <c r="B273" s="179"/>
      <c r="G273" s="240" t="str">
        <f t="shared" si="22"/>
        <v/>
      </c>
      <c r="H273" s="241"/>
      <c r="I273" s="241"/>
      <c r="J273" s="545" t="str">
        <f t="shared" si="23"/>
        <v/>
      </c>
      <c r="K273" s="243"/>
      <c r="L273" s="243"/>
      <c r="M273" s="243"/>
      <c r="N273" s="243" t="str">
        <f t="shared" si="24"/>
        <v/>
      </c>
      <c r="O273" s="243"/>
      <c r="P273" s="243"/>
      <c r="Q273" s="535"/>
      <c r="R273" s="546">
        <f t="shared" si="27"/>
        <v>1.5</v>
      </c>
      <c r="S273" s="297"/>
      <c r="T273" s="445"/>
      <c r="U273" s="547" t="str">
        <f t="shared" si="25"/>
        <v/>
      </c>
      <c r="V273" s="548"/>
      <c r="W273" s="314"/>
      <c r="X273" s="314"/>
      <c r="Y273" s="314"/>
      <c r="Z273" s="314" t="str">
        <f t="shared" si="26"/>
        <v/>
      </c>
      <c r="AA273" s="314"/>
      <c r="AB273" s="314"/>
      <c r="AC273" s="314"/>
      <c r="AD273" s="348"/>
      <c r="AH273" s="30"/>
      <c r="AI273" s="30"/>
      <c r="AJ273" s="30"/>
      <c r="AK273" s="30"/>
      <c r="CG273" s="30"/>
      <c r="CH273" s="30"/>
      <c r="CI273" s="30"/>
      <c r="CJ273" s="30"/>
    </row>
    <row r="274" spans="1:88" s="23" customFormat="1" ht="15.75" hidden="1" customHeight="1" x14ac:dyDescent="0.15">
      <c r="A274" s="182" t="str">
        <f t="shared" si="21"/>
        <v>×</v>
      </c>
      <c r="B274" s="179"/>
      <c r="G274" s="251" t="str">
        <f t="shared" si="22"/>
        <v/>
      </c>
      <c r="H274" s="252"/>
      <c r="I274" s="252"/>
      <c r="J274" s="549" t="str">
        <f t="shared" si="23"/>
        <v/>
      </c>
      <c r="K274" s="254"/>
      <c r="L274" s="254"/>
      <c r="M274" s="254"/>
      <c r="N274" s="254" t="str">
        <f t="shared" si="24"/>
        <v/>
      </c>
      <c r="O274" s="254"/>
      <c r="P274" s="254"/>
      <c r="Q274" s="534"/>
      <c r="R274" s="550">
        <f t="shared" si="27"/>
        <v>1.5</v>
      </c>
      <c r="S274" s="298"/>
      <c r="T274" s="551"/>
      <c r="U274" s="301" t="str">
        <f t="shared" si="25"/>
        <v/>
      </c>
      <c r="V274" s="306"/>
      <c r="W274" s="302"/>
      <c r="X274" s="302"/>
      <c r="Y274" s="302"/>
      <c r="Z274" s="302" t="str">
        <f t="shared" si="26"/>
        <v/>
      </c>
      <c r="AA274" s="302"/>
      <c r="AB274" s="302"/>
      <c r="AC274" s="302"/>
      <c r="AD274" s="350"/>
      <c r="AH274" s="30"/>
      <c r="AI274" s="30"/>
      <c r="AJ274" s="30"/>
      <c r="AK274" s="30"/>
      <c r="CG274" s="30"/>
      <c r="CH274" s="30"/>
      <c r="CI274" s="30"/>
      <c r="CJ274" s="30"/>
    </row>
    <row r="275" spans="1:88" s="23" customFormat="1" ht="15.75" customHeight="1" x14ac:dyDescent="0.15">
      <c r="A275" s="113" t="str">
        <f t="shared" ref="A275:A280" si="28">IF(液状化L1の有無="","","×")</f>
        <v/>
      </c>
      <c r="B275" s="179" t="s">
        <v>571</v>
      </c>
      <c r="G275" s="41"/>
      <c r="H275" s="41"/>
      <c r="I275" s="41"/>
      <c r="J275" s="42"/>
      <c r="K275" s="42"/>
      <c r="L275" s="42"/>
      <c r="M275" s="42"/>
      <c r="N275" s="42"/>
      <c r="O275" s="42"/>
      <c r="P275" s="42"/>
      <c r="Q275" s="42"/>
      <c r="R275" s="190"/>
      <c r="S275" s="190"/>
      <c r="T275" s="190"/>
      <c r="U275" s="42"/>
      <c r="V275" s="42"/>
      <c r="W275" s="42"/>
      <c r="X275" s="42"/>
      <c r="Y275" s="42"/>
      <c r="Z275" s="42"/>
      <c r="AA275" s="42"/>
      <c r="AB275" s="42"/>
      <c r="AC275" s="42"/>
      <c r="AD275" s="42"/>
      <c r="AH275" s="30"/>
      <c r="AI275" s="30"/>
      <c r="AJ275" s="30"/>
      <c r="AK275" s="30"/>
      <c r="CG275" s="30"/>
      <c r="CH275" s="30"/>
      <c r="CI275" s="30"/>
      <c r="CJ275" s="30"/>
    </row>
    <row r="276" spans="1:88" s="23" customFormat="1" ht="15.75" customHeight="1" x14ac:dyDescent="0.15">
      <c r="A276" s="113" t="str">
        <f t="shared" si="28"/>
        <v/>
      </c>
      <c r="G276" s="179"/>
      <c r="H276" s="179"/>
      <c r="I276" s="179"/>
      <c r="J276" s="180"/>
      <c r="K276" s="45"/>
      <c r="L276" s="45"/>
      <c r="M276" s="45"/>
      <c r="N276" s="45"/>
      <c r="O276" s="45"/>
      <c r="P276" s="45"/>
      <c r="Q276" s="45"/>
      <c r="R276" s="180"/>
      <c r="S276" s="180"/>
      <c r="T276" s="180"/>
      <c r="U276" s="180"/>
      <c r="V276" s="45"/>
      <c r="W276" s="45"/>
      <c r="X276" s="45"/>
      <c r="Y276" s="45"/>
      <c r="Z276" s="45"/>
      <c r="AA276" s="45"/>
      <c r="AB276" s="45"/>
      <c r="AC276" s="45"/>
      <c r="AD276" s="45"/>
      <c r="AE276" s="45"/>
    </row>
    <row r="277" spans="1:88" s="23" customFormat="1" ht="15.75" customHeight="1" x14ac:dyDescent="0.15">
      <c r="A277" s="113" t="str">
        <f t="shared" si="28"/>
        <v/>
      </c>
      <c r="B277" s="179"/>
      <c r="C277" s="179"/>
      <c r="G277" s="28" t="s">
        <v>527</v>
      </c>
      <c r="H277" s="28"/>
      <c r="I277" s="34"/>
      <c r="J277" s="28"/>
      <c r="K277" s="28"/>
      <c r="L277" s="28"/>
      <c r="M277" s="28"/>
      <c r="N277" s="28"/>
      <c r="O277" s="28"/>
      <c r="P277" s="28"/>
      <c r="Q277" s="28"/>
      <c r="R277" s="28"/>
      <c r="S277" s="28"/>
      <c r="T277" s="28"/>
      <c r="U277" s="28"/>
      <c r="V277" s="28"/>
      <c r="W277" s="28"/>
      <c r="X277" s="28"/>
      <c r="Y277" s="28"/>
      <c r="Z277" s="28"/>
      <c r="AA277" s="28"/>
      <c r="AB277" s="28"/>
      <c r="AC277" s="28"/>
      <c r="AD277" s="28"/>
      <c r="AE277" s="28"/>
    </row>
    <row r="278" spans="1:88" s="23" customFormat="1" ht="15.75" customHeight="1" x14ac:dyDescent="0.15">
      <c r="A278" s="113" t="str">
        <f t="shared" si="28"/>
        <v/>
      </c>
      <c r="B278" s="179"/>
      <c r="G278" s="256" t="s">
        <v>74</v>
      </c>
      <c r="H278" s="256"/>
      <c r="I278" s="257"/>
      <c r="J278" s="257" t="s">
        <v>411</v>
      </c>
      <c r="K278" s="257"/>
      <c r="L278" s="257"/>
      <c r="M278" s="257"/>
      <c r="N278" s="257" t="s">
        <v>410</v>
      </c>
      <c r="O278" s="257"/>
      <c r="P278" s="257"/>
      <c r="Q278" s="263"/>
      <c r="R278" s="354" t="s">
        <v>381</v>
      </c>
      <c r="S278" s="269"/>
      <c r="T278" s="269"/>
      <c r="U278" s="269"/>
      <c r="V278" s="269"/>
      <c r="W278" s="269"/>
      <c r="X278" s="269"/>
      <c r="Y278" s="269"/>
      <c r="Z278" s="269"/>
      <c r="AA278" s="269"/>
      <c r="AB278" s="269"/>
      <c r="AC278" s="269"/>
      <c r="AD278" s="269"/>
      <c r="AE278" s="285"/>
    </row>
    <row r="279" spans="1:88" s="23" customFormat="1" ht="15.75" customHeight="1" x14ac:dyDescent="0.15">
      <c r="A279" s="113" t="str">
        <f t="shared" si="28"/>
        <v/>
      </c>
      <c r="B279" s="179"/>
      <c r="G279" s="330"/>
      <c r="H279" s="330"/>
      <c r="I279" s="279"/>
      <c r="J279" s="279"/>
      <c r="K279" s="279"/>
      <c r="L279" s="279"/>
      <c r="M279" s="279"/>
      <c r="N279" s="279"/>
      <c r="O279" s="279"/>
      <c r="P279" s="279"/>
      <c r="Q279" s="280"/>
      <c r="R279" s="324" t="s">
        <v>412</v>
      </c>
      <c r="S279" s="279"/>
      <c r="T279" s="279"/>
      <c r="U279" s="279"/>
      <c r="V279" s="279" t="s">
        <v>408</v>
      </c>
      <c r="W279" s="279"/>
      <c r="X279" s="279"/>
      <c r="Y279" s="279"/>
      <c r="Z279" s="279"/>
      <c r="AA279" s="279" t="s">
        <v>409</v>
      </c>
      <c r="AB279" s="279"/>
      <c r="AC279" s="279"/>
      <c r="AD279" s="279"/>
      <c r="AE279" s="280"/>
    </row>
    <row r="280" spans="1:88" s="23" customFormat="1" ht="15.75" customHeight="1" x14ac:dyDescent="0.15">
      <c r="A280" s="113" t="str">
        <f t="shared" si="28"/>
        <v/>
      </c>
      <c r="B280" s="179"/>
      <c r="G280" s="258"/>
      <c r="H280" s="258"/>
      <c r="I280" s="259"/>
      <c r="J280" s="259"/>
      <c r="K280" s="259"/>
      <c r="L280" s="259"/>
      <c r="M280" s="259"/>
      <c r="N280" s="259"/>
      <c r="O280" s="259"/>
      <c r="P280" s="259"/>
      <c r="Q280" s="264"/>
      <c r="R280" s="325"/>
      <c r="S280" s="259"/>
      <c r="T280" s="259"/>
      <c r="U280" s="259"/>
      <c r="V280" s="259"/>
      <c r="W280" s="259"/>
      <c r="X280" s="259"/>
      <c r="Y280" s="259"/>
      <c r="Z280" s="259"/>
      <c r="AA280" s="259"/>
      <c r="AB280" s="259"/>
      <c r="AC280" s="259"/>
      <c r="AD280" s="259"/>
      <c r="AE280" s="264"/>
    </row>
    <row r="281" spans="1:88" s="23" customFormat="1" ht="15.75" customHeight="1" x14ac:dyDescent="0.15">
      <c r="A281" s="113" t="str">
        <f t="shared" ref="A281:A296" si="29">IF(液状化L1の有無="",IF(G281="","×",""),"×")</f>
        <v/>
      </c>
      <c r="B281" s="179"/>
      <c r="C281" s="179"/>
      <c r="G281" s="381">
        <f t="shared" ref="G281:G296" si="30">G259</f>
        <v>2</v>
      </c>
      <c r="H281" s="381"/>
      <c r="I281" s="382"/>
      <c r="J281" s="555">
        <f t="shared" ref="J281:J296" si="31">U259</f>
        <v>3010</v>
      </c>
      <c r="K281" s="555"/>
      <c r="L281" s="555"/>
      <c r="M281" s="555"/>
      <c r="N281" s="555">
        <f t="shared" ref="N281:N296" si="32">Z259</f>
        <v>3010</v>
      </c>
      <c r="O281" s="555"/>
      <c r="P281" s="555"/>
      <c r="Q281" s="556"/>
      <c r="R281" s="605">
        <v>1</v>
      </c>
      <c r="S281" s="606"/>
      <c r="T281" s="606"/>
      <c r="U281" s="606"/>
      <c r="V281" s="555">
        <f t="shared" ref="V281:V296" si="33">IF(J281="","",ROUND(J281*R281,-1))</f>
        <v>3010</v>
      </c>
      <c r="W281" s="555"/>
      <c r="X281" s="555"/>
      <c r="Y281" s="555"/>
      <c r="Z281" s="555"/>
      <c r="AA281" s="555">
        <f t="shared" ref="AA281:AA296" si="34">IF(N281="","",ROUND(N281*R281,-1))</f>
        <v>3010</v>
      </c>
      <c r="AB281" s="555"/>
      <c r="AC281" s="555"/>
      <c r="AD281" s="555"/>
      <c r="AE281" s="556"/>
    </row>
    <row r="282" spans="1:88" s="23" customFormat="1" ht="15.75" customHeight="1" x14ac:dyDescent="0.15">
      <c r="A282" s="113" t="str">
        <f t="shared" si="29"/>
        <v/>
      </c>
      <c r="B282" s="179"/>
      <c r="C282" s="179"/>
      <c r="G282" s="240">
        <f t="shared" si="30"/>
        <v>3</v>
      </c>
      <c r="H282" s="240"/>
      <c r="I282" s="241"/>
      <c r="J282" s="243">
        <f t="shared" si="31"/>
        <v>2520</v>
      </c>
      <c r="K282" s="243"/>
      <c r="L282" s="243"/>
      <c r="M282" s="243"/>
      <c r="N282" s="243">
        <f t="shared" si="32"/>
        <v>2520</v>
      </c>
      <c r="O282" s="243"/>
      <c r="P282" s="243"/>
      <c r="Q282" s="536"/>
      <c r="R282" s="544">
        <v>1</v>
      </c>
      <c r="S282" s="463"/>
      <c r="T282" s="463"/>
      <c r="U282" s="463"/>
      <c r="V282" s="243">
        <f t="shared" si="33"/>
        <v>2520</v>
      </c>
      <c r="W282" s="243"/>
      <c r="X282" s="243"/>
      <c r="Y282" s="243"/>
      <c r="Z282" s="243"/>
      <c r="AA282" s="243">
        <f t="shared" si="34"/>
        <v>2520</v>
      </c>
      <c r="AB282" s="243"/>
      <c r="AC282" s="243"/>
      <c r="AD282" s="243"/>
      <c r="AE282" s="536"/>
    </row>
    <row r="283" spans="1:88" s="23" customFormat="1" ht="15.75" customHeight="1" x14ac:dyDescent="0.15">
      <c r="A283" s="113" t="str">
        <f t="shared" si="29"/>
        <v/>
      </c>
      <c r="B283" s="179"/>
      <c r="C283" s="179"/>
      <c r="G283" s="240">
        <f t="shared" si="30"/>
        <v>4</v>
      </c>
      <c r="H283" s="240"/>
      <c r="I283" s="241"/>
      <c r="J283" s="243">
        <f t="shared" si="31"/>
        <v>7730</v>
      </c>
      <c r="K283" s="243"/>
      <c r="L283" s="243"/>
      <c r="M283" s="243"/>
      <c r="N283" s="243">
        <f t="shared" si="32"/>
        <v>7730</v>
      </c>
      <c r="O283" s="243"/>
      <c r="P283" s="243"/>
      <c r="Q283" s="536"/>
      <c r="R283" s="544">
        <v>1</v>
      </c>
      <c r="S283" s="463"/>
      <c r="T283" s="463"/>
      <c r="U283" s="463"/>
      <c r="V283" s="243">
        <f t="shared" si="33"/>
        <v>7730</v>
      </c>
      <c r="W283" s="243"/>
      <c r="X283" s="243"/>
      <c r="Y283" s="243"/>
      <c r="Z283" s="243"/>
      <c r="AA283" s="243">
        <f t="shared" si="34"/>
        <v>7730</v>
      </c>
      <c r="AB283" s="243"/>
      <c r="AC283" s="243"/>
      <c r="AD283" s="243"/>
      <c r="AE283" s="536"/>
    </row>
    <row r="284" spans="1:88" s="23" customFormat="1" ht="15.75" customHeight="1" x14ac:dyDescent="0.15">
      <c r="A284" s="113" t="str">
        <f t="shared" si="29"/>
        <v/>
      </c>
      <c r="B284" s="179"/>
      <c r="C284" s="179"/>
      <c r="G284" s="240">
        <f t="shared" si="30"/>
        <v>5</v>
      </c>
      <c r="H284" s="240"/>
      <c r="I284" s="241"/>
      <c r="J284" s="243">
        <f t="shared" si="31"/>
        <v>7730</v>
      </c>
      <c r="K284" s="243"/>
      <c r="L284" s="243"/>
      <c r="M284" s="243"/>
      <c r="N284" s="243">
        <f t="shared" si="32"/>
        <v>7730</v>
      </c>
      <c r="O284" s="243"/>
      <c r="P284" s="243"/>
      <c r="Q284" s="536"/>
      <c r="R284" s="544">
        <v>1</v>
      </c>
      <c r="S284" s="463"/>
      <c r="T284" s="463"/>
      <c r="U284" s="463"/>
      <c r="V284" s="243">
        <f t="shared" si="33"/>
        <v>7730</v>
      </c>
      <c r="W284" s="243"/>
      <c r="X284" s="243"/>
      <c r="Y284" s="243"/>
      <c r="Z284" s="243"/>
      <c r="AA284" s="243">
        <f t="shared" si="34"/>
        <v>7730</v>
      </c>
      <c r="AB284" s="243"/>
      <c r="AC284" s="243"/>
      <c r="AD284" s="243"/>
      <c r="AE284" s="536"/>
    </row>
    <row r="285" spans="1:88" s="23" customFormat="1" ht="15.75" customHeight="1" x14ac:dyDescent="0.15">
      <c r="A285" s="113" t="str">
        <f t="shared" si="29"/>
        <v/>
      </c>
      <c r="B285" s="179"/>
      <c r="C285" s="179"/>
      <c r="G285" s="240">
        <f t="shared" si="30"/>
        <v>6</v>
      </c>
      <c r="H285" s="240"/>
      <c r="I285" s="241"/>
      <c r="J285" s="243">
        <f t="shared" si="31"/>
        <v>7730</v>
      </c>
      <c r="K285" s="243"/>
      <c r="L285" s="243"/>
      <c r="M285" s="243"/>
      <c r="N285" s="243">
        <f t="shared" si="32"/>
        <v>7730</v>
      </c>
      <c r="O285" s="243"/>
      <c r="P285" s="243"/>
      <c r="Q285" s="536"/>
      <c r="R285" s="544">
        <v>1</v>
      </c>
      <c r="S285" s="463"/>
      <c r="T285" s="463"/>
      <c r="U285" s="463"/>
      <c r="V285" s="243">
        <f t="shared" si="33"/>
        <v>7730</v>
      </c>
      <c r="W285" s="243"/>
      <c r="X285" s="243"/>
      <c r="Y285" s="243"/>
      <c r="Z285" s="243"/>
      <c r="AA285" s="243">
        <f t="shared" si="34"/>
        <v>7730</v>
      </c>
      <c r="AB285" s="243"/>
      <c r="AC285" s="243"/>
      <c r="AD285" s="243"/>
      <c r="AE285" s="536"/>
    </row>
    <row r="286" spans="1:88" s="23" customFormat="1" ht="15.75" customHeight="1" x14ac:dyDescent="0.15">
      <c r="A286" s="113" t="str">
        <f t="shared" si="29"/>
        <v/>
      </c>
      <c r="B286" s="179"/>
      <c r="C286" s="179"/>
      <c r="G286" s="240">
        <f t="shared" si="30"/>
        <v>7</v>
      </c>
      <c r="H286" s="240"/>
      <c r="I286" s="241"/>
      <c r="J286" s="243">
        <f t="shared" si="31"/>
        <v>50870</v>
      </c>
      <c r="K286" s="243"/>
      <c r="L286" s="243"/>
      <c r="M286" s="243"/>
      <c r="N286" s="243">
        <f t="shared" si="32"/>
        <v>50870</v>
      </c>
      <c r="O286" s="243"/>
      <c r="P286" s="243"/>
      <c r="Q286" s="536"/>
      <c r="R286" s="544">
        <v>0.72100001573562622</v>
      </c>
      <c r="S286" s="463"/>
      <c r="T286" s="463"/>
      <c r="U286" s="463"/>
      <c r="V286" s="243">
        <f t="shared" si="33"/>
        <v>36680</v>
      </c>
      <c r="W286" s="243"/>
      <c r="X286" s="243"/>
      <c r="Y286" s="243"/>
      <c r="Z286" s="243"/>
      <c r="AA286" s="243">
        <f t="shared" si="34"/>
        <v>36680</v>
      </c>
      <c r="AB286" s="243"/>
      <c r="AC286" s="243"/>
      <c r="AD286" s="243"/>
      <c r="AE286" s="536"/>
    </row>
    <row r="287" spans="1:88" s="23" customFormat="1" ht="15.75" customHeight="1" x14ac:dyDescent="0.15">
      <c r="A287" s="113" t="str">
        <f t="shared" si="29"/>
        <v/>
      </c>
      <c r="B287" s="179"/>
      <c r="C287" s="179"/>
      <c r="G287" s="240">
        <f t="shared" si="30"/>
        <v>8</v>
      </c>
      <c r="H287" s="240"/>
      <c r="I287" s="241"/>
      <c r="J287" s="243">
        <f t="shared" si="31"/>
        <v>24170</v>
      </c>
      <c r="K287" s="243"/>
      <c r="L287" s="243"/>
      <c r="M287" s="243"/>
      <c r="N287" s="243">
        <f t="shared" si="32"/>
        <v>24170</v>
      </c>
      <c r="O287" s="243"/>
      <c r="P287" s="243"/>
      <c r="Q287" s="536"/>
      <c r="R287" s="544">
        <v>1</v>
      </c>
      <c r="S287" s="463"/>
      <c r="T287" s="463"/>
      <c r="U287" s="463"/>
      <c r="V287" s="243">
        <f t="shared" si="33"/>
        <v>24170</v>
      </c>
      <c r="W287" s="243"/>
      <c r="X287" s="243"/>
      <c r="Y287" s="243"/>
      <c r="Z287" s="243"/>
      <c r="AA287" s="243">
        <f t="shared" si="34"/>
        <v>24170</v>
      </c>
      <c r="AB287" s="243"/>
      <c r="AC287" s="243"/>
      <c r="AD287" s="243"/>
      <c r="AE287" s="536"/>
    </row>
    <row r="288" spans="1:88" s="23" customFormat="1" ht="15.75" customHeight="1" x14ac:dyDescent="0.15">
      <c r="A288" s="113" t="str">
        <f t="shared" si="29"/>
        <v/>
      </c>
      <c r="B288" s="179"/>
      <c r="C288" s="179"/>
      <c r="G288" s="240">
        <f t="shared" si="30"/>
        <v>9</v>
      </c>
      <c r="H288" s="240"/>
      <c r="I288" s="241"/>
      <c r="J288" s="243">
        <f t="shared" si="31"/>
        <v>39390</v>
      </c>
      <c r="K288" s="243"/>
      <c r="L288" s="243"/>
      <c r="M288" s="243"/>
      <c r="N288" s="243">
        <f t="shared" si="32"/>
        <v>39390</v>
      </c>
      <c r="O288" s="243"/>
      <c r="P288" s="243"/>
      <c r="Q288" s="536"/>
      <c r="R288" s="544">
        <v>1</v>
      </c>
      <c r="S288" s="463"/>
      <c r="T288" s="463"/>
      <c r="U288" s="463"/>
      <c r="V288" s="243">
        <f t="shared" si="33"/>
        <v>39390</v>
      </c>
      <c r="W288" s="243"/>
      <c r="X288" s="243"/>
      <c r="Y288" s="243"/>
      <c r="Z288" s="243"/>
      <c r="AA288" s="243">
        <f t="shared" si="34"/>
        <v>39390</v>
      </c>
      <c r="AB288" s="243"/>
      <c r="AC288" s="243"/>
      <c r="AD288" s="243"/>
      <c r="AE288" s="536"/>
    </row>
    <row r="289" spans="1:32" s="23" customFormat="1" ht="15.75" customHeight="1" x14ac:dyDescent="0.15">
      <c r="A289" s="113" t="str">
        <f t="shared" si="29"/>
        <v/>
      </c>
      <c r="B289" s="179"/>
      <c r="C289" s="179"/>
      <c r="G289" s="240">
        <f t="shared" si="30"/>
        <v>10</v>
      </c>
      <c r="H289" s="240"/>
      <c r="I289" s="241"/>
      <c r="J289" s="243">
        <f t="shared" si="31"/>
        <v>28330</v>
      </c>
      <c r="K289" s="243"/>
      <c r="L289" s="243"/>
      <c r="M289" s="243"/>
      <c r="N289" s="243">
        <f t="shared" si="32"/>
        <v>28330</v>
      </c>
      <c r="O289" s="243"/>
      <c r="P289" s="243"/>
      <c r="Q289" s="536"/>
      <c r="R289" s="544">
        <v>1</v>
      </c>
      <c r="S289" s="463"/>
      <c r="T289" s="463"/>
      <c r="U289" s="463"/>
      <c r="V289" s="243">
        <f t="shared" si="33"/>
        <v>28330</v>
      </c>
      <c r="W289" s="243"/>
      <c r="X289" s="243"/>
      <c r="Y289" s="243"/>
      <c r="Z289" s="243"/>
      <c r="AA289" s="243">
        <f t="shared" si="34"/>
        <v>28330</v>
      </c>
      <c r="AB289" s="243"/>
      <c r="AC289" s="243"/>
      <c r="AD289" s="243"/>
      <c r="AE289" s="536"/>
    </row>
    <row r="290" spans="1:32" s="23" customFormat="1" ht="15.75" customHeight="1" x14ac:dyDescent="0.15">
      <c r="A290" s="113" t="str">
        <f t="shared" si="29"/>
        <v/>
      </c>
      <c r="B290" s="179"/>
      <c r="C290" s="179"/>
      <c r="G290" s="240">
        <f t="shared" si="30"/>
        <v>11</v>
      </c>
      <c r="H290" s="240"/>
      <c r="I290" s="241"/>
      <c r="J290" s="243">
        <f t="shared" si="31"/>
        <v>39390</v>
      </c>
      <c r="K290" s="243"/>
      <c r="L290" s="243"/>
      <c r="M290" s="243"/>
      <c r="N290" s="243">
        <f t="shared" si="32"/>
        <v>39390</v>
      </c>
      <c r="O290" s="243"/>
      <c r="P290" s="243"/>
      <c r="Q290" s="536"/>
      <c r="R290" s="544">
        <v>1</v>
      </c>
      <c r="S290" s="463"/>
      <c r="T290" s="463"/>
      <c r="U290" s="463"/>
      <c r="V290" s="243">
        <f t="shared" si="33"/>
        <v>39390</v>
      </c>
      <c r="W290" s="243"/>
      <c r="X290" s="243"/>
      <c r="Y290" s="243"/>
      <c r="Z290" s="243"/>
      <c r="AA290" s="243">
        <f t="shared" si="34"/>
        <v>39390</v>
      </c>
      <c r="AB290" s="243"/>
      <c r="AC290" s="243"/>
      <c r="AD290" s="243"/>
      <c r="AE290" s="536"/>
    </row>
    <row r="291" spans="1:32" s="23" customFormat="1" ht="15.75" customHeight="1" x14ac:dyDescent="0.15">
      <c r="A291" s="113" t="str">
        <f t="shared" si="29"/>
        <v/>
      </c>
      <c r="B291" s="179"/>
      <c r="C291" s="179"/>
      <c r="G291" s="240">
        <f t="shared" si="30"/>
        <v>12</v>
      </c>
      <c r="H291" s="240"/>
      <c r="I291" s="241"/>
      <c r="J291" s="243">
        <f t="shared" si="31"/>
        <v>26700</v>
      </c>
      <c r="K291" s="243"/>
      <c r="L291" s="243"/>
      <c r="M291" s="243"/>
      <c r="N291" s="243">
        <f t="shared" si="32"/>
        <v>26700</v>
      </c>
      <c r="O291" s="243"/>
      <c r="P291" s="243"/>
      <c r="Q291" s="536"/>
      <c r="R291" s="544">
        <v>1</v>
      </c>
      <c r="S291" s="463"/>
      <c r="T291" s="463"/>
      <c r="U291" s="463"/>
      <c r="V291" s="243">
        <f t="shared" si="33"/>
        <v>26700</v>
      </c>
      <c r="W291" s="243"/>
      <c r="X291" s="243"/>
      <c r="Y291" s="243"/>
      <c r="Z291" s="243"/>
      <c r="AA291" s="243">
        <f t="shared" si="34"/>
        <v>26700</v>
      </c>
      <c r="AB291" s="243"/>
      <c r="AC291" s="243"/>
      <c r="AD291" s="243"/>
      <c r="AE291" s="536"/>
    </row>
    <row r="292" spans="1:32" s="23" customFormat="1" ht="15.75" hidden="1" customHeight="1" x14ac:dyDescent="0.15">
      <c r="A292" s="113" t="str">
        <f t="shared" si="29"/>
        <v>×</v>
      </c>
      <c r="B292" s="179"/>
      <c r="C292" s="179"/>
      <c r="G292" s="240" t="str">
        <f t="shared" si="30"/>
        <v/>
      </c>
      <c r="H292" s="240"/>
      <c r="I292" s="241"/>
      <c r="J292" s="243" t="str">
        <f t="shared" si="31"/>
        <v/>
      </c>
      <c r="K292" s="243"/>
      <c r="L292" s="243"/>
      <c r="M292" s="243"/>
      <c r="N292" s="243" t="str">
        <f t="shared" si="32"/>
        <v/>
      </c>
      <c r="O292" s="243"/>
      <c r="P292" s="243"/>
      <c r="Q292" s="536"/>
      <c r="R292" s="544"/>
      <c r="S292" s="463"/>
      <c r="T292" s="463"/>
      <c r="U292" s="463"/>
      <c r="V292" s="243" t="str">
        <f t="shared" si="33"/>
        <v/>
      </c>
      <c r="W292" s="243"/>
      <c r="X292" s="243"/>
      <c r="Y292" s="243"/>
      <c r="Z292" s="243"/>
      <c r="AA292" s="243" t="str">
        <f t="shared" si="34"/>
        <v/>
      </c>
      <c r="AB292" s="243"/>
      <c r="AC292" s="243"/>
      <c r="AD292" s="243"/>
      <c r="AE292" s="536"/>
    </row>
    <row r="293" spans="1:32" s="23" customFormat="1" ht="15.75" hidden="1" customHeight="1" x14ac:dyDescent="0.15">
      <c r="A293" s="113" t="str">
        <f t="shared" si="29"/>
        <v>×</v>
      </c>
      <c r="B293" s="179"/>
      <c r="C293" s="179"/>
      <c r="G293" s="240" t="str">
        <f t="shared" si="30"/>
        <v/>
      </c>
      <c r="H293" s="240"/>
      <c r="I293" s="241"/>
      <c r="J293" s="243" t="str">
        <f t="shared" si="31"/>
        <v/>
      </c>
      <c r="K293" s="243"/>
      <c r="L293" s="243"/>
      <c r="M293" s="243"/>
      <c r="N293" s="243" t="str">
        <f t="shared" si="32"/>
        <v/>
      </c>
      <c r="O293" s="243"/>
      <c r="P293" s="243"/>
      <c r="Q293" s="536"/>
      <c r="R293" s="544"/>
      <c r="S293" s="463"/>
      <c r="T293" s="463"/>
      <c r="U293" s="463"/>
      <c r="V293" s="243" t="str">
        <f t="shared" si="33"/>
        <v/>
      </c>
      <c r="W293" s="243"/>
      <c r="X293" s="243"/>
      <c r="Y293" s="243"/>
      <c r="Z293" s="243"/>
      <c r="AA293" s="243" t="str">
        <f t="shared" si="34"/>
        <v/>
      </c>
      <c r="AB293" s="243"/>
      <c r="AC293" s="243"/>
      <c r="AD293" s="243"/>
      <c r="AE293" s="536"/>
    </row>
    <row r="294" spans="1:32" s="23" customFormat="1" ht="15.75" hidden="1" customHeight="1" x14ac:dyDescent="0.15">
      <c r="A294" s="113" t="str">
        <f t="shared" si="29"/>
        <v>×</v>
      </c>
      <c r="B294" s="179"/>
      <c r="C294" s="179"/>
      <c r="G294" s="240" t="str">
        <f t="shared" si="30"/>
        <v/>
      </c>
      <c r="H294" s="240"/>
      <c r="I294" s="241"/>
      <c r="J294" s="243" t="str">
        <f t="shared" si="31"/>
        <v/>
      </c>
      <c r="K294" s="243"/>
      <c r="L294" s="243"/>
      <c r="M294" s="243"/>
      <c r="N294" s="243" t="str">
        <f t="shared" si="32"/>
        <v/>
      </c>
      <c r="O294" s="243"/>
      <c r="P294" s="243"/>
      <c r="Q294" s="536"/>
      <c r="R294" s="544"/>
      <c r="S294" s="463"/>
      <c r="T294" s="463"/>
      <c r="U294" s="463"/>
      <c r="V294" s="243" t="str">
        <f t="shared" si="33"/>
        <v/>
      </c>
      <c r="W294" s="243"/>
      <c r="X294" s="243"/>
      <c r="Y294" s="243"/>
      <c r="Z294" s="243"/>
      <c r="AA294" s="243" t="str">
        <f t="shared" si="34"/>
        <v/>
      </c>
      <c r="AB294" s="243"/>
      <c r="AC294" s="243"/>
      <c r="AD294" s="243"/>
      <c r="AE294" s="536"/>
    </row>
    <row r="295" spans="1:32" s="23" customFormat="1" ht="15.75" hidden="1" customHeight="1" x14ac:dyDescent="0.15">
      <c r="A295" s="113" t="str">
        <f t="shared" si="29"/>
        <v>×</v>
      </c>
      <c r="B295" s="179"/>
      <c r="C295" s="179"/>
      <c r="G295" s="240" t="str">
        <f t="shared" si="30"/>
        <v/>
      </c>
      <c r="H295" s="240"/>
      <c r="I295" s="241"/>
      <c r="J295" s="243" t="str">
        <f t="shared" si="31"/>
        <v/>
      </c>
      <c r="K295" s="243"/>
      <c r="L295" s="243"/>
      <c r="M295" s="243"/>
      <c r="N295" s="243" t="str">
        <f t="shared" si="32"/>
        <v/>
      </c>
      <c r="O295" s="243"/>
      <c r="P295" s="243"/>
      <c r="Q295" s="536"/>
      <c r="R295" s="544"/>
      <c r="S295" s="463"/>
      <c r="T295" s="463"/>
      <c r="U295" s="463"/>
      <c r="V295" s="243" t="str">
        <f t="shared" si="33"/>
        <v/>
      </c>
      <c r="W295" s="243"/>
      <c r="X295" s="243"/>
      <c r="Y295" s="243"/>
      <c r="Z295" s="243"/>
      <c r="AA295" s="243" t="str">
        <f t="shared" si="34"/>
        <v/>
      </c>
      <c r="AB295" s="243"/>
      <c r="AC295" s="243"/>
      <c r="AD295" s="243"/>
      <c r="AE295" s="536"/>
    </row>
    <row r="296" spans="1:32" s="23" customFormat="1" ht="15.75" hidden="1" customHeight="1" x14ac:dyDescent="0.15">
      <c r="A296" s="114" t="str">
        <f t="shared" si="29"/>
        <v>×</v>
      </c>
      <c r="B296" s="179"/>
      <c r="C296" s="179"/>
      <c r="G296" s="251" t="str">
        <f t="shared" si="30"/>
        <v/>
      </c>
      <c r="H296" s="251"/>
      <c r="I296" s="252"/>
      <c r="J296" s="254" t="str">
        <f t="shared" si="31"/>
        <v/>
      </c>
      <c r="K296" s="254"/>
      <c r="L296" s="254"/>
      <c r="M296" s="254"/>
      <c r="N296" s="254" t="str">
        <f t="shared" si="32"/>
        <v/>
      </c>
      <c r="O296" s="254"/>
      <c r="P296" s="254"/>
      <c r="Q296" s="537"/>
      <c r="R296" s="557"/>
      <c r="S296" s="466"/>
      <c r="T296" s="466"/>
      <c r="U296" s="466"/>
      <c r="V296" s="254" t="str">
        <f t="shared" si="33"/>
        <v/>
      </c>
      <c r="W296" s="254"/>
      <c r="X296" s="254"/>
      <c r="Y296" s="254"/>
      <c r="Z296" s="254"/>
      <c r="AA296" s="254" t="str">
        <f t="shared" si="34"/>
        <v/>
      </c>
      <c r="AB296" s="254"/>
      <c r="AC296" s="254"/>
      <c r="AD296" s="254"/>
      <c r="AE296" s="537"/>
    </row>
    <row r="297" spans="1:32" s="23" customFormat="1" ht="15.75" customHeight="1" x14ac:dyDescent="0.15">
      <c r="A297" s="115" t="str">
        <f t="shared" ref="A297:A302" si="35">IF(液状化L2の有無="","","×")</f>
        <v/>
      </c>
      <c r="B297" s="179" t="s">
        <v>571</v>
      </c>
      <c r="G297" s="183"/>
      <c r="H297" s="183"/>
      <c r="I297" s="190"/>
      <c r="J297" s="42"/>
      <c r="K297" s="42"/>
      <c r="L297" s="42"/>
      <c r="M297" s="42"/>
      <c r="N297" s="42"/>
      <c r="O297" s="42"/>
      <c r="P297" s="42"/>
      <c r="Q297" s="190"/>
      <c r="R297" s="190"/>
      <c r="S297" s="190"/>
      <c r="T297" s="190"/>
      <c r="U297" s="42"/>
      <c r="V297" s="42"/>
      <c r="W297" s="42"/>
      <c r="X297" s="42"/>
      <c r="Y297" s="42"/>
      <c r="Z297" s="42"/>
      <c r="AA297" s="42"/>
      <c r="AB297" s="42"/>
      <c r="AC297" s="42"/>
      <c r="AD297" s="42"/>
      <c r="AE297" s="42"/>
      <c r="AF297" s="45"/>
    </row>
    <row r="298" spans="1:32" s="23" customFormat="1" ht="15.75" customHeight="1" x14ac:dyDescent="0.15">
      <c r="A298" s="115" t="str">
        <f t="shared" si="35"/>
        <v/>
      </c>
      <c r="I298" s="179"/>
      <c r="J298" s="179"/>
      <c r="K298" s="179"/>
      <c r="L298" s="180"/>
      <c r="M298" s="45"/>
      <c r="N298" s="45"/>
      <c r="O298" s="45"/>
      <c r="P298" s="45"/>
      <c r="Q298" s="45"/>
      <c r="R298" s="45"/>
      <c r="S298" s="45"/>
      <c r="T298" s="45"/>
      <c r="U298" s="180"/>
      <c r="V298" s="180"/>
      <c r="W298" s="180"/>
      <c r="X298" s="180"/>
      <c r="Y298" s="45"/>
      <c r="Z298" s="45"/>
      <c r="AA298" s="45"/>
      <c r="AB298" s="45"/>
      <c r="AC298" s="45"/>
      <c r="AD298" s="45"/>
      <c r="AE298" s="45"/>
    </row>
    <row r="299" spans="1:32" s="23" customFormat="1" ht="15.75" customHeight="1" x14ac:dyDescent="0.15">
      <c r="A299" s="115" t="str">
        <f t="shared" si="35"/>
        <v/>
      </c>
      <c r="B299" s="179"/>
      <c r="G299" s="28" t="s">
        <v>526</v>
      </c>
      <c r="H299" s="28"/>
      <c r="I299" s="34"/>
      <c r="J299" s="28"/>
      <c r="K299" s="28"/>
      <c r="L299" s="28"/>
      <c r="M299" s="28"/>
      <c r="N299" s="28"/>
      <c r="O299" s="28"/>
      <c r="P299" s="28"/>
      <c r="Q299" s="28"/>
      <c r="R299" s="28"/>
      <c r="S299" s="28"/>
      <c r="T299" s="28"/>
      <c r="U299" s="28"/>
      <c r="V299" s="28"/>
      <c r="W299" s="28"/>
      <c r="X299" s="28"/>
      <c r="Y299" s="28"/>
      <c r="Z299" s="28"/>
      <c r="AA299" s="28"/>
      <c r="AB299" s="28"/>
      <c r="AC299" s="28"/>
      <c r="AD299" s="28"/>
      <c r="AE299" s="28"/>
    </row>
    <row r="300" spans="1:32" s="23" customFormat="1" ht="15.75" customHeight="1" x14ac:dyDescent="0.15">
      <c r="A300" s="115" t="str">
        <f t="shared" si="35"/>
        <v/>
      </c>
      <c r="B300" s="179"/>
      <c r="G300" s="256" t="s">
        <v>74</v>
      </c>
      <c r="H300" s="256"/>
      <c r="I300" s="257"/>
      <c r="J300" s="257" t="s">
        <v>411</v>
      </c>
      <c r="K300" s="257"/>
      <c r="L300" s="257"/>
      <c r="M300" s="257"/>
      <c r="N300" s="257" t="s">
        <v>410</v>
      </c>
      <c r="O300" s="257"/>
      <c r="P300" s="257"/>
      <c r="Q300" s="263"/>
      <c r="R300" s="354" t="s">
        <v>382</v>
      </c>
      <c r="S300" s="269"/>
      <c r="T300" s="269"/>
      <c r="U300" s="269"/>
      <c r="V300" s="269"/>
      <c r="W300" s="269"/>
      <c r="X300" s="269"/>
      <c r="Y300" s="269"/>
      <c r="Z300" s="269"/>
      <c r="AA300" s="269"/>
      <c r="AB300" s="269"/>
      <c r="AC300" s="269"/>
      <c r="AD300" s="269"/>
      <c r="AE300" s="285"/>
    </row>
    <row r="301" spans="1:32" s="23" customFormat="1" ht="15.75" customHeight="1" x14ac:dyDescent="0.15">
      <c r="A301" s="115" t="str">
        <f t="shared" si="35"/>
        <v/>
      </c>
      <c r="B301" s="179"/>
      <c r="G301" s="330"/>
      <c r="H301" s="330"/>
      <c r="I301" s="279"/>
      <c r="J301" s="279"/>
      <c r="K301" s="279"/>
      <c r="L301" s="279"/>
      <c r="M301" s="279"/>
      <c r="N301" s="279"/>
      <c r="O301" s="279"/>
      <c r="P301" s="279"/>
      <c r="Q301" s="280"/>
      <c r="R301" s="324" t="s">
        <v>412</v>
      </c>
      <c r="S301" s="279"/>
      <c r="T301" s="279"/>
      <c r="U301" s="279"/>
      <c r="V301" s="279" t="s">
        <v>408</v>
      </c>
      <c r="W301" s="279"/>
      <c r="X301" s="279"/>
      <c r="Y301" s="279"/>
      <c r="Z301" s="279"/>
      <c r="AA301" s="279" t="s">
        <v>409</v>
      </c>
      <c r="AB301" s="279"/>
      <c r="AC301" s="279"/>
      <c r="AD301" s="279"/>
      <c r="AE301" s="280"/>
    </row>
    <row r="302" spans="1:32" s="23" customFormat="1" ht="15.75" customHeight="1" x14ac:dyDescent="0.15">
      <c r="A302" s="115" t="str">
        <f t="shared" si="35"/>
        <v/>
      </c>
      <c r="B302" s="179"/>
      <c r="G302" s="258"/>
      <c r="H302" s="258"/>
      <c r="I302" s="259"/>
      <c r="J302" s="259"/>
      <c r="K302" s="259"/>
      <c r="L302" s="259"/>
      <c r="M302" s="259"/>
      <c r="N302" s="259"/>
      <c r="O302" s="259"/>
      <c r="P302" s="259"/>
      <c r="Q302" s="264"/>
      <c r="R302" s="325"/>
      <c r="S302" s="259"/>
      <c r="T302" s="259"/>
      <c r="U302" s="259"/>
      <c r="V302" s="259"/>
      <c r="W302" s="259"/>
      <c r="X302" s="259"/>
      <c r="Y302" s="259"/>
      <c r="Z302" s="259"/>
      <c r="AA302" s="259"/>
      <c r="AB302" s="259"/>
      <c r="AC302" s="259"/>
      <c r="AD302" s="259"/>
      <c r="AE302" s="264"/>
    </row>
    <row r="303" spans="1:32" s="23" customFormat="1" ht="15.75" customHeight="1" x14ac:dyDescent="0.15">
      <c r="A303" s="115" t="str">
        <f t="shared" ref="A303:A318" si="36">IF(液状化L2の有無="",IF(G303="","×",""),"×")</f>
        <v/>
      </c>
      <c r="B303" s="179"/>
      <c r="G303" s="265">
        <f>G281</f>
        <v>2</v>
      </c>
      <c r="H303" s="265"/>
      <c r="I303" s="266"/>
      <c r="J303" s="268">
        <f t="shared" ref="J303:J318" si="37">U259</f>
        <v>3010</v>
      </c>
      <c r="K303" s="268"/>
      <c r="L303" s="268"/>
      <c r="M303" s="268"/>
      <c r="N303" s="268">
        <f t="shared" ref="N303:N318" si="38">Z259</f>
        <v>3010</v>
      </c>
      <c r="O303" s="268"/>
      <c r="P303" s="268"/>
      <c r="Q303" s="543"/>
      <c r="R303" s="542">
        <v>0.1379999965429306</v>
      </c>
      <c r="S303" s="468"/>
      <c r="T303" s="468"/>
      <c r="U303" s="468"/>
      <c r="V303" s="268">
        <f t="shared" ref="V303:V318" si="39">IF(J281="","",ROUND(J281*R303,-1))</f>
        <v>420</v>
      </c>
      <c r="W303" s="268"/>
      <c r="X303" s="268"/>
      <c r="Y303" s="268"/>
      <c r="Z303" s="268"/>
      <c r="AA303" s="268">
        <f t="shared" ref="AA303:AA318" si="40">IF(N281="","",ROUND(N281*R303,-1))</f>
        <v>420</v>
      </c>
      <c r="AB303" s="268"/>
      <c r="AC303" s="268"/>
      <c r="AD303" s="268"/>
      <c r="AE303" s="543"/>
    </row>
    <row r="304" spans="1:32" s="23" customFormat="1" ht="15.75" customHeight="1" x14ac:dyDescent="0.15">
      <c r="A304" s="115" t="str">
        <f t="shared" si="36"/>
        <v/>
      </c>
      <c r="B304" s="179"/>
      <c r="G304" s="240">
        <f t="shared" ref="G304:G318" si="41">G282</f>
        <v>3</v>
      </c>
      <c r="H304" s="240"/>
      <c r="I304" s="241"/>
      <c r="J304" s="243">
        <f t="shared" si="37"/>
        <v>2520</v>
      </c>
      <c r="K304" s="243"/>
      <c r="L304" s="243"/>
      <c r="M304" s="243"/>
      <c r="N304" s="243">
        <f t="shared" si="38"/>
        <v>2520</v>
      </c>
      <c r="O304" s="243"/>
      <c r="P304" s="243"/>
      <c r="Q304" s="536"/>
      <c r="R304" s="544">
        <v>1</v>
      </c>
      <c r="S304" s="463"/>
      <c r="T304" s="463"/>
      <c r="U304" s="463"/>
      <c r="V304" s="243">
        <f t="shared" si="39"/>
        <v>2520</v>
      </c>
      <c r="W304" s="243"/>
      <c r="X304" s="243"/>
      <c r="Y304" s="243"/>
      <c r="Z304" s="243"/>
      <c r="AA304" s="243">
        <f t="shared" si="40"/>
        <v>2520</v>
      </c>
      <c r="AB304" s="243"/>
      <c r="AC304" s="243"/>
      <c r="AD304" s="243"/>
      <c r="AE304" s="536"/>
    </row>
    <row r="305" spans="1:31" s="23" customFormat="1" ht="15.75" customHeight="1" x14ac:dyDescent="0.15">
      <c r="A305" s="115" t="str">
        <f t="shared" si="36"/>
        <v/>
      </c>
      <c r="B305" s="179"/>
      <c r="G305" s="240">
        <f t="shared" si="41"/>
        <v>4</v>
      </c>
      <c r="H305" s="240"/>
      <c r="I305" s="241"/>
      <c r="J305" s="243">
        <f t="shared" si="37"/>
        <v>7730</v>
      </c>
      <c r="K305" s="243"/>
      <c r="L305" s="243"/>
      <c r="M305" s="243"/>
      <c r="N305" s="243">
        <f t="shared" si="38"/>
        <v>7730</v>
      </c>
      <c r="O305" s="243"/>
      <c r="P305" s="243"/>
      <c r="Q305" s="536"/>
      <c r="R305" s="544">
        <v>1</v>
      </c>
      <c r="S305" s="463"/>
      <c r="T305" s="463"/>
      <c r="U305" s="463"/>
      <c r="V305" s="243">
        <f t="shared" si="39"/>
        <v>7730</v>
      </c>
      <c r="W305" s="243"/>
      <c r="X305" s="243"/>
      <c r="Y305" s="243"/>
      <c r="Z305" s="243"/>
      <c r="AA305" s="243">
        <f t="shared" si="40"/>
        <v>7730</v>
      </c>
      <c r="AB305" s="243"/>
      <c r="AC305" s="243"/>
      <c r="AD305" s="243"/>
      <c r="AE305" s="536"/>
    </row>
    <row r="306" spans="1:31" s="23" customFormat="1" ht="15.75" customHeight="1" x14ac:dyDescent="0.15">
      <c r="A306" s="115" t="str">
        <f t="shared" si="36"/>
        <v/>
      </c>
      <c r="B306" s="179"/>
      <c r="G306" s="240">
        <f t="shared" si="41"/>
        <v>5</v>
      </c>
      <c r="H306" s="240"/>
      <c r="I306" s="241"/>
      <c r="J306" s="243">
        <f t="shared" si="37"/>
        <v>7730</v>
      </c>
      <c r="K306" s="243"/>
      <c r="L306" s="243"/>
      <c r="M306" s="243"/>
      <c r="N306" s="243">
        <f t="shared" si="38"/>
        <v>7730</v>
      </c>
      <c r="O306" s="243"/>
      <c r="P306" s="243"/>
      <c r="Q306" s="536"/>
      <c r="R306" s="544">
        <v>1</v>
      </c>
      <c r="S306" s="463"/>
      <c r="T306" s="463"/>
      <c r="U306" s="463"/>
      <c r="V306" s="243">
        <f t="shared" si="39"/>
        <v>7730</v>
      </c>
      <c r="W306" s="243"/>
      <c r="X306" s="243"/>
      <c r="Y306" s="243"/>
      <c r="Z306" s="243"/>
      <c r="AA306" s="243">
        <f t="shared" si="40"/>
        <v>7730</v>
      </c>
      <c r="AB306" s="243"/>
      <c r="AC306" s="243"/>
      <c r="AD306" s="243"/>
      <c r="AE306" s="536"/>
    </row>
    <row r="307" spans="1:31" s="23" customFormat="1" ht="15.75" customHeight="1" x14ac:dyDescent="0.15">
      <c r="A307" s="115" t="str">
        <f t="shared" si="36"/>
        <v/>
      </c>
      <c r="B307" s="179"/>
      <c r="G307" s="240">
        <f t="shared" si="41"/>
        <v>6</v>
      </c>
      <c r="H307" s="240"/>
      <c r="I307" s="241"/>
      <c r="J307" s="243">
        <f t="shared" si="37"/>
        <v>7730</v>
      </c>
      <c r="K307" s="243"/>
      <c r="L307" s="243"/>
      <c r="M307" s="243"/>
      <c r="N307" s="243">
        <f t="shared" si="38"/>
        <v>7730</v>
      </c>
      <c r="O307" s="243"/>
      <c r="P307" s="243"/>
      <c r="Q307" s="536"/>
      <c r="R307" s="544">
        <v>1</v>
      </c>
      <c r="S307" s="463"/>
      <c r="T307" s="463"/>
      <c r="U307" s="463"/>
      <c r="V307" s="243">
        <f t="shared" si="39"/>
        <v>7730</v>
      </c>
      <c r="W307" s="243"/>
      <c r="X307" s="243"/>
      <c r="Y307" s="243"/>
      <c r="Z307" s="243"/>
      <c r="AA307" s="243">
        <f t="shared" si="40"/>
        <v>7730</v>
      </c>
      <c r="AB307" s="243"/>
      <c r="AC307" s="243"/>
      <c r="AD307" s="243"/>
      <c r="AE307" s="536"/>
    </row>
    <row r="308" spans="1:31" s="23" customFormat="1" ht="15.75" customHeight="1" x14ac:dyDescent="0.15">
      <c r="A308" s="115" t="str">
        <f t="shared" si="36"/>
        <v/>
      </c>
      <c r="B308" s="179"/>
      <c r="G308" s="240">
        <f t="shared" si="41"/>
        <v>7</v>
      </c>
      <c r="H308" s="240"/>
      <c r="I308" s="241"/>
      <c r="J308" s="243">
        <f t="shared" si="37"/>
        <v>50870</v>
      </c>
      <c r="K308" s="243"/>
      <c r="L308" s="243"/>
      <c r="M308" s="243"/>
      <c r="N308" s="243">
        <f t="shared" si="38"/>
        <v>50870</v>
      </c>
      <c r="O308" s="243"/>
      <c r="P308" s="243"/>
      <c r="Q308" s="536"/>
      <c r="R308" s="544">
        <v>0.33300000429153442</v>
      </c>
      <c r="S308" s="463"/>
      <c r="T308" s="463"/>
      <c r="U308" s="463"/>
      <c r="V308" s="243">
        <f t="shared" si="39"/>
        <v>16940</v>
      </c>
      <c r="W308" s="243"/>
      <c r="X308" s="243"/>
      <c r="Y308" s="243"/>
      <c r="Z308" s="243"/>
      <c r="AA308" s="243">
        <f t="shared" si="40"/>
        <v>16940</v>
      </c>
      <c r="AB308" s="243"/>
      <c r="AC308" s="243"/>
      <c r="AD308" s="243"/>
      <c r="AE308" s="536"/>
    </row>
    <row r="309" spans="1:31" s="23" customFormat="1" ht="15.75" customHeight="1" x14ac:dyDescent="0.15">
      <c r="A309" s="115" t="str">
        <f t="shared" si="36"/>
        <v/>
      </c>
      <c r="B309" s="179"/>
      <c r="G309" s="240">
        <f t="shared" si="41"/>
        <v>8</v>
      </c>
      <c r="H309" s="240"/>
      <c r="I309" s="241"/>
      <c r="J309" s="243">
        <f t="shared" si="37"/>
        <v>24170</v>
      </c>
      <c r="K309" s="243"/>
      <c r="L309" s="243"/>
      <c r="M309" s="243"/>
      <c r="N309" s="243">
        <f t="shared" si="38"/>
        <v>24170</v>
      </c>
      <c r="O309" s="243"/>
      <c r="P309" s="243"/>
      <c r="Q309" s="536"/>
      <c r="R309" s="544">
        <v>1</v>
      </c>
      <c r="S309" s="463"/>
      <c r="T309" s="463"/>
      <c r="U309" s="463"/>
      <c r="V309" s="243">
        <f t="shared" si="39"/>
        <v>24170</v>
      </c>
      <c r="W309" s="243"/>
      <c r="X309" s="243"/>
      <c r="Y309" s="243"/>
      <c r="Z309" s="243"/>
      <c r="AA309" s="243">
        <f t="shared" si="40"/>
        <v>24170</v>
      </c>
      <c r="AB309" s="243"/>
      <c r="AC309" s="243"/>
      <c r="AD309" s="243"/>
      <c r="AE309" s="536"/>
    </row>
    <row r="310" spans="1:31" s="23" customFormat="1" ht="15.75" customHeight="1" x14ac:dyDescent="0.15">
      <c r="A310" s="115" t="str">
        <f t="shared" si="36"/>
        <v/>
      </c>
      <c r="B310" s="179"/>
      <c r="G310" s="240">
        <f t="shared" si="41"/>
        <v>9</v>
      </c>
      <c r="H310" s="240"/>
      <c r="I310" s="241"/>
      <c r="J310" s="243">
        <f t="shared" si="37"/>
        <v>39390</v>
      </c>
      <c r="K310" s="243"/>
      <c r="L310" s="243"/>
      <c r="M310" s="243"/>
      <c r="N310" s="243">
        <f t="shared" si="38"/>
        <v>39390</v>
      </c>
      <c r="O310" s="243"/>
      <c r="P310" s="243"/>
      <c r="Q310" s="536"/>
      <c r="R310" s="544">
        <v>1</v>
      </c>
      <c r="S310" s="463"/>
      <c r="T310" s="463"/>
      <c r="U310" s="463"/>
      <c r="V310" s="243">
        <f t="shared" si="39"/>
        <v>39390</v>
      </c>
      <c r="W310" s="243"/>
      <c r="X310" s="243"/>
      <c r="Y310" s="243"/>
      <c r="Z310" s="243"/>
      <c r="AA310" s="243">
        <f t="shared" si="40"/>
        <v>39390</v>
      </c>
      <c r="AB310" s="243"/>
      <c r="AC310" s="243"/>
      <c r="AD310" s="243"/>
      <c r="AE310" s="536"/>
    </row>
    <row r="311" spans="1:31" s="23" customFormat="1" ht="15.75" customHeight="1" x14ac:dyDescent="0.15">
      <c r="A311" s="115" t="str">
        <f t="shared" si="36"/>
        <v/>
      </c>
      <c r="B311" s="179"/>
      <c r="G311" s="240">
        <f t="shared" si="41"/>
        <v>10</v>
      </c>
      <c r="H311" s="240"/>
      <c r="I311" s="241"/>
      <c r="J311" s="243">
        <f t="shared" si="37"/>
        <v>28330</v>
      </c>
      <c r="K311" s="243"/>
      <c r="L311" s="243"/>
      <c r="M311" s="243"/>
      <c r="N311" s="243">
        <f t="shared" si="38"/>
        <v>28330</v>
      </c>
      <c r="O311" s="243"/>
      <c r="P311" s="243"/>
      <c r="Q311" s="536"/>
      <c r="R311" s="544">
        <v>1</v>
      </c>
      <c r="S311" s="463"/>
      <c r="T311" s="463"/>
      <c r="U311" s="463"/>
      <c r="V311" s="243">
        <f t="shared" si="39"/>
        <v>28330</v>
      </c>
      <c r="W311" s="243"/>
      <c r="X311" s="243"/>
      <c r="Y311" s="243"/>
      <c r="Z311" s="243"/>
      <c r="AA311" s="243">
        <f t="shared" si="40"/>
        <v>28330</v>
      </c>
      <c r="AB311" s="243"/>
      <c r="AC311" s="243"/>
      <c r="AD311" s="243"/>
      <c r="AE311" s="536"/>
    </row>
    <row r="312" spans="1:31" s="23" customFormat="1" ht="15.75" customHeight="1" x14ac:dyDescent="0.15">
      <c r="A312" s="115" t="str">
        <f t="shared" si="36"/>
        <v/>
      </c>
      <c r="B312" s="179"/>
      <c r="G312" s="240">
        <f t="shared" si="41"/>
        <v>11</v>
      </c>
      <c r="H312" s="240"/>
      <c r="I312" s="241"/>
      <c r="J312" s="243">
        <f t="shared" si="37"/>
        <v>39390</v>
      </c>
      <c r="K312" s="243"/>
      <c r="L312" s="243"/>
      <c r="M312" s="243"/>
      <c r="N312" s="243">
        <f t="shared" si="38"/>
        <v>39390</v>
      </c>
      <c r="O312" s="243"/>
      <c r="P312" s="243"/>
      <c r="Q312" s="536"/>
      <c r="R312" s="544">
        <v>1</v>
      </c>
      <c r="S312" s="463"/>
      <c r="T312" s="463"/>
      <c r="U312" s="463"/>
      <c r="V312" s="243">
        <f t="shared" si="39"/>
        <v>39390</v>
      </c>
      <c r="W312" s="243"/>
      <c r="X312" s="243"/>
      <c r="Y312" s="243"/>
      <c r="Z312" s="243"/>
      <c r="AA312" s="243">
        <f t="shared" si="40"/>
        <v>39390</v>
      </c>
      <c r="AB312" s="243"/>
      <c r="AC312" s="243"/>
      <c r="AD312" s="243"/>
      <c r="AE312" s="536"/>
    </row>
    <row r="313" spans="1:31" s="23" customFormat="1" ht="15.75" customHeight="1" x14ac:dyDescent="0.15">
      <c r="A313" s="115" t="str">
        <f t="shared" si="36"/>
        <v/>
      </c>
      <c r="B313" s="179"/>
      <c r="G313" s="240">
        <f t="shared" si="41"/>
        <v>12</v>
      </c>
      <c r="H313" s="240"/>
      <c r="I313" s="241"/>
      <c r="J313" s="243">
        <f t="shared" si="37"/>
        <v>26700</v>
      </c>
      <c r="K313" s="243"/>
      <c r="L313" s="243"/>
      <c r="M313" s="243"/>
      <c r="N313" s="243">
        <f t="shared" si="38"/>
        <v>26700</v>
      </c>
      <c r="O313" s="243"/>
      <c r="P313" s="243"/>
      <c r="Q313" s="536"/>
      <c r="R313" s="544">
        <v>1</v>
      </c>
      <c r="S313" s="463"/>
      <c r="T313" s="463"/>
      <c r="U313" s="463"/>
      <c r="V313" s="243">
        <f t="shared" si="39"/>
        <v>26700</v>
      </c>
      <c r="W313" s="243"/>
      <c r="X313" s="243"/>
      <c r="Y313" s="243"/>
      <c r="Z313" s="243"/>
      <c r="AA313" s="243">
        <f t="shared" si="40"/>
        <v>26700</v>
      </c>
      <c r="AB313" s="243"/>
      <c r="AC313" s="243"/>
      <c r="AD313" s="243"/>
      <c r="AE313" s="536"/>
    </row>
    <row r="314" spans="1:31" s="23" customFormat="1" ht="15.75" hidden="1" customHeight="1" x14ac:dyDescent="0.15">
      <c r="A314" s="115" t="str">
        <f t="shared" si="36"/>
        <v>×</v>
      </c>
      <c r="B314" s="179"/>
      <c r="G314" s="240" t="str">
        <f t="shared" si="41"/>
        <v/>
      </c>
      <c r="H314" s="240"/>
      <c r="I314" s="241"/>
      <c r="J314" s="243" t="str">
        <f t="shared" si="37"/>
        <v/>
      </c>
      <c r="K314" s="243"/>
      <c r="L314" s="243"/>
      <c r="M314" s="243"/>
      <c r="N314" s="243" t="str">
        <f t="shared" si="38"/>
        <v/>
      </c>
      <c r="O314" s="243"/>
      <c r="P314" s="243"/>
      <c r="Q314" s="536"/>
      <c r="R314" s="544"/>
      <c r="S314" s="463"/>
      <c r="T314" s="463"/>
      <c r="U314" s="463"/>
      <c r="V314" s="243" t="str">
        <f t="shared" si="39"/>
        <v/>
      </c>
      <c r="W314" s="243"/>
      <c r="X314" s="243"/>
      <c r="Y314" s="243"/>
      <c r="Z314" s="243"/>
      <c r="AA314" s="243" t="str">
        <f t="shared" si="40"/>
        <v/>
      </c>
      <c r="AB314" s="243"/>
      <c r="AC314" s="243"/>
      <c r="AD314" s="243"/>
      <c r="AE314" s="536"/>
    </row>
    <row r="315" spans="1:31" s="23" customFormat="1" ht="15.75" hidden="1" customHeight="1" x14ac:dyDescent="0.15">
      <c r="A315" s="115" t="str">
        <f t="shared" si="36"/>
        <v>×</v>
      </c>
      <c r="B315" s="179"/>
      <c r="G315" s="240" t="str">
        <f t="shared" si="41"/>
        <v/>
      </c>
      <c r="H315" s="240"/>
      <c r="I315" s="241"/>
      <c r="J315" s="243" t="str">
        <f t="shared" si="37"/>
        <v/>
      </c>
      <c r="K315" s="243"/>
      <c r="L315" s="243"/>
      <c r="M315" s="243"/>
      <c r="N315" s="243" t="str">
        <f t="shared" si="38"/>
        <v/>
      </c>
      <c r="O315" s="243"/>
      <c r="P315" s="243"/>
      <c r="Q315" s="536"/>
      <c r="R315" s="544"/>
      <c r="S315" s="463"/>
      <c r="T315" s="463"/>
      <c r="U315" s="463"/>
      <c r="V315" s="243" t="str">
        <f t="shared" si="39"/>
        <v/>
      </c>
      <c r="W315" s="243"/>
      <c r="X315" s="243"/>
      <c r="Y315" s="243"/>
      <c r="Z315" s="243"/>
      <c r="AA315" s="243" t="str">
        <f t="shared" si="40"/>
        <v/>
      </c>
      <c r="AB315" s="243"/>
      <c r="AC315" s="243"/>
      <c r="AD315" s="243"/>
      <c r="AE315" s="536"/>
    </row>
    <row r="316" spans="1:31" s="23" customFormat="1" ht="15.75" hidden="1" customHeight="1" x14ac:dyDescent="0.15">
      <c r="A316" s="115" t="str">
        <f t="shared" si="36"/>
        <v>×</v>
      </c>
      <c r="B316" s="179"/>
      <c r="G316" s="240" t="str">
        <f t="shared" si="41"/>
        <v/>
      </c>
      <c r="H316" s="240"/>
      <c r="I316" s="241"/>
      <c r="J316" s="243" t="str">
        <f t="shared" si="37"/>
        <v/>
      </c>
      <c r="K316" s="243"/>
      <c r="L316" s="243"/>
      <c r="M316" s="243"/>
      <c r="N316" s="243" t="str">
        <f t="shared" si="38"/>
        <v/>
      </c>
      <c r="O316" s="243"/>
      <c r="P316" s="243"/>
      <c r="Q316" s="536"/>
      <c r="R316" s="544"/>
      <c r="S316" s="463"/>
      <c r="T316" s="463"/>
      <c r="U316" s="463"/>
      <c r="V316" s="243" t="str">
        <f t="shared" si="39"/>
        <v/>
      </c>
      <c r="W316" s="243"/>
      <c r="X316" s="243"/>
      <c r="Y316" s="243"/>
      <c r="Z316" s="243"/>
      <c r="AA316" s="243" t="str">
        <f t="shared" si="40"/>
        <v/>
      </c>
      <c r="AB316" s="243"/>
      <c r="AC316" s="243"/>
      <c r="AD316" s="243"/>
      <c r="AE316" s="536"/>
    </row>
    <row r="317" spans="1:31" s="23" customFormat="1" ht="15.75" hidden="1" customHeight="1" x14ac:dyDescent="0.15">
      <c r="A317" s="115" t="str">
        <f t="shared" si="36"/>
        <v>×</v>
      </c>
      <c r="B317" s="179"/>
      <c r="G317" s="240" t="str">
        <f t="shared" si="41"/>
        <v/>
      </c>
      <c r="H317" s="240"/>
      <c r="I317" s="241"/>
      <c r="J317" s="243" t="str">
        <f t="shared" si="37"/>
        <v/>
      </c>
      <c r="K317" s="243"/>
      <c r="L317" s="243"/>
      <c r="M317" s="243"/>
      <c r="N317" s="243" t="str">
        <f t="shared" si="38"/>
        <v/>
      </c>
      <c r="O317" s="243"/>
      <c r="P317" s="243"/>
      <c r="Q317" s="536"/>
      <c r="R317" s="544"/>
      <c r="S317" s="463"/>
      <c r="T317" s="463"/>
      <c r="U317" s="463"/>
      <c r="V317" s="243" t="str">
        <f t="shared" si="39"/>
        <v/>
      </c>
      <c r="W317" s="243"/>
      <c r="X317" s="243"/>
      <c r="Y317" s="243"/>
      <c r="Z317" s="243"/>
      <c r="AA317" s="243" t="str">
        <f t="shared" si="40"/>
        <v/>
      </c>
      <c r="AB317" s="243"/>
      <c r="AC317" s="243"/>
      <c r="AD317" s="243"/>
      <c r="AE317" s="536"/>
    </row>
    <row r="318" spans="1:31" s="23" customFormat="1" ht="15.75" hidden="1" customHeight="1" x14ac:dyDescent="0.15">
      <c r="A318" s="115" t="str">
        <f t="shared" si="36"/>
        <v>×</v>
      </c>
      <c r="B318" s="179"/>
      <c r="G318" s="251" t="str">
        <f t="shared" si="41"/>
        <v/>
      </c>
      <c r="H318" s="251"/>
      <c r="I318" s="252"/>
      <c r="J318" s="254" t="str">
        <f t="shared" si="37"/>
        <v/>
      </c>
      <c r="K318" s="254"/>
      <c r="L318" s="254"/>
      <c r="M318" s="254"/>
      <c r="N318" s="254" t="str">
        <f t="shared" si="38"/>
        <v/>
      </c>
      <c r="O318" s="254"/>
      <c r="P318" s="254"/>
      <c r="Q318" s="537"/>
      <c r="R318" s="557"/>
      <c r="S318" s="466"/>
      <c r="T318" s="466"/>
      <c r="U318" s="466"/>
      <c r="V318" s="254" t="str">
        <f t="shared" si="39"/>
        <v/>
      </c>
      <c r="W318" s="254"/>
      <c r="X318" s="254"/>
      <c r="Y318" s="254"/>
      <c r="Z318" s="254"/>
      <c r="AA318" s="254" t="str">
        <f t="shared" si="40"/>
        <v/>
      </c>
      <c r="AB318" s="254"/>
      <c r="AC318" s="254"/>
      <c r="AD318" s="254"/>
      <c r="AE318" s="537"/>
    </row>
    <row r="319" spans="1:31" s="23" customFormat="1" ht="15.75" customHeight="1" x14ac:dyDescent="0.15">
      <c r="A319" s="179"/>
      <c r="B319" s="179" t="s">
        <v>571</v>
      </c>
      <c r="F319" s="183"/>
      <c r="G319" s="183"/>
      <c r="H319" s="190"/>
      <c r="I319" s="42"/>
      <c r="J319" s="42"/>
      <c r="K319" s="42"/>
      <c r="L319" s="42"/>
      <c r="M319" s="42"/>
      <c r="N319" s="42"/>
      <c r="O319" s="42"/>
      <c r="P319" s="190"/>
      <c r="Q319" s="190"/>
      <c r="R319" s="190"/>
      <c r="S319" s="190"/>
      <c r="T319" s="42"/>
      <c r="U319" s="42"/>
      <c r="V319" s="42"/>
      <c r="W319" s="42"/>
      <c r="X319" s="42"/>
      <c r="Y319" s="42"/>
      <c r="Z319" s="42"/>
      <c r="AA319" s="42"/>
      <c r="AB319" s="42"/>
      <c r="AC319" s="42"/>
      <c r="AD319" s="42"/>
    </row>
    <row r="320" spans="1:31" s="23" customFormat="1" ht="15.75" customHeight="1" x14ac:dyDescent="0.15">
      <c r="A320" s="179"/>
      <c r="F320" s="179"/>
      <c r="G320" s="179"/>
      <c r="H320" s="180"/>
      <c r="I320" s="45"/>
      <c r="J320" s="45"/>
      <c r="K320" s="45"/>
      <c r="L320" s="45"/>
      <c r="M320" s="45"/>
      <c r="N320" s="45"/>
      <c r="O320" s="45"/>
      <c r="P320" s="180"/>
      <c r="Q320" s="180"/>
      <c r="R320" s="180"/>
      <c r="S320" s="180"/>
      <c r="T320" s="45"/>
      <c r="U320" s="45"/>
      <c r="V320" s="45"/>
      <c r="W320" s="45"/>
      <c r="X320" s="45"/>
      <c r="Y320" s="45"/>
      <c r="Z320" s="45"/>
      <c r="AA320" s="45"/>
      <c r="AB320" s="45"/>
      <c r="AC320" s="45"/>
      <c r="AD320" s="45"/>
    </row>
    <row r="321" spans="1:88" s="23" customFormat="1" ht="15.75" customHeight="1" x14ac:dyDescent="0.15">
      <c r="G321" s="28" t="s">
        <v>404</v>
      </c>
      <c r="H321" s="34"/>
      <c r="I321" s="34"/>
      <c r="J321" s="28"/>
      <c r="K321" s="28"/>
      <c r="L321" s="28"/>
      <c r="M321" s="28"/>
      <c r="N321" s="28"/>
      <c r="O321" s="28"/>
      <c r="P321" s="28"/>
      <c r="Q321" s="28"/>
      <c r="R321" s="28"/>
      <c r="S321" s="28"/>
      <c r="T321" s="28"/>
      <c r="U321" s="28"/>
      <c r="V321" s="28"/>
      <c r="W321" s="28"/>
      <c r="X321" s="28"/>
      <c r="Y321" s="28"/>
      <c r="Z321" s="28"/>
      <c r="AA321" s="28"/>
      <c r="AB321" s="28"/>
      <c r="AC321" s="28"/>
      <c r="AD321" s="28"/>
      <c r="AE321" s="30"/>
      <c r="AH321" s="30"/>
      <c r="AI321" s="30"/>
      <c r="AJ321" s="30"/>
      <c r="AK321" s="30"/>
      <c r="CE321" s="30"/>
    </row>
    <row r="322" spans="1:88" s="23" customFormat="1" ht="15.75" customHeight="1" x14ac:dyDescent="0.15">
      <c r="G322" s="256" t="s">
        <v>74</v>
      </c>
      <c r="H322" s="257"/>
      <c r="I322" s="257"/>
      <c r="J322" s="571" t="s">
        <v>402</v>
      </c>
      <c r="K322" s="269"/>
      <c r="L322" s="269"/>
      <c r="M322" s="269"/>
      <c r="N322" s="257" t="s">
        <v>403</v>
      </c>
      <c r="O322" s="269"/>
      <c r="P322" s="269"/>
      <c r="Q322" s="573"/>
      <c r="R322" s="571" t="s">
        <v>187</v>
      </c>
      <c r="S322" s="257"/>
      <c r="T322" s="598"/>
      <c r="U322" s="595" t="s">
        <v>408</v>
      </c>
      <c r="V322" s="294"/>
      <c r="W322" s="294"/>
      <c r="X322" s="294"/>
      <c r="Y322" s="570"/>
      <c r="Z322" s="293" t="s">
        <v>409</v>
      </c>
      <c r="AA322" s="294"/>
      <c r="AB322" s="294"/>
      <c r="AC322" s="294"/>
      <c r="AD322" s="294"/>
      <c r="AH322" s="30"/>
      <c r="AI322" s="30"/>
      <c r="AJ322" s="30"/>
      <c r="AK322" s="30"/>
      <c r="CF322" s="30"/>
      <c r="CG322" s="30"/>
      <c r="CH322" s="30"/>
      <c r="CI322" s="30"/>
      <c r="CJ322" s="30"/>
    </row>
    <row r="323" spans="1:88" s="23" customFormat="1" ht="15.75" customHeight="1" x14ac:dyDescent="0.15">
      <c r="G323" s="330"/>
      <c r="H323" s="279"/>
      <c r="I323" s="279"/>
      <c r="J323" s="324"/>
      <c r="K323" s="244"/>
      <c r="L323" s="244"/>
      <c r="M323" s="244"/>
      <c r="N323" s="279"/>
      <c r="O323" s="244"/>
      <c r="P323" s="244"/>
      <c r="Q323" s="323"/>
      <c r="R323" s="324"/>
      <c r="S323" s="279"/>
      <c r="T323" s="599"/>
      <c r="U323" s="596"/>
      <c r="V323" s="490"/>
      <c r="W323" s="490"/>
      <c r="X323" s="490"/>
      <c r="Y323" s="491"/>
      <c r="Z323" s="489"/>
      <c r="AA323" s="490"/>
      <c r="AB323" s="490"/>
      <c r="AC323" s="490"/>
      <c r="AD323" s="490"/>
      <c r="AH323" s="30"/>
      <c r="AI323" s="30"/>
      <c r="AJ323" s="30"/>
      <c r="AK323" s="30"/>
      <c r="CF323" s="30"/>
      <c r="CG323" s="30"/>
      <c r="CH323" s="30"/>
      <c r="CI323" s="30"/>
      <c r="CJ323" s="30"/>
    </row>
    <row r="324" spans="1:88" s="23" customFormat="1" ht="15.75" customHeight="1" x14ac:dyDescent="0.15">
      <c r="G324" s="258"/>
      <c r="H324" s="259"/>
      <c r="I324" s="259"/>
      <c r="J324" s="572"/>
      <c r="K324" s="255"/>
      <c r="L324" s="255"/>
      <c r="M324" s="255"/>
      <c r="N324" s="255"/>
      <c r="O324" s="255"/>
      <c r="P324" s="255"/>
      <c r="Q324" s="574"/>
      <c r="R324" s="325"/>
      <c r="S324" s="259"/>
      <c r="T324" s="600"/>
      <c r="U324" s="597"/>
      <c r="V324" s="493"/>
      <c r="W324" s="493"/>
      <c r="X324" s="493"/>
      <c r="Y324" s="494"/>
      <c r="Z324" s="492"/>
      <c r="AA324" s="493"/>
      <c r="AB324" s="493"/>
      <c r="AC324" s="493"/>
      <c r="AD324" s="493"/>
      <c r="AH324" s="30"/>
      <c r="AI324" s="30"/>
      <c r="AJ324" s="30"/>
      <c r="AK324" s="30"/>
      <c r="CF324" s="30"/>
      <c r="CG324" s="30"/>
      <c r="CH324" s="30"/>
      <c r="CI324" s="30"/>
      <c r="CJ324" s="30"/>
    </row>
    <row r="325" spans="1:88" s="23" customFormat="1" ht="15.75" customHeight="1" x14ac:dyDescent="0.15">
      <c r="A325" s="181" t="str">
        <f t="shared" ref="A325:A340" si="42">IF(G325="","×","")</f>
        <v/>
      </c>
      <c r="B325" s="179"/>
      <c r="G325" s="265">
        <f t="shared" ref="G325:G340" si="43">G259</f>
        <v>2</v>
      </c>
      <c r="H325" s="266"/>
      <c r="I325" s="266"/>
      <c r="J325" s="552">
        <f t="shared" ref="J325:J340" si="44">IF(AD136="","",AD136*AE$193)</f>
        <v>4015.3122000000003</v>
      </c>
      <c r="K325" s="268"/>
      <c r="L325" s="268"/>
      <c r="M325" s="268"/>
      <c r="N325" s="268">
        <f t="shared" ref="N325:N340" si="45">IF(AD136="","",AD136*AE$194)</f>
        <v>4015.3122000000003</v>
      </c>
      <c r="O325" s="268"/>
      <c r="P325" s="268"/>
      <c r="Q325" s="601"/>
      <c r="R325" s="602">
        <f>S229</f>
        <v>1.5</v>
      </c>
      <c r="S325" s="603"/>
      <c r="T325" s="604"/>
      <c r="U325" s="593">
        <f>IF(J325="","",ROUND(J325*R325,-1))</f>
        <v>6020</v>
      </c>
      <c r="V325" s="594"/>
      <c r="W325" s="338"/>
      <c r="X325" s="338"/>
      <c r="Y325" s="338"/>
      <c r="Z325" s="338">
        <f>IF(N325="","",ROUND(N325*R325,-1))</f>
        <v>6020</v>
      </c>
      <c r="AA325" s="338"/>
      <c r="AB325" s="338"/>
      <c r="AC325" s="338"/>
      <c r="AD325" s="352"/>
      <c r="AH325" s="30"/>
      <c r="AI325" s="30"/>
      <c r="AJ325" s="30"/>
      <c r="AK325" s="30"/>
      <c r="CG325" s="30"/>
      <c r="CH325" s="30"/>
      <c r="CI325" s="30"/>
      <c r="CJ325" s="30"/>
    </row>
    <row r="326" spans="1:88" s="23" customFormat="1" ht="15.75" customHeight="1" x14ac:dyDescent="0.15">
      <c r="A326" s="181" t="str">
        <f t="shared" si="42"/>
        <v/>
      </c>
      <c r="B326" s="179"/>
      <c r="G326" s="381">
        <f t="shared" si="43"/>
        <v>3</v>
      </c>
      <c r="H326" s="382"/>
      <c r="I326" s="382"/>
      <c r="J326" s="545">
        <f t="shared" si="44"/>
        <v>3364.4124000000002</v>
      </c>
      <c r="K326" s="243"/>
      <c r="L326" s="243"/>
      <c r="M326" s="243"/>
      <c r="N326" s="243">
        <f t="shared" si="45"/>
        <v>3364.4124000000002</v>
      </c>
      <c r="O326" s="243"/>
      <c r="P326" s="243"/>
      <c r="Q326" s="535"/>
      <c r="R326" s="546">
        <f>R325</f>
        <v>1.5</v>
      </c>
      <c r="S326" s="297"/>
      <c r="T326" s="445"/>
      <c r="U326" s="547">
        <f t="shared" ref="U326:U340" si="46">IF(J326="","",ROUND(J326*R326,-1))</f>
        <v>5050</v>
      </c>
      <c r="V326" s="548"/>
      <c r="W326" s="314"/>
      <c r="X326" s="314"/>
      <c r="Y326" s="314"/>
      <c r="Z326" s="314">
        <f t="shared" ref="Z326:Z340" si="47">IF(N326="","",ROUND(N326*R326,-1))</f>
        <v>5050</v>
      </c>
      <c r="AA326" s="314"/>
      <c r="AB326" s="314"/>
      <c r="AC326" s="314"/>
      <c r="AD326" s="348"/>
      <c r="AH326" s="30"/>
      <c r="AI326" s="30"/>
      <c r="AJ326" s="30"/>
      <c r="AK326" s="30"/>
      <c r="CG326" s="30"/>
      <c r="CH326" s="30"/>
      <c r="CI326" s="30"/>
      <c r="CJ326" s="30"/>
    </row>
    <row r="327" spans="1:88" s="23" customFormat="1" ht="15.75" customHeight="1" x14ac:dyDescent="0.15">
      <c r="A327" s="181" t="str">
        <f t="shared" si="42"/>
        <v/>
      </c>
      <c r="B327" s="179"/>
      <c r="G327" s="381">
        <f t="shared" si="43"/>
        <v>4</v>
      </c>
      <c r="H327" s="382"/>
      <c r="I327" s="382"/>
      <c r="J327" s="545">
        <f t="shared" si="44"/>
        <v>10309.7952</v>
      </c>
      <c r="K327" s="243"/>
      <c r="L327" s="243"/>
      <c r="M327" s="243"/>
      <c r="N327" s="243">
        <f t="shared" si="45"/>
        <v>10309.7952</v>
      </c>
      <c r="O327" s="243"/>
      <c r="P327" s="243"/>
      <c r="Q327" s="535"/>
      <c r="R327" s="546">
        <f t="shared" ref="R327:R340" si="48">R326</f>
        <v>1.5</v>
      </c>
      <c r="S327" s="297"/>
      <c r="T327" s="445"/>
      <c r="U327" s="547">
        <f t="shared" si="46"/>
        <v>15460</v>
      </c>
      <c r="V327" s="548"/>
      <c r="W327" s="314"/>
      <c r="X327" s="314"/>
      <c r="Y327" s="314"/>
      <c r="Z327" s="314">
        <f t="shared" si="47"/>
        <v>15460</v>
      </c>
      <c r="AA327" s="314"/>
      <c r="AB327" s="314"/>
      <c r="AC327" s="314"/>
      <c r="AD327" s="348"/>
      <c r="AH327" s="30"/>
      <c r="AI327" s="30"/>
      <c r="AJ327" s="30"/>
      <c r="CF327" s="30"/>
      <c r="CG327" s="30"/>
      <c r="CH327" s="30"/>
      <c r="CI327" s="30"/>
    </row>
    <row r="328" spans="1:88" s="23" customFormat="1" ht="15.75" customHeight="1" x14ac:dyDescent="0.15">
      <c r="A328" s="181" t="str">
        <f t="shared" si="42"/>
        <v/>
      </c>
      <c r="B328" s="179"/>
      <c r="G328" s="381">
        <f t="shared" si="43"/>
        <v>5</v>
      </c>
      <c r="H328" s="382"/>
      <c r="I328" s="382"/>
      <c r="J328" s="545">
        <f t="shared" si="44"/>
        <v>10309.7952</v>
      </c>
      <c r="K328" s="243"/>
      <c r="L328" s="243"/>
      <c r="M328" s="243"/>
      <c r="N328" s="243">
        <f t="shared" si="45"/>
        <v>10309.7952</v>
      </c>
      <c r="O328" s="243"/>
      <c r="P328" s="243"/>
      <c r="Q328" s="535"/>
      <c r="R328" s="546">
        <f t="shared" si="48"/>
        <v>1.5</v>
      </c>
      <c r="S328" s="297"/>
      <c r="T328" s="445"/>
      <c r="U328" s="547">
        <f t="shared" si="46"/>
        <v>15460</v>
      </c>
      <c r="V328" s="548"/>
      <c r="W328" s="314"/>
      <c r="X328" s="314"/>
      <c r="Y328" s="314"/>
      <c r="Z328" s="314">
        <f t="shared" si="47"/>
        <v>15460</v>
      </c>
      <c r="AA328" s="314"/>
      <c r="AB328" s="314"/>
      <c r="AC328" s="314"/>
      <c r="AD328" s="348"/>
      <c r="AH328" s="30"/>
      <c r="AI328" s="30"/>
      <c r="AJ328" s="30"/>
      <c r="CF328" s="30"/>
      <c r="CG328" s="30"/>
      <c r="CH328" s="30"/>
      <c r="CI328" s="30"/>
    </row>
    <row r="329" spans="1:88" s="23" customFormat="1" ht="15.75" customHeight="1" x14ac:dyDescent="0.15">
      <c r="A329" s="181" t="str">
        <f t="shared" si="42"/>
        <v/>
      </c>
      <c r="B329" s="179"/>
      <c r="G329" s="381">
        <f t="shared" si="43"/>
        <v>6</v>
      </c>
      <c r="H329" s="382"/>
      <c r="I329" s="382"/>
      <c r="J329" s="545">
        <f t="shared" si="44"/>
        <v>10309.7952</v>
      </c>
      <c r="K329" s="243"/>
      <c r="L329" s="243"/>
      <c r="M329" s="243"/>
      <c r="N329" s="243">
        <f t="shared" si="45"/>
        <v>10309.7952</v>
      </c>
      <c r="O329" s="243"/>
      <c r="P329" s="243"/>
      <c r="Q329" s="535"/>
      <c r="R329" s="546">
        <f t="shared" si="48"/>
        <v>1.5</v>
      </c>
      <c r="S329" s="297"/>
      <c r="T329" s="445"/>
      <c r="U329" s="547">
        <f t="shared" si="46"/>
        <v>15460</v>
      </c>
      <c r="V329" s="548"/>
      <c r="W329" s="314"/>
      <c r="X329" s="314"/>
      <c r="Y329" s="314"/>
      <c r="Z329" s="314">
        <f t="shared" si="47"/>
        <v>15460</v>
      </c>
      <c r="AA329" s="314"/>
      <c r="AB329" s="314"/>
      <c r="AC329" s="314"/>
      <c r="AD329" s="348"/>
      <c r="AH329" s="30"/>
      <c r="AI329" s="30"/>
      <c r="AJ329" s="30"/>
      <c r="CF329" s="30"/>
      <c r="CG329" s="30"/>
      <c r="CH329" s="30"/>
      <c r="CI329" s="30"/>
    </row>
    <row r="330" spans="1:88" s="23" customFormat="1" ht="15.75" customHeight="1" x14ac:dyDescent="0.15">
      <c r="A330" s="181" t="str">
        <f t="shared" si="42"/>
        <v/>
      </c>
      <c r="B330" s="179"/>
      <c r="G330" s="381">
        <f t="shared" si="43"/>
        <v>7</v>
      </c>
      <c r="H330" s="382"/>
      <c r="I330" s="382"/>
      <c r="J330" s="545">
        <f t="shared" si="44"/>
        <v>67828.417199999996</v>
      </c>
      <c r="K330" s="243"/>
      <c r="L330" s="243"/>
      <c r="M330" s="243"/>
      <c r="N330" s="243">
        <f t="shared" si="45"/>
        <v>67828.417199999996</v>
      </c>
      <c r="O330" s="243"/>
      <c r="P330" s="243"/>
      <c r="Q330" s="535"/>
      <c r="R330" s="546">
        <f t="shared" si="48"/>
        <v>1.5</v>
      </c>
      <c r="S330" s="297"/>
      <c r="T330" s="445"/>
      <c r="U330" s="547">
        <f t="shared" si="46"/>
        <v>101740</v>
      </c>
      <c r="V330" s="548"/>
      <c r="W330" s="314"/>
      <c r="X330" s="314"/>
      <c r="Y330" s="314"/>
      <c r="Z330" s="314">
        <f t="shared" si="47"/>
        <v>101740</v>
      </c>
      <c r="AA330" s="314"/>
      <c r="AB330" s="314"/>
      <c r="AC330" s="314"/>
      <c r="AD330" s="348"/>
      <c r="AH330" s="30"/>
      <c r="AI330" s="30"/>
      <c r="AJ330" s="30"/>
      <c r="CF330" s="30"/>
      <c r="CG330" s="30"/>
      <c r="CH330" s="30"/>
      <c r="CI330" s="30"/>
    </row>
    <row r="331" spans="1:88" s="23" customFormat="1" ht="15.75" customHeight="1" x14ac:dyDescent="0.15">
      <c r="A331" s="181" t="str">
        <f t="shared" si="42"/>
        <v/>
      </c>
      <c r="B331" s="179"/>
      <c r="G331" s="381">
        <f t="shared" si="43"/>
        <v>8</v>
      </c>
      <c r="H331" s="382"/>
      <c r="I331" s="382"/>
      <c r="J331" s="545">
        <f t="shared" si="44"/>
        <v>32232.002400000001</v>
      </c>
      <c r="K331" s="243"/>
      <c r="L331" s="243"/>
      <c r="M331" s="243"/>
      <c r="N331" s="243">
        <f t="shared" si="45"/>
        <v>32232.002400000001</v>
      </c>
      <c r="O331" s="243"/>
      <c r="P331" s="243"/>
      <c r="Q331" s="535"/>
      <c r="R331" s="546">
        <f t="shared" si="48"/>
        <v>1.5</v>
      </c>
      <c r="S331" s="297"/>
      <c r="T331" s="445"/>
      <c r="U331" s="547">
        <f t="shared" si="46"/>
        <v>48350</v>
      </c>
      <c r="V331" s="548"/>
      <c r="W331" s="314"/>
      <c r="X331" s="314"/>
      <c r="Y331" s="314"/>
      <c r="Z331" s="314">
        <f t="shared" si="47"/>
        <v>48350</v>
      </c>
      <c r="AA331" s="314"/>
      <c r="AB331" s="314"/>
      <c r="AC331" s="314"/>
      <c r="AD331" s="348"/>
      <c r="AH331" s="30"/>
      <c r="AI331" s="30"/>
      <c r="AJ331" s="30"/>
      <c r="CF331" s="30"/>
      <c r="CG331" s="30"/>
      <c r="CH331" s="30"/>
      <c r="CI331" s="30"/>
    </row>
    <row r="332" spans="1:88" s="23" customFormat="1" ht="15.75" customHeight="1" x14ac:dyDescent="0.15">
      <c r="A332" s="181" t="str">
        <f t="shared" si="42"/>
        <v/>
      </c>
      <c r="B332" s="179"/>
      <c r="G332" s="381">
        <f t="shared" si="43"/>
        <v>9</v>
      </c>
      <c r="H332" s="382"/>
      <c r="I332" s="382"/>
      <c r="J332" s="545">
        <f t="shared" si="44"/>
        <v>52526.347200000004</v>
      </c>
      <c r="K332" s="243"/>
      <c r="L332" s="243"/>
      <c r="M332" s="243"/>
      <c r="N332" s="243">
        <f t="shared" si="45"/>
        <v>52526.347200000004</v>
      </c>
      <c r="O332" s="243"/>
      <c r="P332" s="243"/>
      <c r="Q332" s="535"/>
      <c r="R332" s="546">
        <f t="shared" si="48"/>
        <v>1.5</v>
      </c>
      <c r="S332" s="297"/>
      <c r="T332" s="445"/>
      <c r="U332" s="547">
        <f t="shared" si="46"/>
        <v>78790</v>
      </c>
      <c r="V332" s="548"/>
      <c r="W332" s="314"/>
      <c r="X332" s="314"/>
      <c r="Y332" s="314"/>
      <c r="Z332" s="314">
        <f t="shared" si="47"/>
        <v>78790</v>
      </c>
      <c r="AA332" s="314"/>
      <c r="AB332" s="314"/>
      <c r="AC332" s="314"/>
      <c r="AD332" s="348"/>
      <c r="AH332" s="30"/>
      <c r="AI332" s="30"/>
      <c r="AJ332" s="30"/>
      <c r="CF332" s="30"/>
      <c r="CG332" s="30"/>
      <c r="CH332" s="30"/>
      <c r="CI332" s="30"/>
    </row>
    <row r="333" spans="1:88" s="23" customFormat="1" ht="15.75" customHeight="1" x14ac:dyDescent="0.15">
      <c r="A333" s="181" t="str">
        <f t="shared" si="42"/>
        <v/>
      </c>
      <c r="B333" s="179"/>
      <c r="G333" s="381">
        <f t="shared" si="43"/>
        <v>10</v>
      </c>
      <c r="H333" s="382"/>
      <c r="I333" s="382"/>
      <c r="J333" s="545">
        <f t="shared" si="44"/>
        <v>37766.898000000001</v>
      </c>
      <c r="K333" s="243"/>
      <c r="L333" s="243"/>
      <c r="M333" s="243"/>
      <c r="N333" s="243">
        <f t="shared" si="45"/>
        <v>37766.898000000001</v>
      </c>
      <c r="O333" s="243"/>
      <c r="P333" s="243"/>
      <c r="Q333" s="535"/>
      <c r="R333" s="546">
        <f t="shared" si="48"/>
        <v>1.5</v>
      </c>
      <c r="S333" s="297"/>
      <c r="T333" s="445"/>
      <c r="U333" s="547">
        <f t="shared" si="46"/>
        <v>56650</v>
      </c>
      <c r="V333" s="548"/>
      <c r="W333" s="314"/>
      <c r="X333" s="314"/>
      <c r="Y333" s="314"/>
      <c r="Z333" s="314">
        <f t="shared" si="47"/>
        <v>56650</v>
      </c>
      <c r="AA333" s="314"/>
      <c r="AB333" s="314"/>
      <c r="AC333" s="314"/>
      <c r="AD333" s="348"/>
      <c r="AH333" s="30"/>
      <c r="AI333" s="30"/>
      <c r="AJ333" s="30"/>
      <c r="CF333" s="30"/>
      <c r="CG333" s="30"/>
      <c r="CH333" s="30"/>
      <c r="CI333" s="30"/>
    </row>
    <row r="334" spans="1:88" s="23" customFormat="1" ht="15.75" customHeight="1" x14ac:dyDescent="0.15">
      <c r="A334" s="181" t="str">
        <f t="shared" si="42"/>
        <v/>
      </c>
      <c r="B334" s="179"/>
      <c r="G334" s="381">
        <f t="shared" si="43"/>
        <v>11</v>
      </c>
      <c r="H334" s="382"/>
      <c r="I334" s="382"/>
      <c r="J334" s="545">
        <f t="shared" si="44"/>
        <v>52526.347200000004</v>
      </c>
      <c r="K334" s="243"/>
      <c r="L334" s="243"/>
      <c r="M334" s="243"/>
      <c r="N334" s="243">
        <f t="shared" si="45"/>
        <v>52526.347200000004</v>
      </c>
      <c r="O334" s="243"/>
      <c r="P334" s="243"/>
      <c r="Q334" s="535"/>
      <c r="R334" s="546">
        <f t="shared" si="48"/>
        <v>1.5</v>
      </c>
      <c r="S334" s="297"/>
      <c r="T334" s="445"/>
      <c r="U334" s="547">
        <f t="shared" si="46"/>
        <v>78790</v>
      </c>
      <c r="V334" s="548"/>
      <c r="W334" s="314"/>
      <c r="X334" s="314"/>
      <c r="Y334" s="314"/>
      <c r="Z334" s="314">
        <f t="shared" si="47"/>
        <v>78790</v>
      </c>
      <c r="AA334" s="314"/>
      <c r="AB334" s="314"/>
      <c r="AC334" s="314"/>
      <c r="AD334" s="348"/>
      <c r="AH334" s="30"/>
      <c r="AI334" s="30"/>
      <c r="AJ334" s="30"/>
      <c r="CF334" s="30"/>
      <c r="CG334" s="30"/>
      <c r="CH334" s="30"/>
      <c r="CI334" s="30"/>
    </row>
    <row r="335" spans="1:88" s="23" customFormat="1" ht="15.75" customHeight="1" x14ac:dyDescent="0.15">
      <c r="A335" s="181" t="str">
        <f t="shared" si="42"/>
        <v/>
      </c>
      <c r="B335" s="179"/>
      <c r="G335" s="381">
        <f t="shared" si="43"/>
        <v>12</v>
      </c>
      <c r="H335" s="382"/>
      <c r="I335" s="382"/>
      <c r="J335" s="545">
        <f t="shared" si="44"/>
        <v>35596.414799999999</v>
      </c>
      <c r="K335" s="243"/>
      <c r="L335" s="243"/>
      <c r="M335" s="243"/>
      <c r="N335" s="243">
        <f t="shared" si="45"/>
        <v>35596.414799999999</v>
      </c>
      <c r="O335" s="243"/>
      <c r="P335" s="243"/>
      <c r="Q335" s="535"/>
      <c r="R335" s="546">
        <f t="shared" si="48"/>
        <v>1.5</v>
      </c>
      <c r="S335" s="297"/>
      <c r="T335" s="445"/>
      <c r="U335" s="547">
        <f t="shared" si="46"/>
        <v>53390</v>
      </c>
      <c r="V335" s="548"/>
      <c r="W335" s="314"/>
      <c r="X335" s="314"/>
      <c r="Y335" s="314"/>
      <c r="Z335" s="314">
        <f t="shared" si="47"/>
        <v>53390</v>
      </c>
      <c r="AA335" s="314"/>
      <c r="AB335" s="314"/>
      <c r="AC335" s="314"/>
      <c r="AD335" s="348"/>
      <c r="AH335" s="30"/>
      <c r="AI335" s="30"/>
      <c r="AJ335" s="30"/>
      <c r="CF335" s="30"/>
      <c r="CG335" s="30"/>
      <c r="CH335" s="30"/>
      <c r="CI335" s="30"/>
    </row>
    <row r="336" spans="1:88" s="23" customFormat="1" ht="15.75" hidden="1" customHeight="1" x14ac:dyDescent="0.15">
      <c r="A336" s="181" t="str">
        <f t="shared" si="42"/>
        <v>×</v>
      </c>
      <c r="B336" s="179"/>
      <c r="G336" s="381" t="str">
        <f t="shared" si="43"/>
        <v/>
      </c>
      <c r="H336" s="382"/>
      <c r="I336" s="382"/>
      <c r="J336" s="545" t="str">
        <f t="shared" si="44"/>
        <v/>
      </c>
      <c r="K336" s="243"/>
      <c r="L336" s="243"/>
      <c r="M336" s="243"/>
      <c r="N336" s="243" t="str">
        <f t="shared" si="45"/>
        <v/>
      </c>
      <c r="O336" s="243"/>
      <c r="P336" s="243"/>
      <c r="Q336" s="535"/>
      <c r="R336" s="546">
        <f t="shared" si="48"/>
        <v>1.5</v>
      </c>
      <c r="S336" s="297"/>
      <c r="T336" s="445"/>
      <c r="U336" s="547" t="str">
        <f t="shared" si="46"/>
        <v/>
      </c>
      <c r="V336" s="548"/>
      <c r="W336" s="314"/>
      <c r="X336" s="314"/>
      <c r="Y336" s="314"/>
      <c r="Z336" s="314" t="str">
        <f t="shared" si="47"/>
        <v/>
      </c>
      <c r="AA336" s="314"/>
      <c r="AB336" s="314"/>
      <c r="AC336" s="314"/>
      <c r="AD336" s="348"/>
      <c r="AH336" s="30"/>
      <c r="AI336" s="30"/>
      <c r="AJ336" s="30"/>
      <c r="CF336" s="30"/>
      <c r="CG336" s="30"/>
      <c r="CH336" s="30"/>
      <c r="CI336" s="30"/>
    </row>
    <row r="337" spans="1:87" s="23" customFormat="1" ht="15.75" hidden="1" customHeight="1" x14ac:dyDescent="0.15">
      <c r="A337" s="181" t="str">
        <f t="shared" si="42"/>
        <v>×</v>
      </c>
      <c r="B337" s="179"/>
      <c r="G337" s="381" t="str">
        <f t="shared" si="43"/>
        <v/>
      </c>
      <c r="H337" s="382"/>
      <c r="I337" s="382"/>
      <c r="J337" s="545" t="str">
        <f t="shared" si="44"/>
        <v/>
      </c>
      <c r="K337" s="243"/>
      <c r="L337" s="243"/>
      <c r="M337" s="243"/>
      <c r="N337" s="243" t="str">
        <f t="shared" si="45"/>
        <v/>
      </c>
      <c r="O337" s="243"/>
      <c r="P337" s="243"/>
      <c r="Q337" s="535"/>
      <c r="R337" s="546">
        <f t="shared" si="48"/>
        <v>1.5</v>
      </c>
      <c r="S337" s="297"/>
      <c r="T337" s="445"/>
      <c r="U337" s="547" t="str">
        <f t="shared" si="46"/>
        <v/>
      </c>
      <c r="V337" s="548"/>
      <c r="W337" s="314"/>
      <c r="X337" s="314"/>
      <c r="Y337" s="314"/>
      <c r="Z337" s="314" t="str">
        <f t="shared" si="47"/>
        <v/>
      </c>
      <c r="AA337" s="314"/>
      <c r="AB337" s="314"/>
      <c r="AC337" s="314"/>
      <c r="AD337" s="348"/>
      <c r="AH337" s="30"/>
      <c r="AI337" s="30"/>
      <c r="AJ337" s="30"/>
      <c r="CF337" s="30"/>
      <c r="CG337" s="30"/>
      <c r="CH337" s="30"/>
      <c r="CI337" s="30"/>
    </row>
    <row r="338" spans="1:87" s="23" customFormat="1" ht="15.75" hidden="1" customHeight="1" x14ac:dyDescent="0.15">
      <c r="A338" s="181" t="str">
        <f t="shared" si="42"/>
        <v>×</v>
      </c>
      <c r="B338" s="179"/>
      <c r="G338" s="381" t="str">
        <f t="shared" si="43"/>
        <v/>
      </c>
      <c r="H338" s="382"/>
      <c r="I338" s="382"/>
      <c r="J338" s="545" t="str">
        <f t="shared" si="44"/>
        <v/>
      </c>
      <c r="K338" s="243"/>
      <c r="L338" s="243"/>
      <c r="M338" s="243"/>
      <c r="N338" s="243" t="str">
        <f t="shared" si="45"/>
        <v/>
      </c>
      <c r="O338" s="243"/>
      <c r="P338" s="243"/>
      <c r="Q338" s="535"/>
      <c r="R338" s="546">
        <f t="shared" si="48"/>
        <v>1.5</v>
      </c>
      <c r="S338" s="297"/>
      <c r="T338" s="445"/>
      <c r="U338" s="547" t="str">
        <f t="shared" si="46"/>
        <v/>
      </c>
      <c r="V338" s="548"/>
      <c r="W338" s="314"/>
      <c r="X338" s="314"/>
      <c r="Y338" s="314"/>
      <c r="Z338" s="314" t="str">
        <f t="shared" si="47"/>
        <v/>
      </c>
      <c r="AA338" s="314"/>
      <c r="AB338" s="314"/>
      <c r="AC338" s="314"/>
      <c r="AD338" s="348"/>
      <c r="AH338" s="30"/>
      <c r="AI338" s="30"/>
      <c r="AJ338" s="30"/>
      <c r="CF338" s="30"/>
      <c r="CG338" s="30"/>
      <c r="CH338" s="30"/>
      <c r="CI338" s="30"/>
    </row>
    <row r="339" spans="1:87" s="23" customFormat="1" ht="15.75" hidden="1" customHeight="1" x14ac:dyDescent="0.15">
      <c r="A339" s="181" t="str">
        <f t="shared" si="42"/>
        <v>×</v>
      </c>
      <c r="B339" s="179"/>
      <c r="G339" s="381" t="str">
        <f t="shared" si="43"/>
        <v/>
      </c>
      <c r="H339" s="382"/>
      <c r="I339" s="382"/>
      <c r="J339" s="545" t="str">
        <f t="shared" si="44"/>
        <v/>
      </c>
      <c r="K339" s="243"/>
      <c r="L339" s="243"/>
      <c r="M339" s="243"/>
      <c r="N339" s="243" t="str">
        <f t="shared" si="45"/>
        <v/>
      </c>
      <c r="O339" s="243"/>
      <c r="P339" s="243"/>
      <c r="Q339" s="535"/>
      <c r="R339" s="546">
        <f t="shared" si="48"/>
        <v>1.5</v>
      </c>
      <c r="S339" s="297"/>
      <c r="T339" s="445"/>
      <c r="U339" s="547" t="str">
        <f t="shared" si="46"/>
        <v/>
      </c>
      <c r="V339" s="548"/>
      <c r="W339" s="314"/>
      <c r="X339" s="314"/>
      <c r="Y339" s="314"/>
      <c r="Z339" s="314" t="str">
        <f t="shared" si="47"/>
        <v/>
      </c>
      <c r="AA339" s="314"/>
      <c r="AB339" s="314"/>
      <c r="AC339" s="314"/>
      <c r="AD339" s="348"/>
      <c r="AH339" s="30"/>
      <c r="AI339" s="30"/>
      <c r="AJ339" s="30"/>
      <c r="CF339" s="30"/>
      <c r="CG339" s="30"/>
      <c r="CH339" s="30"/>
      <c r="CI339" s="30"/>
    </row>
    <row r="340" spans="1:87" s="23" customFormat="1" ht="15.75" hidden="1" customHeight="1" x14ac:dyDescent="0.15">
      <c r="A340" s="182" t="str">
        <f t="shared" si="42"/>
        <v>×</v>
      </c>
      <c r="B340" s="179"/>
      <c r="G340" s="530" t="str">
        <f t="shared" si="43"/>
        <v/>
      </c>
      <c r="H340" s="531"/>
      <c r="I340" s="531"/>
      <c r="J340" s="549" t="str">
        <f t="shared" si="44"/>
        <v/>
      </c>
      <c r="K340" s="254"/>
      <c r="L340" s="254"/>
      <c r="M340" s="254"/>
      <c r="N340" s="254" t="str">
        <f t="shared" si="45"/>
        <v/>
      </c>
      <c r="O340" s="254"/>
      <c r="P340" s="254"/>
      <c r="Q340" s="534"/>
      <c r="R340" s="550">
        <f t="shared" si="48"/>
        <v>1.5</v>
      </c>
      <c r="S340" s="298"/>
      <c r="T340" s="551"/>
      <c r="U340" s="301" t="str">
        <f t="shared" si="46"/>
        <v/>
      </c>
      <c r="V340" s="306"/>
      <c r="W340" s="302"/>
      <c r="X340" s="302"/>
      <c r="Y340" s="302"/>
      <c r="Z340" s="302" t="str">
        <f t="shared" si="47"/>
        <v/>
      </c>
      <c r="AA340" s="302"/>
      <c r="AB340" s="302"/>
      <c r="AC340" s="302"/>
      <c r="AD340" s="350"/>
      <c r="AH340" s="30"/>
      <c r="AI340" s="30"/>
      <c r="AJ340" s="30"/>
      <c r="CF340" s="30"/>
      <c r="CG340" s="30"/>
      <c r="CH340" s="30"/>
      <c r="CI340" s="30"/>
    </row>
    <row r="341" spans="1:87" s="23" customFormat="1" ht="15.75" customHeight="1" x14ac:dyDescent="0.15">
      <c r="A341" s="116" t="str">
        <f t="shared" ref="A341:A346" si="49">IF(液状化L1の有無="","","×")</f>
        <v/>
      </c>
      <c r="B341" s="179" t="s">
        <v>571</v>
      </c>
      <c r="G341" s="183"/>
      <c r="H341" s="183"/>
      <c r="I341" s="190"/>
      <c r="J341" s="42"/>
      <c r="K341" s="42"/>
      <c r="L341" s="42"/>
      <c r="M341" s="42"/>
      <c r="N341" s="42"/>
      <c r="O341" s="42"/>
      <c r="P341" s="42"/>
      <c r="Q341" s="190"/>
      <c r="R341" s="190"/>
      <c r="S341" s="190"/>
      <c r="T341" s="42"/>
      <c r="U341" s="42"/>
      <c r="V341" s="42"/>
      <c r="W341" s="42"/>
      <c r="X341" s="42"/>
      <c r="Y341" s="42"/>
      <c r="Z341" s="42"/>
      <c r="AA341" s="42"/>
      <c r="AB341" s="42"/>
      <c r="AC341" s="42"/>
      <c r="AD341" s="37"/>
      <c r="AH341" s="30"/>
      <c r="AI341" s="30"/>
      <c r="AJ341" s="30"/>
      <c r="CF341" s="30"/>
      <c r="CG341" s="30"/>
      <c r="CH341" s="30"/>
      <c r="CI341" s="30"/>
    </row>
    <row r="342" spans="1:87" s="23" customFormat="1" ht="15.75" customHeight="1" x14ac:dyDescent="0.15">
      <c r="A342" s="116" t="str">
        <f t="shared" si="49"/>
        <v/>
      </c>
      <c r="B342" s="179"/>
      <c r="G342" s="179"/>
      <c r="H342" s="179"/>
      <c r="I342" s="180"/>
      <c r="J342" s="45"/>
      <c r="K342" s="45"/>
      <c r="L342" s="45"/>
      <c r="M342" s="45"/>
      <c r="N342" s="45"/>
      <c r="O342" s="45"/>
      <c r="P342" s="45"/>
      <c r="Q342" s="180"/>
      <c r="R342" s="180"/>
      <c r="S342" s="180"/>
      <c r="T342" s="180"/>
      <c r="U342" s="45"/>
      <c r="V342" s="45"/>
      <c r="W342" s="45"/>
      <c r="X342" s="45"/>
      <c r="Y342" s="45"/>
      <c r="Z342" s="45"/>
      <c r="AA342" s="45"/>
      <c r="AB342" s="45"/>
      <c r="AC342" s="45"/>
      <c r="AD342" s="45"/>
      <c r="AH342" s="30"/>
      <c r="AI342" s="30"/>
      <c r="AJ342" s="30"/>
      <c r="CF342" s="30"/>
      <c r="CG342" s="30"/>
      <c r="CH342" s="30"/>
      <c r="CI342" s="30"/>
    </row>
    <row r="343" spans="1:87" s="23" customFormat="1" ht="15.75" customHeight="1" x14ac:dyDescent="0.15">
      <c r="A343" s="116" t="str">
        <f t="shared" si="49"/>
        <v/>
      </c>
      <c r="B343" s="179"/>
      <c r="C343" s="179"/>
      <c r="F343" s="30"/>
      <c r="G343" s="28" t="s">
        <v>524</v>
      </c>
      <c r="H343" s="28"/>
      <c r="I343" s="28"/>
      <c r="J343" s="28"/>
      <c r="K343" s="28"/>
      <c r="L343" s="28"/>
      <c r="M343" s="28"/>
      <c r="N343" s="28"/>
      <c r="O343" s="28"/>
      <c r="P343" s="28"/>
      <c r="Q343" s="28"/>
      <c r="R343" s="28"/>
      <c r="S343" s="28"/>
      <c r="T343" s="28"/>
      <c r="U343" s="28"/>
      <c r="V343" s="28"/>
      <c r="W343" s="28"/>
      <c r="X343" s="28"/>
      <c r="Y343" s="28"/>
      <c r="Z343" s="28"/>
      <c r="AA343" s="28"/>
      <c r="AB343" s="28"/>
      <c r="AC343" s="33"/>
      <c r="AD343" s="33"/>
      <c r="AE343" s="33"/>
    </row>
    <row r="344" spans="1:87" s="23" customFormat="1" ht="15.75" customHeight="1" x14ac:dyDescent="0.15">
      <c r="A344" s="116" t="str">
        <f t="shared" si="49"/>
        <v/>
      </c>
      <c r="B344" s="179"/>
      <c r="G344" s="256" t="s">
        <v>74</v>
      </c>
      <c r="H344" s="256"/>
      <c r="I344" s="257"/>
      <c r="J344" s="257" t="s">
        <v>411</v>
      </c>
      <c r="K344" s="257"/>
      <c r="L344" s="257"/>
      <c r="M344" s="257"/>
      <c r="N344" s="257" t="s">
        <v>410</v>
      </c>
      <c r="O344" s="257"/>
      <c r="P344" s="257"/>
      <c r="Q344" s="263"/>
      <c r="R344" s="354" t="s">
        <v>381</v>
      </c>
      <c r="S344" s="269"/>
      <c r="T344" s="269"/>
      <c r="U344" s="269"/>
      <c r="V344" s="269"/>
      <c r="W344" s="269"/>
      <c r="X344" s="269"/>
      <c r="Y344" s="269"/>
      <c r="Z344" s="269"/>
      <c r="AA344" s="269"/>
      <c r="AB344" s="269"/>
      <c r="AC344" s="269"/>
      <c r="AD344" s="269"/>
      <c r="AE344" s="285"/>
    </row>
    <row r="345" spans="1:87" s="23" customFormat="1" ht="15.75" customHeight="1" x14ac:dyDescent="0.15">
      <c r="A345" s="116" t="str">
        <f t="shared" si="49"/>
        <v/>
      </c>
      <c r="B345" s="179"/>
      <c r="G345" s="330"/>
      <c r="H345" s="330"/>
      <c r="I345" s="279"/>
      <c r="J345" s="279"/>
      <c r="K345" s="279"/>
      <c r="L345" s="279"/>
      <c r="M345" s="279"/>
      <c r="N345" s="279"/>
      <c r="O345" s="279"/>
      <c r="P345" s="279"/>
      <c r="Q345" s="280"/>
      <c r="R345" s="324" t="s">
        <v>412</v>
      </c>
      <c r="S345" s="279"/>
      <c r="T345" s="279"/>
      <c r="U345" s="279"/>
      <c r="V345" s="279" t="s">
        <v>408</v>
      </c>
      <c r="W345" s="279"/>
      <c r="X345" s="279"/>
      <c r="Y345" s="279"/>
      <c r="Z345" s="279"/>
      <c r="AA345" s="279" t="s">
        <v>409</v>
      </c>
      <c r="AB345" s="279"/>
      <c r="AC345" s="279"/>
      <c r="AD345" s="279"/>
      <c r="AE345" s="280"/>
    </row>
    <row r="346" spans="1:87" s="23" customFormat="1" ht="15.75" customHeight="1" x14ac:dyDescent="0.15">
      <c r="A346" s="116" t="str">
        <f t="shared" si="49"/>
        <v/>
      </c>
      <c r="B346" s="179"/>
      <c r="G346" s="258"/>
      <c r="H346" s="258"/>
      <c r="I346" s="259"/>
      <c r="J346" s="259"/>
      <c r="K346" s="259"/>
      <c r="L346" s="259"/>
      <c r="M346" s="259"/>
      <c r="N346" s="259"/>
      <c r="O346" s="259"/>
      <c r="P346" s="259"/>
      <c r="Q346" s="264"/>
      <c r="R346" s="325"/>
      <c r="S346" s="259"/>
      <c r="T346" s="259"/>
      <c r="U346" s="259"/>
      <c r="V346" s="259"/>
      <c r="W346" s="259"/>
      <c r="X346" s="259"/>
      <c r="Y346" s="259"/>
      <c r="Z346" s="259"/>
      <c r="AA346" s="259"/>
      <c r="AB346" s="259"/>
      <c r="AC346" s="259"/>
      <c r="AD346" s="259"/>
      <c r="AE346" s="264"/>
    </row>
    <row r="347" spans="1:87" s="23" customFormat="1" ht="15.75" customHeight="1" x14ac:dyDescent="0.15">
      <c r="A347" s="116" t="str">
        <f t="shared" ref="A347:A362" si="50">IF(液状化L1の有無="",IF(G347="","×",""),"×")</f>
        <v/>
      </c>
      <c r="B347" s="179"/>
      <c r="C347" s="179"/>
      <c r="G347" s="265">
        <f t="shared" ref="G347:G362" si="51">G325</f>
        <v>2</v>
      </c>
      <c r="H347" s="265"/>
      <c r="I347" s="266"/>
      <c r="J347" s="268">
        <f>U325</f>
        <v>6020</v>
      </c>
      <c r="K347" s="268"/>
      <c r="L347" s="268"/>
      <c r="M347" s="268"/>
      <c r="N347" s="268">
        <f>Z325</f>
        <v>6020</v>
      </c>
      <c r="O347" s="268"/>
      <c r="P347" s="268"/>
      <c r="Q347" s="601"/>
      <c r="R347" s="553">
        <f t="shared" ref="R347:R362" si="52">R281</f>
        <v>1</v>
      </c>
      <c r="S347" s="554"/>
      <c r="T347" s="554"/>
      <c r="U347" s="554"/>
      <c r="V347" s="338">
        <f t="shared" ref="V347:V362" si="53">IF(J347="","",ROUND(J347*R347,-1))</f>
        <v>6020</v>
      </c>
      <c r="W347" s="338"/>
      <c r="X347" s="338"/>
      <c r="Y347" s="338"/>
      <c r="Z347" s="338"/>
      <c r="AA347" s="338">
        <f t="shared" ref="AA347:AA362" si="54">IF(N347="","",ROUND(N347*R347,-1))</f>
        <v>6020</v>
      </c>
      <c r="AB347" s="338"/>
      <c r="AC347" s="338"/>
      <c r="AD347" s="338"/>
      <c r="AE347" s="352"/>
    </row>
    <row r="348" spans="1:87" s="23" customFormat="1" ht="15.75" customHeight="1" x14ac:dyDescent="0.15">
      <c r="A348" s="116" t="str">
        <f t="shared" si="50"/>
        <v/>
      </c>
      <c r="B348" s="179"/>
      <c r="C348" s="179"/>
      <c r="G348" s="240">
        <f t="shared" si="51"/>
        <v>3</v>
      </c>
      <c r="H348" s="240"/>
      <c r="I348" s="241"/>
      <c r="J348" s="243">
        <f t="shared" ref="J348:J362" si="55">U326</f>
        <v>5050</v>
      </c>
      <c r="K348" s="243"/>
      <c r="L348" s="243"/>
      <c r="M348" s="243"/>
      <c r="N348" s="243">
        <f t="shared" ref="N348:N362" si="56">Z326</f>
        <v>5050</v>
      </c>
      <c r="O348" s="243"/>
      <c r="P348" s="243"/>
      <c r="Q348" s="535"/>
      <c r="R348" s="533">
        <f t="shared" si="52"/>
        <v>1</v>
      </c>
      <c r="S348" s="427"/>
      <c r="T348" s="427"/>
      <c r="U348" s="427"/>
      <c r="V348" s="314">
        <f t="shared" si="53"/>
        <v>5050</v>
      </c>
      <c r="W348" s="314"/>
      <c r="X348" s="314"/>
      <c r="Y348" s="314"/>
      <c r="Z348" s="314"/>
      <c r="AA348" s="314">
        <f t="shared" si="54"/>
        <v>5050</v>
      </c>
      <c r="AB348" s="314"/>
      <c r="AC348" s="314"/>
      <c r="AD348" s="314"/>
      <c r="AE348" s="348"/>
    </row>
    <row r="349" spans="1:87" s="23" customFormat="1" ht="15.75" customHeight="1" x14ac:dyDescent="0.15">
      <c r="A349" s="116" t="str">
        <f t="shared" si="50"/>
        <v/>
      </c>
      <c r="B349" s="179"/>
      <c r="C349" s="179"/>
      <c r="G349" s="240">
        <f t="shared" si="51"/>
        <v>4</v>
      </c>
      <c r="H349" s="240"/>
      <c r="I349" s="241"/>
      <c r="J349" s="243">
        <f t="shared" si="55"/>
        <v>15460</v>
      </c>
      <c r="K349" s="243"/>
      <c r="L349" s="243"/>
      <c r="M349" s="243"/>
      <c r="N349" s="243">
        <f t="shared" si="56"/>
        <v>15460</v>
      </c>
      <c r="O349" s="243"/>
      <c r="P349" s="243"/>
      <c r="Q349" s="535"/>
      <c r="R349" s="533">
        <f t="shared" si="52"/>
        <v>1</v>
      </c>
      <c r="S349" s="427"/>
      <c r="T349" s="427"/>
      <c r="U349" s="427"/>
      <c r="V349" s="314">
        <f t="shared" si="53"/>
        <v>15460</v>
      </c>
      <c r="W349" s="314"/>
      <c r="X349" s="314"/>
      <c r="Y349" s="314"/>
      <c r="Z349" s="314"/>
      <c r="AA349" s="314">
        <f t="shared" si="54"/>
        <v>15460</v>
      </c>
      <c r="AB349" s="314"/>
      <c r="AC349" s="314"/>
      <c r="AD349" s="314"/>
      <c r="AE349" s="348"/>
    </row>
    <row r="350" spans="1:87" s="23" customFormat="1" ht="15.75" customHeight="1" x14ac:dyDescent="0.15">
      <c r="A350" s="116" t="str">
        <f t="shared" si="50"/>
        <v/>
      </c>
      <c r="B350" s="179"/>
      <c r="C350" s="179"/>
      <c r="G350" s="240">
        <f t="shared" si="51"/>
        <v>5</v>
      </c>
      <c r="H350" s="240"/>
      <c r="I350" s="241"/>
      <c r="J350" s="243">
        <f t="shared" si="55"/>
        <v>15460</v>
      </c>
      <c r="K350" s="243"/>
      <c r="L350" s="243"/>
      <c r="M350" s="243"/>
      <c r="N350" s="243">
        <f t="shared" si="56"/>
        <v>15460</v>
      </c>
      <c r="O350" s="243"/>
      <c r="P350" s="243"/>
      <c r="Q350" s="535"/>
      <c r="R350" s="533">
        <f t="shared" si="52"/>
        <v>1</v>
      </c>
      <c r="S350" s="427"/>
      <c r="T350" s="427"/>
      <c r="U350" s="427"/>
      <c r="V350" s="314">
        <f t="shared" si="53"/>
        <v>15460</v>
      </c>
      <c r="W350" s="314"/>
      <c r="X350" s="314"/>
      <c r="Y350" s="314"/>
      <c r="Z350" s="314"/>
      <c r="AA350" s="314">
        <f t="shared" si="54"/>
        <v>15460</v>
      </c>
      <c r="AB350" s="314"/>
      <c r="AC350" s="314"/>
      <c r="AD350" s="314"/>
      <c r="AE350" s="348"/>
    </row>
    <row r="351" spans="1:87" s="23" customFormat="1" ht="15.75" customHeight="1" x14ac:dyDescent="0.15">
      <c r="A351" s="116" t="str">
        <f t="shared" si="50"/>
        <v/>
      </c>
      <c r="B351" s="179"/>
      <c r="C351" s="179"/>
      <c r="G351" s="240">
        <f t="shared" si="51"/>
        <v>6</v>
      </c>
      <c r="H351" s="240"/>
      <c r="I351" s="241"/>
      <c r="J351" s="243">
        <f t="shared" si="55"/>
        <v>15460</v>
      </c>
      <c r="K351" s="243"/>
      <c r="L351" s="243"/>
      <c r="M351" s="243"/>
      <c r="N351" s="243">
        <f t="shared" si="56"/>
        <v>15460</v>
      </c>
      <c r="O351" s="243"/>
      <c r="P351" s="243"/>
      <c r="Q351" s="535"/>
      <c r="R351" s="533">
        <f t="shared" si="52"/>
        <v>1</v>
      </c>
      <c r="S351" s="427"/>
      <c r="T351" s="427"/>
      <c r="U351" s="427"/>
      <c r="V351" s="314">
        <f t="shared" si="53"/>
        <v>15460</v>
      </c>
      <c r="W351" s="314"/>
      <c r="X351" s="314"/>
      <c r="Y351" s="314"/>
      <c r="Z351" s="314"/>
      <c r="AA351" s="314">
        <f t="shared" si="54"/>
        <v>15460</v>
      </c>
      <c r="AB351" s="314"/>
      <c r="AC351" s="314"/>
      <c r="AD351" s="314"/>
      <c r="AE351" s="348"/>
      <c r="CC351" s="30"/>
      <c r="CD351" s="30"/>
      <c r="CE351" s="30"/>
      <c r="CF351" s="30"/>
    </row>
    <row r="352" spans="1:87" s="23" customFormat="1" ht="15.75" customHeight="1" x14ac:dyDescent="0.15">
      <c r="A352" s="116" t="str">
        <f t="shared" si="50"/>
        <v/>
      </c>
      <c r="B352" s="179"/>
      <c r="C352" s="179"/>
      <c r="G352" s="240">
        <f t="shared" si="51"/>
        <v>7</v>
      </c>
      <c r="H352" s="240"/>
      <c r="I352" s="241"/>
      <c r="J352" s="243">
        <f t="shared" si="55"/>
        <v>101740</v>
      </c>
      <c r="K352" s="243"/>
      <c r="L352" s="243"/>
      <c r="M352" s="243"/>
      <c r="N352" s="243">
        <f t="shared" si="56"/>
        <v>101740</v>
      </c>
      <c r="O352" s="243"/>
      <c r="P352" s="243"/>
      <c r="Q352" s="535"/>
      <c r="R352" s="533">
        <f t="shared" si="52"/>
        <v>0.72100001573562622</v>
      </c>
      <c r="S352" s="427"/>
      <c r="T352" s="427"/>
      <c r="U352" s="427"/>
      <c r="V352" s="314">
        <f t="shared" si="53"/>
        <v>73350</v>
      </c>
      <c r="W352" s="314"/>
      <c r="X352" s="314"/>
      <c r="Y352" s="314"/>
      <c r="Z352" s="314"/>
      <c r="AA352" s="314">
        <f t="shared" si="54"/>
        <v>73350</v>
      </c>
      <c r="AB352" s="314"/>
      <c r="AC352" s="314"/>
      <c r="AD352" s="314"/>
      <c r="AE352" s="348"/>
      <c r="CC352" s="30"/>
      <c r="CD352" s="30"/>
      <c r="CE352" s="30"/>
      <c r="CF352" s="30"/>
    </row>
    <row r="353" spans="1:84" s="23" customFormat="1" ht="15.75" customHeight="1" x14ac:dyDescent="0.15">
      <c r="A353" s="116" t="str">
        <f t="shared" si="50"/>
        <v/>
      </c>
      <c r="B353" s="179"/>
      <c r="C353" s="179"/>
      <c r="G353" s="240">
        <f t="shared" si="51"/>
        <v>8</v>
      </c>
      <c r="H353" s="240"/>
      <c r="I353" s="241"/>
      <c r="J353" s="243">
        <f t="shared" si="55"/>
        <v>48350</v>
      </c>
      <c r="K353" s="243"/>
      <c r="L353" s="243"/>
      <c r="M353" s="243"/>
      <c r="N353" s="243">
        <f t="shared" si="56"/>
        <v>48350</v>
      </c>
      <c r="O353" s="243"/>
      <c r="P353" s="243"/>
      <c r="Q353" s="535"/>
      <c r="R353" s="533">
        <f t="shared" si="52"/>
        <v>1</v>
      </c>
      <c r="S353" s="427"/>
      <c r="T353" s="427"/>
      <c r="U353" s="427"/>
      <c r="V353" s="314">
        <f t="shared" si="53"/>
        <v>48350</v>
      </c>
      <c r="W353" s="314"/>
      <c r="X353" s="314"/>
      <c r="Y353" s="314"/>
      <c r="Z353" s="314"/>
      <c r="AA353" s="314">
        <f t="shared" si="54"/>
        <v>48350</v>
      </c>
      <c r="AB353" s="314"/>
      <c r="AC353" s="314"/>
      <c r="AD353" s="314"/>
      <c r="AE353" s="348"/>
      <c r="CC353" s="30"/>
      <c r="CD353" s="30"/>
      <c r="CE353" s="30"/>
      <c r="CF353" s="30"/>
    </row>
    <row r="354" spans="1:84" s="23" customFormat="1" ht="15.75" customHeight="1" x14ac:dyDescent="0.15">
      <c r="A354" s="116" t="str">
        <f t="shared" si="50"/>
        <v/>
      </c>
      <c r="B354" s="179"/>
      <c r="C354" s="179"/>
      <c r="G354" s="240">
        <f t="shared" si="51"/>
        <v>9</v>
      </c>
      <c r="H354" s="240"/>
      <c r="I354" s="241"/>
      <c r="J354" s="243">
        <f t="shared" si="55"/>
        <v>78790</v>
      </c>
      <c r="K354" s="243"/>
      <c r="L354" s="243"/>
      <c r="M354" s="243"/>
      <c r="N354" s="243">
        <f t="shared" si="56"/>
        <v>78790</v>
      </c>
      <c r="O354" s="243"/>
      <c r="P354" s="243"/>
      <c r="Q354" s="535"/>
      <c r="R354" s="533">
        <f t="shared" si="52"/>
        <v>1</v>
      </c>
      <c r="S354" s="427"/>
      <c r="T354" s="427"/>
      <c r="U354" s="427"/>
      <c r="V354" s="314">
        <f t="shared" si="53"/>
        <v>78790</v>
      </c>
      <c r="W354" s="314"/>
      <c r="X354" s="314"/>
      <c r="Y354" s="314"/>
      <c r="Z354" s="314"/>
      <c r="AA354" s="314">
        <f t="shared" si="54"/>
        <v>78790</v>
      </c>
      <c r="AB354" s="314"/>
      <c r="AC354" s="314"/>
      <c r="AD354" s="314"/>
      <c r="AE354" s="348"/>
      <c r="CC354" s="30"/>
      <c r="CD354" s="30"/>
      <c r="CE354" s="30"/>
      <c r="CF354" s="30"/>
    </row>
    <row r="355" spans="1:84" s="23" customFormat="1" ht="15.75" customHeight="1" x14ac:dyDescent="0.15">
      <c r="A355" s="116" t="str">
        <f t="shared" si="50"/>
        <v/>
      </c>
      <c r="B355" s="179"/>
      <c r="C355" s="179"/>
      <c r="G355" s="240">
        <f t="shared" si="51"/>
        <v>10</v>
      </c>
      <c r="H355" s="240"/>
      <c r="I355" s="241"/>
      <c r="J355" s="243">
        <f t="shared" si="55"/>
        <v>56650</v>
      </c>
      <c r="K355" s="243"/>
      <c r="L355" s="243"/>
      <c r="M355" s="243"/>
      <c r="N355" s="243">
        <f t="shared" si="56"/>
        <v>56650</v>
      </c>
      <c r="O355" s="243"/>
      <c r="P355" s="243"/>
      <c r="Q355" s="535"/>
      <c r="R355" s="533">
        <f t="shared" si="52"/>
        <v>1</v>
      </c>
      <c r="S355" s="427"/>
      <c r="T355" s="427"/>
      <c r="U355" s="427"/>
      <c r="V355" s="314">
        <f t="shared" si="53"/>
        <v>56650</v>
      </c>
      <c r="W355" s="314"/>
      <c r="X355" s="314"/>
      <c r="Y355" s="314"/>
      <c r="Z355" s="314"/>
      <c r="AA355" s="314">
        <f t="shared" si="54"/>
        <v>56650</v>
      </c>
      <c r="AB355" s="314"/>
      <c r="AC355" s="314"/>
      <c r="AD355" s="314"/>
      <c r="AE355" s="348"/>
      <c r="CC355" s="30"/>
      <c r="CD355" s="30"/>
      <c r="CE355" s="30"/>
      <c r="CF355" s="30"/>
    </row>
    <row r="356" spans="1:84" s="23" customFormat="1" ht="15.75" customHeight="1" x14ac:dyDescent="0.15">
      <c r="A356" s="116" t="str">
        <f t="shared" si="50"/>
        <v/>
      </c>
      <c r="B356" s="179"/>
      <c r="C356" s="179"/>
      <c r="G356" s="240">
        <f t="shared" si="51"/>
        <v>11</v>
      </c>
      <c r="H356" s="240"/>
      <c r="I356" s="241"/>
      <c r="J356" s="243">
        <f t="shared" si="55"/>
        <v>78790</v>
      </c>
      <c r="K356" s="243"/>
      <c r="L356" s="243"/>
      <c r="M356" s="243"/>
      <c r="N356" s="243">
        <f t="shared" si="56"/>
        <v>78790</v>
      </c>
      <c r="O356" s="243"/>
      <c r="P356" s="243"/>
      <c r="Q356" s="535"/>
      <c r="R356" s="533">
        <f t="shared" si="52"/>
        <v>1</v>
      </c>
      <c r="S356" s="427"/>
      <c r="T356" s="427"/>
      <c r="U356" s="427"/>
      <c r="V356" s="314">
        <f t="shared" si="53"/>
        <v>78790</v>
      </c>
      <c r="W356" s="314"/>
      <c r="X356" s="314"/>
      <c r="Y356" s="314"/>
      <c r="Z356" s="314"/>
      <c r="AA356" s="314">
        <f t="shared" si="54"/>
        <v>78790</v>
      </c>
      <c r="AB356" s="314"/>
      <c r="AC356" s="314"/>
      <c r="AD356" s="314"/>
      <c r="AE356" s="348"/>
      <c r="CC356" s="30"/>
      <c r="CD356" s="30"/>
      <c r="CE356" s="30"/>
      <c r="CF356" s="30"/>
    </row>
    <row r="357" spans="1:84" s="23" customFormat="1" ht="15.75" customHeight="1" x14ac:dyDescent="0.15">
      <c r="A357" s="116" t="str">
        <f t="shared" si="50"/>
        <v/>
      </c>
      <c r="B357" s="179"/>
      <c r="C357" s="179"/>
      <c r="G357" s="240">
        <f t="shared" si="51"/>
        <v>12</v>
      </c>
      <c r="H357" s="240"/>
      <c r="I357" s="241"/>
      <c r="J357" s="243">
        <f t="shared" si="55"/>
        <v>53390</v>
      </c>
      <c r="K357" s="243"/>
      <c r="L357" s="243"/>
      <c r="M357" s="243"/>
      <c r="N357" s="243">
        <f t="shared" si="56"/>
        <v>53390</v>
      </c>
      <c r="O357" s="243"/>
      <c r="P357" s="243"/>
      <c r="Q357" s="535"/>
      <c r="R357" s="533">
        <f t="shared" si="52"/>
        <v>1</v>
      </c>
      <c r="S357" s="427"/>
      <c r="T357" s="427"/>
      <c r="U357" s="427"/>
      <c r="V357" s="314">
        <f t="shared" si="53"/>
        <v>53390</v>
      </c>
      <c r="W357" s="314"/>
      <c r="X357" s="314"/>
      <c r="Y357" s="314"/>
      <c r="Z357" s="314"/>
      <c r="AA357" s="314">
        <f t="shared" si="54"/>
        <v>53390</v>
      </c>
      <c r="AB357" s="314"/>
      <c r="AC357" s="314"/>
      <c r="AD357" s="314"/>
      <c r="AE357" s="348"/>
      <c r="CC357" s="30"/>
      <c r="CD357" s="30"/>
      <c r="CE357" s="30"/>
      <c r="CF357" s="30"/>
    </row>
    <row r="358" spans="1:84" s="23" customFormat="1" ht="15.75" hidden="1" customHeight="1" x14ac:dyDescent="0.15">
      <c r="A358" s="116" t="str">
        <f t="shared" si="50"/>
        <v>×</v>
      </c>
      <c r="B358" s="179"/>
      <c r="C358" s="179"/>
      <c r="G358" s="240" t="str">
        <f t="shared" si="51"/>
        <v/>
      </c>
      <c r="H358" s="240"/>
      <c r="I358" s="241"/>
      <c r="J358" s="243" t="str">
        <f t="shared" si="55"/>
        <v/>
      </c>
      <c r="K358" s="243"/>
      <c r="L358" s="243"/>
      <c r="M358" s="243"/>
      <c r="N358" s="243" t="str">
        <f t="shared" si="56"/>
        <v/>
      </c>
      <c r="O358" s="243"/>
      <c r="P358" s="243"/>
      <c r="Q358" s="535"/>
      <c r="R358" s="533">
        <f t="shared" si="52"/>
        <v>0</v>
      </c>
      <c r="S358" s="427"/>
      <c r="T358" s="427"/>
      <c r="U358" s="427"/>
      <c r="V358" s="314" t="str">
        <f t="shared" si="53"/>
        <v/>
      </c>
      <c r="W358" s="314"/>
      <c r="X358" s="314"/>
      <c r="Y358" s="314"/>
      <c r="Z358" s="314"/>
      <c r="AA358" s="314" t="str">
        <f t="shared" si="54"/>
        <v/>
      </c>
      <c r="AB358" s="314"/>
      <c r="AC358" s="314"/>
      <c r="AD358" s="314"/>
      <c r="AE358" s="348"/>
      <c r="CC358" s="30"/>
      <c r="CD358" s="30"/>
      <c r="CE358" s="30"/>
      <c r="CF358" s="30"/>
    </row>
    <row r="359" spans="1:84" s="23" customFormat="1" ht="15.75" hidden="1" customHeight="1" x14ac:dyDescent="0.15">
      <c r="A359" s="116" t="str">
        <f t="shared" si="50"/>
        <v>×</v>
      </c>
      <c r="B359" s="179"/>
      <c r="C359" s="179"/>
      <c r="G359" s="240" t="str">
        <f t="shared" si="51"/>
        <v/>
      </c>
      <c r="H359" s="240"/>
      <c r="I359" s="241"/>
      <c r="J359" s="243" t="str">
        <f t="shared" si="55"/>
        <v/>
      </c>
      <c r="K359" s="243"/>
      <c r="L359" s="243"/>
      <c r="M359" s="243"/>
      <c r="N359" s="243" t="str">
        <f t="shared" si="56"/>
        <v/>
      </c>
      <c r="O359" s="243"/>
      <c r="P359" s="243"/>
      <c r="Q359" s="535"/>
      <c r="R359" s="533">
        <f t="shared" si="52"/>
        <v>0</v>
      </c>
      <c r="S359" s="427"/>
      <c r="T359" s="427"/>
      <c r="U359" s="427"/>
      <c r="V359" s="314" t="str">
        <f t="shared" si="53"/>
        <v/>
      </c>
      <c r="W359" s="314"/>
      <c r="X359" s="314"/>
      <c r="Y359" s="314"/>
      <c r="Z359" s="314"/>
      <c r="AA359" s="314" t="str">
        <f t="shared" si="54"/>
        <v/>
      </c>
      <c r="AB359" s="314"/>
      <c r="AC359" s="314"/>
      <c r="AD359" s="314"/>
      <c r="AE359" s="348"/>
      <c r="CC359" s="30"/>
      <c r="CD359" s="30"/>
      <c r="CE359" s="30"/>
      <c r="CF359" s="30"/>
    </row>
    <row r="360" spans="1:84" s="23" customFormat="1" ht="15.75" hidden="1" customHeight="1" x14ac:dyDescent="0.15">
      <c r="A360" s="116" t="str">
        <f t="shared" si="50"/>
        <v>×</v>
      </c>
      <c r="B360" s="179"/>
      <c r="C360" s="179"/>
      <c r="G360" s="240" t="str">
        <f t="shared" si="51"/>
        <v/>
      </c>
      <c r="H360" s="240"/>
      <c r="I360" s="241"/>
      <c r="J360" s="243" t="str">
        <f t="shared" si="55"/>
        <v/>
      </c>
      <c r="K360" s="243"/>
      <c r="L360" s="243"/>
      <c r="M360" s="243"/>
      <c r="N360" s="243" t="str">
        <f t="shared" si="56"/>
        <v/>
      </c>
      <c r="O360" s="243"/>
      <c r="P360" s="243"/>
      <c r="Q360" s="535"/>
      <c r="R360" s="533">
        <f t="shared" si="52"/>
        <v>0</v>
      </c>
      <c r="S360" s="427"/>
      <c r="T360" s="427"/>
      <c r="U360" s="427"/>
      <c r="V360" s="314" t="str">
        <f t="shared" si="53"/>
        <v/>
      </c>
      <c r="W360" s="314"/>
      <c r="X360" s="314"/>
      <c r="Y360" s="314"/>
      <c r="Z360" s="314"/>
      <c r="AA360" s="314" t="str">
        <f t="shared" si="54"/>
        <v/>
      </c>
      <c r="AB360" s="314"/>
      <c r="AC360" s="314"/>
      <c r="AD360" s="314"/>
      <c r="AE360" s="348"/>
      <c r="CC360" s="30"/>
      <c r="CD360" s="30"/>
      <c r="CE360" s="30"/>
      <c r="CF360" s="30"/>
    </row>
    <row r="361" spans="1:84" s="23" customFormat="1" ht="15.75" hidden="1" customHeight="1" x14ac:dyDescent="0.15">
      <c r="A361" s="116" t="str">
        <f t="shared" si="50"/>
        <v>×</v>
      </c>
      <c r="B361" s="179"/>
      <c r="C361" s="179"/>
      <c r="G361" s="240" t="str">
        <f t="shared" si="51"/>
        <v/>
      </c>
      <c r="H361" s="240"/>
      <c r="I361" s="241"/>
      <c r="J361" s="243" t="str">
        <f t="shared" si="55"/>
        <v/>
      </c>
      <c r="K361" s="243"/>
      <c r="L361" s="243"/>
      <c r="M361" s="243"/>
      <c r="N361" s="243" t="str">
        <f t="shared" si="56"/>
        <v/>
      </c>
      <c r="O361" s="243"/>
      <c r="P361" s="243"/>
      <c r="Q361" s="535"/>
      <c r="R361" s="533">
        <f t="shared" si="52"/>
        <v>0</v>
      </c>
      <c r="S361" s="427"/>
      <c r="T361" s="427"/>
      <c r="U361" s="427"/>
      <c r="V361" s="314" t="str">
        <f t="shared" si="53"/>
        <v/>
      </c>
      <c r="W361" s="314"/>
      <c r="X361" s="314"/>
      <c r="Y361" s="314"/>
      <c r="Z361" s="314"/>
      <c r="AA361" s="314" t="str">
        <f t="shared" si="54"/>
        <v/>
      </c>
      <c r="AB361" s="314"/>
      <c r="AC361" s="314"/>
      <c r="AD361" s="314"/>
      <c r="AE361" s="348"/>
      <c r="CC361" s="30"/>
      <c r="CD361" s="30"/>
      <c r="CE361" s="30"/>
      <c r="CF361" s="30"/>
    </row>
    <row r="362" spans="1:84" s="23" customFormat="1" ht="15.75" hidden="1" customHeight="1" x14ac:dyDescent="0.15">
      <c r="A362" s="117" t="str">
        <f t="shared" si="50"/>
        <v>×</v>
      </c>
      <c r="B362" s="179"/>
      <c r="C362" s="179"/>
      <c r="G362" s="251" t="str">
        <f t="shared" si="51"/>
        <v/>
      </c>
      <c r="H362" s="251"/>
      <c r="I362" s="252"/>
      <c r="J362" s="254" t="str">
        <f t="shared" si="55"/>
        <v/>
      </c>
      <c r="K362" s="254"/>
      <c r="L362" s="254"/>
      <c r="M362" s="254"/>
      <c r="N362" s="254" t="str">
        <f t="shared" si="56"/>
        <v/>
      </c>
      <c r="O362" s="254"/>
      <c r="P362" s="254"/>
      <c r="Q362" s="534"/>
      <c r="R362" s="540">
        <f t="shared" si="52"/>
        <v>0</v>
      </c>
      <c r="S362" s="541"/>
      <c r="T362" s="541"/>
      <c r="U362" s="541"/>
      <c r="V362" s="302" t="str">
        <f t="shared" si="53"/>
        <v/>
      </c>
      <c r="W362" s="302"/>
      <c r="X362" s="302"/>
      <c r="Y362" s="302"/>
      <c r="Z362" s="302"/>
      <c r="AA362" s="302" t="str">
        <f t="shared" si="54"/>
        <v/>
      </c>
      <c r="AB362" s="302"/>
      <c r="AC362" s="302"/>
      <c r="AD362" s="302"/>
      <c r="AE362" s="350"/>
      <c r="CC362" s="30"/>
      <c r="CD362" s="30"/>
      <c r="CE362" s="30"/>
      <c r="CF362" s="30"/>
    </row>
    <row r="363" spans="1:84" s="23" customFormat="1" ht="15.75" customHeight="1" x14ac:dyDescent="0.15">
      <c r="A363" s="115" t="str">
        <f t="shared" ref="A363:A368" si="57">IF(液状化L2の有無="","","×")</f>
        <v/>
      </c>
      <c r="B363" s="179" t="s">
        <v>571</v>
      </c>
      <c r="G363" s="183"/>
      <c r="H363" s="183"/>
      <c r="I363" s="190"/>
      <c r="J363" s="42"/>
      <c r="K363" s="42"/>
      <c r="L363" s="42"/>
      <c r="M363" s="42"/>
      <c r="N363" s="42"/>
      <c r="O363" s="42"/>
      <c r="P363" s="42"/>
      <c r="Q363" s="190"/>
      <c r="R363" s="190"/>
      <c r="S363" s="190"/>
      <c r="T363" s="190"/>
      <c r="U363" s="42"/>
      <c r="V363" s="42"/>
      <c r="W363" s="42"/>
      <c r="X363" s="42"/>
      <c r="Y363" s="42"/>
      <c r="Z363" s="42"/>
      <c r="AA363" s="42"/>
      <c r="AB363" s="42"/>
      <c r="AC363" s="42"/>
      <c r="AD363" s="42"/>
      <c r="AE363" s="42"/>
      <c r="AF363" s="30"/>
      <c r="AG363" s="30"/>
      <c r="CC363" s="30"/>
      <c r="CD363" s="30"/>
      <c r="CE363" s="30"/>
      <c r="CF363" s="30"/>
    </row>
    <row r="364" spans="1:84" s="23" customFormat="1" ht="15.75" customHeight="1" x14ac:dyDescent="0.15">
      <c r="A364" s="115" t="str">
        <f t="shared" si="57"/>
        <v/>
      </c>
      <c r="B364" s="179"/>
      <c r="I364" s="179"/>
      <c r="J364" s="179"/>
      <c r="K364" s="179"/>
      <c r="L364" s="180"/>
      <c r="M364" s="45"/>
      <c r="N364" s="45"/>
      <c r="O364" s="45"/>
      <c r="P364" s="45"/>
      <c r="Q364" s="45"/>
      <c r="R364" s="45"/>
      <c r="S364" s="45"/>
      <c r="T364" s="45"/>
      <c r="U364" s="180"/>
      <c r="V364" s="180"/>
      <c r="W364" s="180"/>
      <c r="X364" s="180"/>
      <c r="Y364" s="45"/>
      <c r="Z364" s="45"/>
      <c r="AA364" s="45"/>
      <c r="AB364" s="45"/>
      <c r="AC364" s="45"/>
      <c r="AD364" s="45"/>
      <c r="AE364" s="45"/>
    </row>
    <row r="365" spans="1:84" s="23" customFormat="1" ht="15.75" customHeight="1" x14ac:dyDescent="0.15">
      <c r="A365" s="115" t="str">
        <f t="shared" si="57"/>
        <v/>
      </c>
      <c r="B365" s="179"/>
      <c r="C365" s="179"/>
      <c r="G365" s="28" t="s">
        <v>525</v>
      </c>
      <c r="H365" s="28"/>
      <c r="I365" s="34"/>
      <c r="J365" s="28"/>
      <c r="K365" s="28"/>
      <c r="L365" s="28"/>
      <c r="M365" s="28"/>
      <c r="N365" s="28"/>
      <c r="O365" s="28"/>
      <c r="P365" s="28"/>
      <c r="Q365" s="28"/>
      <c r="R365" s="28"/>
      <c r="S365" s="28"/>
      <c r="T365" s="28"/>
      <c r="U365" s="28"/>
      <c r="V365" s="28"/>
      <c r="W365" s="28"/>
      <c r="X365" s="28"/>
      <c r="Y365" s="28"/>
      <c r="Z365" s="28"/>
      <c r="AA365" s="28"/>
      <c r="AB365" s="28"/>
      <c r="AC365" s="28"/>
      <c r="AD365" s="28"/>
      <c r="AE365" s="28"/>
    </row>
    <row r="366" spans="1:84" s="23" customFormat="1" ht="15.75" customHeight="1" x14ac:dyDescent="0.15">
      <c r="A366" s="115" t="str">
        <f t="shared" si="57"/>
        <v/>
      </c>
      <c r="B366" s="179"/>
      <c r="G366" s="256" t="s">
        <v>74</v>
      </c>
      <c r="H366" s="256"/>
      <c r="I366" s="257"/>
      <c r="J366" s="257" t="s">
        <v>411</v>
      </c>
      <c r="K366" s="257"/>
      <c r="L366" s="257"/>
      <c r="M366" s="257"/>
      <c r="N366" s="257" t="s">
        <v>410</v>
      </c>
      <c r="O366" s="257"/>
      <c r="P366" s="257"/>
      <c r="Q366" s="263"/>
      <c r="R366" s="354" t="s">
        <v>382</v>
      </c>
      <c r="S366" s="269"/>
      <c r="T366" s="269"/>
      <c r="U366" s="269"/>
      <c r="V366" s="269"/>
      <c r="W366" s="269"/>
      <c r="X366" s="269"/>
      <c r="Y366" s="269"/>
      <c r="Z366" s="269"/>
      <c r="AA366" s="269"/>
      <c r="AB366" s="269"/>
      <c r="AC366" s="269"/>
      <c r="AD366" s="269"/>
      <c r="AE366" s="285"/>
    </row>
    <row r="367" spans="1:84" s="23" customFormat="1" ht="15.75" customHeight="1" x14ac:dyDescent="0.15">
      <c r="A367" s="115" t="str">
        <f t="shared" si="57"/>
        <v/>
      </c>
      <c r="B367" s="179"/>
      <c r="G367" s="330"/>
      <c r="H367" s="330"/>
      <c r="I367" s="279"/>
      <c r="J367" s="279"/>
      <c r="K367" s="279"/>
      <c r="L367" s="279"/>
      <c r="M367" s="279"/>
      <c r="N367" s="279"/>
      <c r="O367" s="279"/>
      <c r="P367" s="279"/>
      <c r="Q367" s="280"/>
      <c r="R367" s="324" t="s">
        <v>412</v>
      </c>
      <c r="S367" s="279"/>
      <c r="T367" s="279"/>
      <c r="U367" s="279"/>
      <c r="V367" s="279" t="s">
        <v>408</v>
      </c>
      <c r="W367" s="279"/>
      <c r="X367" s="279"/>
      <c r="Y367" s="279"/>
      <c r="Z367" s="279"/>
      <c r="AA367" s="279" t="s">
        <v>409</v>
      </c>
      <c r="AB367" s="279"/>
      <c r="AC367" s="279"/>
      <c r="AD367" s="279"/>
      <c r="AE367" s="280"/>
    </row>
    <row r="368" spans="1:84" s="23" customFormat="1" ht="15.75" customHeight="1" x14ac:dyDescent="0.15">
      <c r="A368" s="115" t="str">
        <f t="shared" si="57"/>
        <v/>
      </c>
      <c r="B368" s="179"/>
      <c r="G368" s="258"/>
      <c r="H368" s="258"/>
      <c r="I368" s="259"/>
      <c r="J368" s="259"/>
      <c r="K368" s="259"/>
      <c r="L368" s="259"/>
      <c r="M368" s="259"/>
      <c r="N368" s="259"/>
      <c r="O368" s="259"/>
      <c r="P368" s="259"/>
      <c r="Q368" s="264"/>
      <c r="R368" s="325"/>
      <c r="S368" s="259"/>
      <c r="T368" s="259"/>
      <c r="U368" s="259"/>
      <c r="V368" s="259"/>
      <c r="W368" s="259"/>
      <c r="X368" s="259"/>
      <c r="Y368" s="259"/>
      <c r="Z368" s="259"/>
      <c r="AA368" s="259"/>
      <c r="AB368" s="259"/>
      <c r="AC368" s="259"/>
      <c r="AD368" s="259"/>
      <c r="AE368" s="264"/>
    </row>
    <row r="369" spans="1:31" s="23" customFormat="1" ht="15.75" customHeight="1" x14ac:dyDescent="0.15">
      <c r="A369" s="115" t="str">
        <f t="shared" ref="A369:A384" si="58">IF(液状化L2の有無="",IF(G369="","×",""),"×")</f>
        <v/>
      </c>
      <c r="B369" s="179"/>
      <c r="C369" s="179"/>
      <c r="G369" s="265">
        <f t="shared" ref="G369:G384" si="59">G325</f>
        <v>2</v>
      </c>
      <c r="H369" s="265"/>
      <c r="I369" s="266"/>
      <c r="J369" s="268">
        <f>U325</f>
        <v>6020</v>
      </c>
      <c r="K369" s="268"/>
      <c r="L369" s="268"/>
      <c r="M369" s="268"/>
      <c r="N369" s="268">
        <f>Z325</f>
        <v>6020</v>
      </c>
      <c r="O369" s="268"/>
      <c r="P369" s="268"/>
      <c r="Q369" s="601"/>
      <c r="R369" s="553">
        <f t="shared" ref="R369:R384" si="60">R303</f>
        <v>0.1379999965429306</v>
      </c>
      <c r="S369" s="554"/>
      <c r="T369" s="554"/>
      <c r="U369" s="554"/>
      <c r="V369" s="338">
        <f>IF(J369="","",ROUND(J347*R369,-1))</f>
        <v>830</v>
      </c>
      <c r="W369" s="338"/>
      <c r="X369" s="338"/>
      <c r="Y369" s="338"/>
      <c r="Z369" s="338"/>
      <c r="AA369" s="338">
        <f>IF(N369="","",ROUND(N347*R369,-1))</f>
        <v>830</v>
      </c>
      <c r="AB369" s="338"/>
      <c r="AC369" s="338"/>
      <c r="AD369" s="338"/>
      <c r="AE369" s="352"/>
    </row>
    <row r="370" spans="1:31" s="23" customFormat="1" ht="15.75" customHeight="1" x14ac:dyDescent="0.15">
      <c r="A370" s="115" t="str">
        <f t="shared" si="58"/>
        <v/>
      </c>
      <c r="B370" s="179"/>
      <c r="C370" s="179"/>
      <c r="G370" s="240">
        <f t="shared" si="59"/>
        <v>3</v>
      </c>
      <c r="H370" s="240"/>
      <c r="I370" s="241"/>
      <c r="J370" s="243">
        <f t="shared" ref="J370:J384" si="61">U326</f>
        <v>5050</v>
      </c>
      <c r="K370" s="243"/>
      <c r="L370" s="243"/>
      <c r="M370" s="243"/>
      <c r="N370" s="243">
        <f t="shared" ref="N370:N384" si="62">Z326</f>
        <v>5050</v>
      </c>
      <c r="O370" s="243"/>
      <c r="P370" s="243"/>
      <c r="Q370" s="535"/>
      <c r="R370" s="533">
        <f t="shared" si="60"/>
        <v>1</v>
      </c>
      <c r="S370" s="427"/>
      <c r="T370" s="427"/>
      <c r="U370" s="427"/>
      <c r="V370" s="314">
        <f t="shared" ref="V370:V384" si="63">IF(J370="","",ROUND(J348*R370,-1))</f>
        <v>5050</v>
      </c>
      <c r="W370" s="314"/>
      <c r="X370" s="314"/>
      <c r="Y370" s="314"/>
      <c r="Z370" s="314"/>
      <c r="AA370" s="314">
        <f t="shared" ref="AA370:AA384" si="64">IF(N370="","",ROUND(N348*R370,-1))</f>
        <v>5050</v>
      </c>
      <c r="AB370" s="314"/>
      <c r="AC370" s="314"/>
      <c r="AD370" s="314"/>
      <c r="AE370" s="348"/>
    </row>
    <row r="371" spans="1:31" s="23" customFormat="1" ht="15.75" customHeight="1" x14ac:dyDescent="0.15">
      <c r="A371" s="115" t="str">
        <f t="shared" si="58"/>
        <v/>
      </c>
      <c r="B371" s="179"/>
      <c r="C371" s="179"/>
      <c r="G371" s="240">
        <f t="shared" si="59"/>
        <v>4</v>
      </c>
      <c r="H371" s="240"/>
      <c r="I371" s="241"/>
      <c r="J371" s="243">
        <f t="shared" si="61"/>
        <v>15460</v>
      </c>
      <c r="K371" s="243"/>
      <c r="L371" s="243"/>
      <c r="M371" s="243"/>
      <c r="N371" s="243">
        <f t="shared" si="62"/>
        <v>15460</v>
      </c>
      <c r="O371" s="243"/>
      <c r="P371" s="243"/>
      <c r="Q371" s="535"/>
      <c r="R371" s="533">
        <f t="shared" si="60"/>
        <v>1</v>
      </c>
      <c r="S371" s="427"/>
      <c r="T371" s="427"/>
      <c r="U371" s="427"/>
      <c r="V371" s="314">
        <f t="shared" si="63"/>
        <v>15460</v>
      </c>
      <c r="W371" s="314"/>
      <c r="X371" s="314"/>
      <c r="Y371" s="314"/>
      <c r="Z371" s="314"/>
      <c r="AA371" s="314">
        <f t="shared" si="64"/>
        <v>15460</v>
      </c>
      <c r="AB371" s="314"/>
      <c r="AC371" s="314"/>
      <c r="AD371" s="314"/>
      <c r="AE371" s="348"/>
    </row>
    <row r="372" spans="1:31" s="23" customFormat="1" ht="15.75" customHeight="1" x14ac:dyDescent="0.15">
      <c r="A372" s="115" t="str">
        <f t="shared" si="58"/>
        <v/>
      </c>
      <c r="B372" s="179"/>
      <c r="C372" s="179"/>
      <c r="G372" s="240">
        <f t="shared" si="59"/>
        <v>5</v>
      </c>
      <c r="H372" s="240"/>
      <c r="I372" s="241"/>
      <c r="J372" s="243">
        <f t="shared" si="61"/>
        <v>15460</v>
      </c>
      <c r="K372" s="243"/>
      <c r="L372" s="243"/>
      <c r="M372" s="243"/>
      <c r="N372" s="243">
        <f t="shared" si="62"/>
        <v>15460</v>
      </c>
      <c r="O372" s="243"/>
      <c r="P372" s="243"/>
      <c r="Q372" s="535"/>
      <c r="R372" s="533">
        <f t="shared" si="60"/>
        <v>1</v>
      </c>
      <c r="S372" s="427"/>
      <c r="T372" s="427"/>
      <c r="U372" s="427"/>
      <c r="V372" s="314">
        <f t="shared" si="63"/>
        <v>15460</v>
      </c>
      <c r="W372" s="314"/>
      <c r="X372" s="314"/>
      <c r="Y372" s="314"/>
      <c r="Z372" s="314"/>
      <c r="AA372" s="314">
        <f t="shared" si="64"/>
        <v>15460</v>
      </c>
      <c r="AB372" s="314"/>
      <c r="AC372" s="314"/>
      <c r="AD372" s="314"/>
      <c r="AE372" s="348"/>
    </row>
    <row r="373" spans="1:31" s="23" customFormat="1" ht="15.75" customHeight="1" x14ac:dyDescent="0.15">
      <c r="A373" s="115" t="str">
        <f t="shared" si="58"/>
        <v/>
      </c>
      <c r="B373" s="179"/>
      <c r="C373" s="179"/>
      <c r="G373" s="240">
        <f t="shared" si="59"/>
        <v>6</v>
      </c>
      <c r="H373" s="240"/>
      <c r="I373" s="241"/>
      <c r="J373" s="243">
        <f t="shared" si="61"/>
        <v>15460</v>
      </c>
      <c r="K373" s="243"/>
      <c r="L373" s="243"/>
      <c r="M373" s="243"/>
      <c r="N373" s="243">
        <f t="shared" si="62"/>
        <v>15460</v>
      </c>
      <c r="O373" s="243"/>
      <c r="P373" s="243"/>
      <c r="Q373" s="535"/>
      <c r="R373" s="533">
        <f t="shared" si="60"/>
        <v>1</v>
      </c>
      <c r="S373" s="427"/>
      <c r="T373" s="427"/>
      <c r="U373" s="427"/>
      <c r="V373" s="314">
        <f t="shared" si="63"/>
        <v>15460</v>
      </c>
      <c r="W373" s="314"/>
      <c r="X373" s="314"/>
      <c r="Y373" s="314"/>
      <c r="Z373" s="314"/>
      <c r="AA373" s="314">
        <f t="shared" si="64"/>
        <v>15460</v>
      </c>
      <c r="AB373" s="314"/>
      <c r="AC373" s="314"/>
      <c r="AD373" s="314"/>
      <c r="AE373" s="348"/>
    </row>
    <row r="374" spans="1:31" s="23" customFormat="1" ht="15.75" customHeight="1" x14ac:dyDescent="0.15">
      <c r="A374" s="115" t="str">
        <f t="shared" si="58"/>
        <v/>
      </c>
      <c r="B374" s="179"/>
      <c r="C374" s="179"/>
      <c r="G374" s="240">
        <f t="shared" si="59"/>
        <v>7</v>
      </c>
      <c r="H374" s="240"/>
      <c r="I374" s="241"/>
      <c r="J374" s="243">
        <f t="shared" si="61"/>
        <v>101740</v>
      </c>
      <c r="K374" s="243"/>
      <c r="L374" s="243"/>
      <c r="M374" s="243"/>
      <c r="N374" s="243">
        <f t="shared" si="62"/>
        <v>101740</v>
      </c>
      <c r="O374" s="243"/>
      <c r="P374" s="243"/>
      <c r="Q374" s="535"/>
      <c r="R374" s="533">
        <f t="shared" si="60"/>
        <v>0.33300000429153442</v>
      </c>
      <c r="S374" s="427"/>
      <c r="T374" s="427"/>
      <c r="U374" s="427"/>
      <c r="V374" s="314">
        <f t="shared" si="63"/>
        <v>33880</v>
      </c>
      <c r="W374" s="314"/>
      <c r="X374" s="314"/>
      <c r="Y374" s="314"/>
      <c r="Z374" s="314"/>
      <c r="AA374" s="314">
        <f t="shared" si="64"/>
        <v>33880</v>
      </c>
      <c r="AB374" s="314"/>
      <c r="AC374" s="314"/>
      <c r="AD374" s="314"/>
      <c r="AE374" s="348"/>
    </row>
    <row r="375" spans="1:31" s="23" customFormat="1" ht="15.75" customHeight="1" x14ac:dyDescent="0.15">
      <c r="A375" s="115" t="str">
        <f t="shared" si="58"/>
        <v/>
      </c>
      <c r="B375" s="179"/>
      <c r="C375" s="179"/>
      <c r="G375" s="240">
        <f t="shared" si="59"/>
        <v>8</v>
      </c>
      <c r="H375" s="240"/>
      <c r="I375" s="241"/>
      <c r="J375" s="243">
        <f t="shared" si="61"/>
        <v>48350</v>
      </c>
      <c r="K375" s="243"/>
      <c r="L375" s="243"/>
      <c r="M375" s="243"/>
      <c r="N375" s="243">
        <f t="shared" si="62"/>
        <v>48350</v>
      </c>
      <c r="O375" s="243"/>
      <c r="P375" s="243"/>
      <c r="Q375" s="535"/>
      <c r="R375" s="533">
        <f t="shared" si="60"/>
        <v>1</v>
      </c>
      <c r="S375" s="427"/>
      <c r="T375" s="427"/>
      <c r="U375" s="427"/>
      <c r="V375" s="314">
        <f t="shared" si="63"/>
        <v>48350</v>
      </c>
      <c r="W375" s="314"/>
      <c r="X375" s="314"/>
      <c r="Y375" s="314"/>
      <c r="Z375" s="314"/>
      <c r="AA375" s="314">
        <f t="shared" si="64"/>
        <v>48350</v>
      </c>
      <c r="AB375" s="314"/>
      <c r="AC375" s="314"/>
      <c r="AD375" s="314"/>
      <c r="AE375" s="348"/>
    </row>
    <row r="376" spans="1:31" s="23" customFormat="1" ht="15.75" customHeight="1" x14ac:dyDescent="0.15">
      <c r="A376" s="115" t="str">
        <f t="shared" si="58"/>
        <v/>
      </c>
      <c r="B376" s="179"/>
      <c r="C376" s="179"/>
      <c r="G376" s="240">
        <f t="shared" si="59"/>
        <v>9</v>
      </c>
      <c r="H376" s="240"/>
      <c r="I376" s="241"/>
      <c r="J376" s="243">
        <f t="shared" si="61"/>
        <v>78790</v>
      </c>
      <c r="K376" s="243"/>
      <c r="L376" s="243"/>
      <c r="M376" s="243"/>
      <c r="N376" s="243">
        <f t="shared" si="62"/>
        <v>78790</v>
      </c>
      <c r="O376" s="243"/>
      <c r="P376" s="243"/>
      <c r="Q376" s="535"/>
      <c r="R376" s="533">
        <f t="shared" si="60"/>
        <v>1</v>
      </c>
      <c r="S376" s="427"/>
      <c r="T376" s="427"/>
      <c r="U376" s="427"/>
      <c r="V376" s="314">
        <f t="shared" si="63"/>
        <v>78790</v>
      </c>
      <c r="W376" s="314"/>
      <c r="X376" s="314"/>
      <c r="Y376" s="314"/>
      <c r="Z376" s="314"/>
      <c r="AA376" s="314">
        <f t="shared" si="64"/>
        <v>78790</v>
      </c>
      <c r="AB376" s="314"/>
      <c r="AC376" s="314"/>
      <c r="AD376" s="314"/>
      <c r="AE376" s="348"/>
    </row>
    <row r="377" spans="1:31" s="23" customFormat="1" ht="15.75" customHeight="1" x14ac:dyDescent="0.15">
      <c r="A377" s="115" t="str">
        <f t="shared" si="58"/>
        <v/>
      </c>
      <c r="B377" s="179"/>
      <c r="C377" s="179"/>
      <c r="G377" s="240">
        <f t="shared" si="59"/>
        <v>10</v>
      </c>
      <c r="H377" s="240"/>
      <c r="I377" s="241"/>
      <c r="J377" s="243">
        <f t="shared" si="61"/>
        <v>56650</v>
      </c>
      <c r="K377" s="243"/>
      <c r="L377" s="243"/>
      <c r="M377" s="243"/>
      <c r="N377" s="243">
        <f t="shared" si="62"/>
        <v>56650</v>
      </c>
      <c r="O377" s="243"/>
      <c r="P377" s="243"/>
      <c r="Q377" s="535"/>
      <c r="R377" s="533">
        <f t="shared" si="60"/>
        <v>1</v>
      </c>
      <c r="S377" s="427"/>
      <c r="T377" s="427"/>
      <c r="U377" s="427"/>
      <c r="V377" s="314">
        <f t="shared" si="63"/>
        <v>56650</v>
      </c>
      <c r="W377" s="314"/>
      <c r="X377" s="314"/>
      <c r="Y377" s="314"/>
      <c r="Z377" s="314"/>
      <c r="AA377" s="314">
        <f t="shared" si="64"/>
        <v>56650</v>
      </c>
      <c r="AB377" s="314"/>
      <c r="AC377" s="314"/>
      <c r="AD377" s="314"/>
      <c r="AE377" s="348"/>
    </row>
    <row r="378" spans="1:31" s="23" customFormat="1" ht="15.75" customHeight="1" x14ac:dyDescent="0.15">
      <c r="A378" s="115" t="str">
        <f t="shared" si="58"/>
        <v/>
      </c>
      <c r="B378" s="179"/>
      <c r="C378" s="179"/>
      <c r="G378" s="240">
        <f t="shared" si="59"/>
        <v>11</v>
      </c>
      <c r="H378" s="240"/>
      <c r="I378" s="241"/>
      <c r="J378" s="243">
        <f t="shared" si="61"/>
        <v>78790</v>
      </c>
      <c r="K378" s="243"/>
      <c r="L378" s="243"/>
      <c r="M378" s="243"/>
      <c r="N378" s="243">
        <f t="shared" si="62"/>
        <v>78790</v>
      </c>
      <c r="O378" s="243"/>
      <c r="P378" s="243"/>
      <c r="Q378" s="535"/>
      <c r="R378" s="533">
        <f t="shared" si="60"/>
        <v>1</v>
      </c>
      <c r="S378" s="427"/>
      <c r="T378" s="427"/>
      <c r="U378" s="427"/>
      <c r="V378" s="314">
        <f t="shared" si="63"/>
        <v>78790</v>
      </c>
      <c r="W378" s="314"/>
      <c r="X378" s="314"/>
      <c r="Y378" s="314"/>
      <c r="Z378" s="314"/>
      <c r="AA378" s="314">
        <f t="shared" si="64"/>
        <v>78790</v>
      </c>
      <c r="AB378" s="314"/>
      <c r="AC378" s="314"/>
      <c r="AD378" s="314"/>
      <c r="AE378" s="348"/>
    </row>
    <row r="379" spans="1:31" s="23" customFormat="1" ht="15.75" customHeight="1" x14ac:dyDescent="0.15">
      <c r="A379" s="115" t="str">
        <f t="shared" si="58"/>
        <v/>
      </c>
      <c r="B379" s="179"/>
      <c r="C379" s="179"/>
      <c r="G379" s="240">
        <f t="shared" si="59"/>
        <v>12</v>
      </c>
      <c r="H379" s="240"/>
      <c r="I379" s="241"/>
      <c r="J379" s="243">
        <f t="shared" si="61"/>
        <v>53390</v>
      </c>
      <c r="K379" s="243"/>
      <c r="L379" s="243"/>
      <c r="M379" s="243"/>
      <c r="N379" s="243">
        <f t="shared" si="62"/>
        <v>53390</v>
      </c>
      <c r="O379" s="243"/>
      <c r="P379" s="243"/>
      <c r="Q379" s="535"/>
      <c r="R379" s="533">
        <f t="shared" si="60"/>
        <v>1</v>
      </c>
      <c r="S379" s="427"/>
      <c r="T379" s="427"/>
      <c r="U379" s="427"/>
      <c r="V379" s="314">
        <f t="shared" si="63"/>
        <v>53390</v>
      </c>
      <c r="W379" s="314"/>
      <c r="X379" s="314"/>
      <c r="Y379" s="314"/>
      <c r="Z379" s="314"/>
      <c r="AA379" s="314">
        <f t="shared" si="64"/>
        <v>53390</v>
      </c>
      <c r="AB379" s="314"/>
      <c r="AC379" s="314"/>
      <c r="AD379" s="314"/>
      <c r="AE379" s="348"/>
    </row>
    <row r="380" spans="1:31" s="23" customFormat="1" ht="15.75" hidden="1" customHeight="1" x14ac:dyDescent="0.15">
      <c r="A380" s="115" t="str">
        <f t="shared" si="58"/>
        <v>×</v>
      </c>
      <c r="B380" s="179"/>
      <c r="C380" s="179"/>
      <c r="G380" s="240" t="str">
        <f t="shared" si="59"/>
        <v/>
      </c>
      <c r="H380" s="240"/>
      <c r="I380" s="241"/>
      <c r="J380" s="243" t="str">
        <f t="shared" si="61"/>
        <v/>
      </c>
      <c r="K380" s="243"/>
      <c r="L380" s="243"/>
      <c r="M380" s="243"/>
      <c r="N380" s="243" t="str">
        <f t="shared" si="62"/>
        <v/>
      </c>
      <c r="O380" s="243"/>
      <c r="P380" s="243"/>
      <c r="Q380" s="535"/>
      <c r="R380" s="533">
        <f t="shared" si="60"/>
        <v>0</v>
      </c>
      <c r="S380" s="427"/>
      <c r="T380" s="427"/>
      <c r="U380" s="427"/>
      <c r="V380" s="314" t="str">
        <f t="shared" si="63"/>
        <v/>
      </c>
      <c r="W380" s="314"/>
      <c r="X380" s="314"/>
      <c r="Y380" s="314"/>
      <c r="Z380" s="314"/>
      <c r="AA380" s="314" t="str">
        <f t="shared" si="64"/>
        <v/>
      </c>
      <c r="AB380" s="314"/>
      <c r="AC380" s="314"/>
      <c r="AD380" s="314"/>
      <c r="AE380" s="348"/>
    </row>
    <row r="381" spans="1:31" s="23" customFormat="1" ht="15.75" hidden="1" customHeight="1" x14ac:dyDescent="0.15">
      <c r="A381" s="115" t="str">
        <f t="shared" si="58"/>
        <v>×</v>
      </c>
      <c r="B381" s="179"/>
      <c r="C381" s="179"/>
      <c r="G381" s="240" t="str">
        <f t="shared" si="59"/>
        <v/>
      </c>
      <c r="H381" s="240"/>
      <c r="I381" s="241"/>
      <c r="J381" s="243" t="str">
        <f t="shared" si="61"/>
        <v/>
      </c>
      <c r="K381" s="243"/>
      <c r="L381" s="243"/>
      <c r="M381" s="243"/>
      <c r="N381" s="243" t="str">
        <f t="shared" si="62"/>
        <v/>
      </c>
      <c r="O381" s="243"/>
      <c r="P381" s="243"/>
      <c r="Q381" s="535"/>
      <c r="R381" s="533">
        <f t="shared" si="60"/>
        <v>0</v>
      </c>
      <c r="S381" s="427"/>
      <c r="T381" s="427"/>
      <c r="U381" s="427"/>
      <c r="V381" s="314" t="str">
        <f t="shared" si="63"/>
        <v/>
      </c>
      <c r="W381" s="314"/>
      <c r="X381" s="314"/>
      <c r="Y381" s="314"/>
      <c r="Z381" s="314"/>
      <c r="AA381" s="314" t="str">
        <f t="shared" si="64"/>
        <v/>
      </c>
      <c r="AB381" s="314"/>
      <c r="AC381" s="314"/>
      <c r="AD381" s="314"/>
      <c r="AE381" s="348"/>
    </row>
    <row r="382" spans="1:31" s="23" customFormat="1" ht="15.75" hidden="1" customHeight="1" x14ac:dyDescent="0.15">
      <c r="A382" s="115" t="str">
        <f t="shared" si="58"/>
        <v>×</v>
      </c>
      <c r="B382" s="179"/>
      <c r="C382" s="179"/>
      <c r="G382" s="240" t="str">
        <f t="shared" si="59"/>
        <v/>
      </c>
      <c r="H382" s="240"/>
      <c r="I382" s="241"/>
      <c r="J382" s="243" t="str">
        <f t="shared" si="61"/>
        <v/>
      </c>
      <c r="K382" s="243"/>
      <c r="L382" s="243"/>
      <c r="M382" s="243"/>
      <c r="N382" s="243" t="str">
        <f t="shared" si="62"/>
        <v/>
      </c>
      <c r="O382" s="243"/>
      <c r="P382" s="243"/>
      <c r="Q382" s="535"/>
      <c r="R382" s="533">
        <f t="shared" si="60"/>
        <v>0</v>
      </c>
      <c r="S382" s="427"/>
      <c r="T382" s="427"/>
      <c r="U382" s="427"/>
      <c r="V382" s="314" t="str">
        <f t="shared" si="63"/>
        <v/>
      </c>
      <c r="W382" s="314"/>
      <c r="X382" s="314"/>
      <c r="Y382" s="314"/>
      <c r="Z382" s="314"/>
      <c r="AA382" s="314" t="str">
        <f t="shared" si="64"/>
        <v/>
      </c>
      <c r="AB382" s="314"/>
      <c r="AC382" s="314"/>
      <c r="AD382" s="314"/>
      <c r="AE382" s="348"/>
    </row>
    <row r="383" spans="1:31" s="23" customFormat="1" ht="15.75" hidden="1" customHeight="1" x14ac:dyDescent="0.15">
      <c r="A383" s="115" t="str">
        <f t="shared" si="58"/>
        <v>×</v>
      </c>
      <c r="B383" s="179"/>
      <c r="C383" s="179"/>
      <c r="G383" s="240" t="str">
        <f t="shared" si="59"/>
        <v/>
      </c>
      <c r="H383" s="240"/>
      <c r="I383" s="241"/>
      <c r="J383" s="243" t="str">
        <f t="shared" si="61"/>
        <v/>
      </c>
      <c r="K383" s="243"/>
      <c r="L383" s="243"/>
      <c r="M383" s="243"/>
      <c r="N383" s="243" t="str">
        <f t="shared" si="62"/>
        <v/>
      </c>
      <c r="O383" s="243"/>
      <c r="P383" s="243"/>
      <c r="Q383" s="535"/>
      <c r="R383" s="533">
        <f t="shared" si="60"/>
        <v>0</v>
      </c>
      <c r="S383" s="427"/>
      <c r="T383" s="427"/>
      <c r="U383" s="427"/>
      <c r="V383" s="314" t="str">
        <f t="shared" si="63"/>
        <v/>
      </c>
      <c r="W383" s="314"/>
      <c r="X383" s="314"/>
      <c r="Y383" s="314"/>
      <c r="Z383" s="314"/>
      <c r="AA383" s="314" t="str">
        <f t="shared" si="64"/>
        <v/>
      </c>
      <c r="AB383" s="314"/>
      <c r="AC383" s="314"/>
      <c r="AD383" s="314"/>
      <c r="AE383" s="348"/>
    </row>
    <row r="384" spans="1:31" s="23" customFormat="1" ht="15.75" hidden="1" customHeight="1" x14ac:dyDescent="0.15">
      <c r="A384" s="115" t="str">
        <f t="shared" si="58"/>
        <v>×</v>
      </c>
      <c r="B384" s="179"/>
      <c r="C384" s="179"/>
      <c r="G384" s="251" t="str">
        <f t="shared" si="59"/>
        <v/>
      </c>
      <c r="H384" s="251"/>
      <c r="I384" s="252"/>
      <c r="J384" s="254" t="str">
        <f t="shared" si="61"/>
        <v/>
      </c>
      <c r="K384" s="254"/>
      <c r="L384" s="254"/>
      <c r="M384" s="254"/>
      <c r="N384" s="254" t="str">
        <f t="shared" si="62"/>
        <v/>
      </c>
      <c r="O384" s="254"/>
      <c r="P384" s="254"/>
      <c r="Q384" s="534"/>
      <c r="R384" s="540">
        <f t="shared" si="60"/>
        <v>0</v>
      </c>
      <c r="S384" s="541"/>
      <c r="T384" s="541"/>
      <c r="U384" s="541"/>
      <c r="V384" s="302" t="str">
        <f t="shared" si="63"/>
        <v/>
      </c>
      <c r="W384" s="302"/>
      <c r="X384" s="302"/>
      <c r="Y384" s="302"/>
      <c r="Z384" s="302"/>
      <c r="AA384" s="302" t="str">
        <f t="shared" si="64"/>
        <v/>
      </c>
      <c r="AB384" s="302"/>
      <c r="AC384" s="302"/>
      <c r="AD384" s="302"/>
      <c r="AE384" s="350"/>
    </row>
    <row r="385" spans="1:85" s="23" customFormat="1" ht="15.75" customHeight="1" x14ac:dyDescent="0.15">
      <c r="A385" s="179"/>
      <c r="B385" s="179" t="s">
        <v>571</v>
      </c>
      <c r="E385" s="179"/>
      <c r="F385" s="180"/>
      <c r="G385" s="42"/>
      <c r="H385" s="42"/>
      <c r="I385" s="42"/>
      <c r="J385" s="42"/>
      <c r="K385" s="42"/>
      <c r="L385" s="42"/>
      <c r="M385" s="42"/>
      <c r="N385" s="190"/>
      <c r="O385" s="190"/>
      <c r="P385" s="190"/>
      <c r="Q385" s="42"/>
      <c r="R385" s="42"/>
      <c r="S385" s="42"/>
      <c r="T385" s="42"/>
      <c r="U385" s="42"/>
      <c r="V385" s="42"/>
      <c r="W385" s="42"/>
      <c r="X385" s="42"/>
      <c r="Y385" s="42"/>
      <c r="Z385" s="42"/>
      <c r="AA385" s="37"/>
      <c r="AB385" s="37"/>
      <c r="AC385" s="37"/>
      <c r="AD385" s="37"/>
      <c r="AE385" s="61"/>
      <c r="AF385" s="30"/>
      <c r="AG385" s="30"/>
      <c r="AH385" s="30"/>
      <c r="CD385" s="30"/>
      <c r="CE385" s="30"/>
      <c r="CF385" s="30"/>
      <c r="CG385" s="30"/>
    </row>
    <row r="386" spans="1:85" s="23" customFormat="1" ht="15.75" customHeight="1" x14ac:dyDescent="0.15">
      <c r="A386" s="179"/>
      <c r="B386" s="179"/>
      <c r="E386" s="179"/>
      <c r="F386" s="180"/>
      <c r="G386" s="45"/>
      <c r="H386" s="45"/>
      <c r="I386" s="45"/>
      <c r="J386" s="45"/>
      <c r="K386" s="45"/>
      <c r="L386" s="45"/>
      <c r="M386" s="45"/>
      <c r="N386" s="180"/>
      <c r="O386" s="180"/>
      <c r="P386" s="180"/>
      <c r="Q386" s="45"/>
      <c r="R386" s="45"/>
      <c r="S386" s="45"/>
      <c r="T386" s="45"/>
      <c r="U386" s="45"/>
      <c r="V386" s="45"/>
      <c r="W386" s="45"/>
      <c r="X386" s="45"/>
      <c r="Y386" s="45"/>
      <c r="Z386" s="45"/>
      <c r="AE386" s="30"/>
      <c r="AF386" s="30"/>
      <c r="AG386" s="30"/>
      <c r="AH386" s="30"/>
      <c r="CD386" s="30"/>
      <c r="CE386" s="30"/>
      <c r="CF386" s="30"/>
      <c r="CG386" s="30"/>
    </row>
    <row r="387" spans="1:85" ht="15.75" customHeight="1" x14ac:dyDescent="0.15">
      <c r="E387" s="23" t="s">
        <v>639</v>
      </c>
      <c r="N387" s="25"/>
    </row>
    <row r="389" spans="1:85" ht="15.75" customHeight="1" x14ac:dyDescent="0.15">
      <c r="G389" s="23" t="s">
        <v>124</v>
      </c>
    </row>
    <row r="391" spans="1:85" s="23" customFormat="1" ht="15.75" customHeight="1" x14ac:dyDescent="0.15">
      <c r="G391" s="299" t="s">
        <v>125</v>
      </c>
      <c r="H391" s="299"/>
      <c r="I391" s="179" t="s">
        <v>25</v>
      </c>
      <c r="J391" s="299" t="s">
        <v>72</v>
      </c>
      <c r="K391" s="299"/>
      <c r="L391" s="179" t="s">
        <v>88</v>
      </c>
      <c r="M391" s="179" t="s">
        <v>126</v>
      </c>
      <c r="N391" s="179" t="s">
        <v>88</v>
      </c>
      <c r="O391" s="299" t="s">
        <v>421</v>
      </c>
      <c r="P391" s="299"/>
    </row>
    <row r="392" spans="1:85" s="23" customFormat="1" ht="15.75" customHeight="1" x14ac:dyDescent="0.15"/>
    <row r="393" spans="1:85" s="23" customFormat="1" ht="15.75" customHeight="1" x14ac:dyDescent="0.15">
      <c r="H393" s="23" t="s">
        <v>3</v>
      </c>
      <c r="K393" s="299" t="s">
        <v>125</v>
      </c>
      <c r="L393" s="299"/>
      <c r="M393" s="179" t="s">
        <v>2</v>
      </c>
      <c r="N393" s="23" t="s">
        <v>127</v>
      </c>
    </row>
    <row r="394" spans="1:85" s="23" customFormat="1" ht="15.75" customHeight="1" x14ac:dyDescent="0.15">
      <c r="K394" s="299" t="s">
        <v>72</v>
      </c>
      <c r="L394" s="299"/>
      <c r="M394" s="179" t="s">
        <v>2</v>
      </c>
      <c r="N394" s="23" t="s">
        <v>128</v>
      </c>
    </row>
    <row r="395" spans="1:85" s="23" customFormat="1" ht="15.75" customHeight="1" x14ac:dyDescent="0.15">
      <c r="K395" s="299" t="s">
        <v>126</v>
      </c>
      <c r="L395" s="299"/>
      <c r="M395" s="179" t="s">
        <v>2</v>
      </c>
      <c r="N395" s="23" t="s">
        <v>443</v>
      </c>
      <c r="S395" s="179" t="s">
        <v>25</v>
      </c>
      <c r="T395" s="179" t="s">
        <v>115</v>
      </c>
      <c r="U395" s="179" t="s">
        <v>88</v>
      </c>
      <c r="V395" s="186" t="s">
        <v>62</v>
      </c>
    </row>
    <row r="396" spans="1:85" s="23" customFormat="1" ht="15.75" customHeight="1" x14ac:dyDescent="0.15">
      <c r="K396" s="299" t="s">
        <v>62</v>
      </c>
      <c r="L396" s="299"/>
      <c r="M396" s="179" t="s">
        <v>2</v>
      </c>
      <c r="N396" s="23" t="s">
        <v>129</v>
      </c>
      <c r="R396" s="186" t="s">
        <v>119</v>
      </c>
      <c r="S396" s="179" t="s">
        <v>25</v>
      </c>
      <c r="T396" s="308">
        <f>杭先端径</f>
        <v>1.5</v>
      </c>
      <c r="U396" s="308"/>
      <c r="V396" s="308"/>
      <c r="W396" s="23" t="s">
        <v>120</v>
      </c>
    </row>
    <row r="397" spans="1:85" ht="15.75" customHeight="1" x14ac:dyDescent="0.15">
      <c r="K397" s="299" t="s">
        <v>407</v>
      </c>
      <c r="L397" s="299"/>
      <c r="M397" s="179" t="s">
        <v>2</v>
      </c>
      <c r="N397" s="23" t="s">
        <v>406</v>
      </c>
    </row>
    <row r="399" spans="1:85" s="23" customFormat="1" ht="15.75" customHeight="1" x14ac:dyDescent="0.15">
      <c r="G399" s="23" t="s">
        <v>130</v>
      </c>
    </row>
    <row r="400" spans="1:85" s="23" customFormat="1" ht="15.75" customHeight="1" x14ac:dyDescent="0.15">
      <c r="AI400" s="46" t="s">
        <v>131</v>
      </c>
    </row>
    <row r="401" spans="6:17" s="23" customFormat="1" ht="15.75" customHeight="1" x14ac:dyDescent="0.15">
      <c r="H401" s="47" t="s">
        <v>132</v>
      </c>
      <c r="I401" s="23" t="s">
        <v>138</v>
      </c>
    </row>
    <row r="402" spans="6:17" s="23" customFormat="1" ht="15.75" customHeight="1" x14ac:dyDescent="0.15">
      <c r="H402" s="47"/>
      <c r="I402" s="23" t="s">
        <v>135</v>
      </c>
    </row>
    <row r="403" spans="6:17" s="23" customFormat="1" ht="15.75" customHeight="1" x14ac:dyDescent="0.15">
      <c r="H403" s="47" t="s">
        <v>133</v>
      </c>
      <c r="I403" s="23" t="s">
        <v>136</v>
      </c>
    </row>
    <row r="404" spans="6:17" s="23" customFormat="1" ht="15.75" customHeight="1" x14ac:dyDescent="0.15">
      <c r="H404" s="47"/>
      <c r="I404" s="23" t="s">
        <v>137</v>
      </c>
    </row>
    <row r="405" spans="6:17" s="23" customFormat="1" ht="15.75" customHeight="1" x14ac:dyDescent="0.15">
      <c r="H405" s="47" t="s">
        <v>134</v>
      </c>
      <c r="I405" s="23" t="s">
        <v>335</v>
      </c>
    </row>
    <row r="406" spans="6:17" s="23" customFormat="1" ht="15.75" customHeight="1" x14ac:dyDescent="0.15">
      <c r="I406" s="23" t="s">
        <v>336</v>
      </c>
    </row>
    <row r="407" spans="6:17" s="23" customFormat="1" ht="15.75" customHeight="1" x14ac:dyDescent="0.15">
      <c r="I407" s="23" t="s">
        <v>337</v>
      </c>
    </row>
    <row r="408" spans="6:17" s="23" customFormat="1" ht="15.75" customHeight="1" x14ac:dyDescent="0.15">
      <c r="I408" s="23" t="s">
        <v>338</v>
      </c>
    </row>
    <row r="409" spans="6:17" s="23" customFormat="1" ht="15.75" customHeight="1" x14ac:dyDescent="0.15"/>
    <row r="410" spans="6:17" s="23" customFormat="1" ht="15.75" customHeight="1" x14ac:dyDescent="0.15">
      <c r="F410" s="23" t="s">
        <v>76</v>
      </c>
      <c r="G410" s="23" t="s">
        <v>139</v>
      </c>
    </row>
    <row r="411" spans="6:17" s="23" customFormat="1" ht="15.75" customHeight="1" x14ac:dyDescent="0.15"/>
    <row r="412" spans="6:17" s="23" customFormat="1" ht="15.75" customHeight="1" x14ac:dyDescent="0.15">
      <c r="G412" s="23" t="s">
        <v>140</v>
      </c>
    </row>
    <row r="413" spans="6:17" s="23" customFormat="1" ht="15.75" customHeight="1" x14ac:dyDescent="0.15"/>
    <row r="414" spans="6:17" s="23" customFormat="1" ht="15.75" customHeight="1" x14ac:dyDescent="0.15">
      <c r="G414" s="299" t="s">
        <v>5</v>
      </c>
      <c r="H414" s="299"/>
      <c r="I414" s="179" t="s">
        <v>25</v>
      </c>
      <c r="J414" s="48">
        <v>4</v>
      </c>
      <c r="K414" s="299" t="s">
        <v>86</v>
      </c>
      <c r="L414" s="299"/>
      <c r="M414" s="179" t="s">
        <v>62</v>
      </c>
      <c r="N414" s="23" t="s">
        <v>7</v>
      </c>
      <c r="O414" s="179">
        <v>4</v>
      </c>
      <c r="P414" s="299" t="s">
        <v>141</v>
      </c>
      <c r="Q414" s="299"/>
    </row>
    <row r="415" spans="6:17" s="23" customFormat="1" ht="15.75" customHeight="1" x14ac:dyDescent="0.15"/>
    <row r="416" spans="6:17" s="23" customFormat="1" ht="15.75" customHeight="1" x14ac:dyDescent="0.15">
      <c r="H416" s="23" t="s">
        <v>3</v>
      </c>
      <c r="K416" s="299" t="s">
        <v>5</v>
      </c>
      <c r="L416" s="299"/>
      <c r="M416" s="179" t="s">
        <v>2</v>
      </c>
      <c r="N416" s="23" t="s">
        <v>144</v>
      </c>
    </row>
    <row r="417" spans="1:62" s="23" customFormat="1" ht="15.75" customHeight="1" x14ac:dyDescent="0.15">
      <c r="K417" s="299" t="s">
        <v>86</v>
      </c>
      <c r="L417" s="299"/>
      <c r="M417" s="179" t="s">
        <v>2</v>
      </c>
      <c r="N417" s="23" t="s">
        <v>89</v>
      </c>
    </row>
    <row r="418" spans="1:62" s="23" customFormat="1" ht="15.75" customHeight="1" x14ac:dyDescent="0.15">
      <c r="K418" s="299" t="s">
        <v>62</v>
      </c>
      <c r="L418" s="299"/>
      <c r="M418" s="179" t="s">
        <v>2</v>
      </c>
      <c r="N418" s="23" t="s">
        <v>129</v>
      </c>
      <c r="Q418" s="186" t="s">
        <v>119</v>
      </c>
      <c r="R418" s="179" t="s">
        <v>25</v>
      </c>
      <c r="S418" s="308">
        <f>杭先端径</f>
        <v>1.5</v>
      </c>
      <c r="T418" s="308"/>
      <c r="U418" s="308"/>
      <c r="V418" s="23" t="s">
        <v>120</v>
      </c>
    </row>
    <row r="419" spans="1:62" ht="15.75" customHeight="1" x14ac:dyDescent="0.15">
      <c r="K419" s="299" t="s">
        <v>141</v>
      </c>
      <c r="L419" s="299"/>
      <c r="M419" s="179" t="s">
        <v>2</v>
      </c>
      <c r="N419" s="23" t="s">
        <v>145</v>
      </c>
    </row>
    <row r="420" spans="1:62" ht="15.75" customHeight="1" x14ac:dyDescent="0.15">
      <c r="K420" s="299" t="s">
        <v>142</v>
      </c>
      <c r="L420" s="299"/>
      <c r="M420" s="179" t="s">
        <v>2</v>
      </c>
      <c r="N420" s="23" t="s">
        <v>605</v>
      </c>
      <c r="S420" s="186" t="s">
        <v>119</v>
      </c>
      <c r="T420" s="179" t="s">
        <v>25</v>
      </c>
      <c r="U420" s="299">
        <v>200</v>
      </c>
      <c r="V420" s="299"/>
      <c r="W420" s="23" t="s">
        <v>147</v>
      </c>
      <c r="Z420" s="179" t="s">
        <v>25</v>
      </c>
      <c r="AA420" s="299">
        <v>200</v>
      </c>
      <c r="AB420" s="299"/>
      <c r="AC420" s="179" t="s">
        <v>1</v>
      </c>
      <c r="AD420" s="189">
        <v>10</v>
      </c>
      <c r="AE420" s="198">
        <v>6</v>
      </c>
      <c r="AF420" s="23" t="s">
        <v>148</v>
      </c>
      <c r="AM420" s="24"/>
      <c r="AN420" s="24"/>
      <c r="BI420" s="179"/>
      <c r="BJ420" s="179"/>
    </row>
    <row r="421" spans="1:62" ht="15.75" customHeight="1" x14ac:dyDescent="0.15">
      <c r="K421" s="299" t="s">
        <v>143</v>
      </c>
      <c r="L421" s="299"/>
      <c r="M421" s="179" t="s">
        <v>2</v>
      </c>
      <c r="N421" s="23" t="s">
        <v>146</v>
      </c>
      <c r="W421" s="186" t="s">
        <v>119</v>
      </c>
      <c r="X421" s="179" t="s">
        <v>25</v>
      </c>
      <c r="Y421" s="299">
        <f>'入力 (1)'!J31</f>
        <v>1.7177999999999999E-2</v>
      </c>
      <c r="Z421" s="299"/>
      <c r="AA421" s="299"/>
      <c r="AB421" s="299"/>
      <c r="AC421" s="23" t="s">
        <v>620</v>
      </c>
    </row>
    <row r="422" spans="1:62" ht="15.75" customHeight="1" x14ac:dyDescent="0.15">
      <c r="B422" s="179" t="s">
        <v>571</v>
      </c>
    </row>
    <row r="424" spans="1:62" s="23" customFormat="1" ht="15.75" customHeight="1" x14ac:dyDescent="0.15">
      <c r="F424" s="26" t="s">
        <v>631</v>
      </c>
      <c r="G424" s="26"/>
      <c r="H424" s="26"/>
      <c r="I424" s="26"/>
      <c r="J424" s="26"/>
      <c r="K424" s="26"/>
      <c r="L424" s="26"/>
      <c r="M424" s="26"/>
      <c r="N424" s="26"/>
      <c r="O424" s="26"/>
      <c r="P424" s="26"/>
      <c r="Q424" s="26"/>
      <c r="R424" s="26"/>
      <c r="S424" s="26"/>
      <c r="T424" s="26"/>
      <c r="U424" s="26"/>
      <c r="V424" s="26"/>
      <c r="W424" s="26"/>
      <c r="X424" s="26"/>
      <c r="Y424" s="26"/>
      <c r="Z424" s="26"/>
      <c r="AA424" s="26"/>
      <c r="AB424" s="26"/>
      <c r="AC424" s="26"/>
      <c r="AD424" s="26"/>
      <c r="AE424" s="26"/>
      <c r="AF424" s="26"/>
    </row>
    <row r="425" spans="1:62" s="23" customFormat="1" ht="15.75" customHeight="1" x14ac:dyDescent="0.15">
      <c r="F425" s="256" t="s">
        <v>74</v>
      </c>
      <c r="G425" s="257"/>
      <c r="H425" s="257"/>
      <c r="I425" s="260" t="s">
        <v>150</v>
      </c>
      <c r="J425" s="261"/>
      <c r="K425" s="261"/>
      <c r="L425" s="257" t="s">
        <v>151</v>
      </c>
      <c r="M425" s="257"/>
      <c r="N425" s="257"/>
      <c r="O425" s="257"/>
      <c r="P425" s="257" t="s">
        <v>155</v>
      </c>
      <c r="Q425" s="257"/>
      <c r="R425" s="257"/>
      <c r="S425" s="257"/>
      <c r="T425" s="257"/>
      <c r="U425" s="257" t="s">
        <v>152</v>
      </c>
      <c r="V425" s="257"/>
      <c r="W425" s="257"/>
      <c r="X425" s="257"/>
      <c r="Y425" s="257" t="s">
        <v>153</v>
      </c>
      <c r="Z425" s="257"/>
      <c r="AA425" s="257"/>
      <c r="AB425" s="257"/>
      <c r="AC425" s="257" t="s">
        <v>154</v>
      </c>
      <c r="AD425" s="257"/>
      <c r="AE425" s="257"/>
      <c r="AF425" s="263"/>
    </row>
    <row r="426" spans="1:62" s="23" customFormat="1" ht="15.75" customHeight="1" x14ac:dyDescent="0.15">
      <c r="F426" s="258"/>
      <c r="G426" s="259"/>
      <c r="H426" s="259"/>
      <c r="I426" s="262"/>
      <c r="J426" s="262"/>
      <c r="K426" s="262"/>
      <c r="L426" s="259"/>
      <c r="M426" s="259"/>
      <c r="N426" s="259"/>
      <c r="O426" s="259"/>
      <c r="P426" s="259"/>
      <c r="Q426" s="259"/>
      <c r="R426" s="259"/>
      <c r="S426" s="259"/>
      <c r="T426" s="259"/>
      <c r="U426" s="259"/>
      <c r="V426" s="259"/>
      <c r="W426" s="259"/>
      <c r="X426" s="259"/>
      <c r="Y426" s="259"/>
      <c r="Z426" s="259"/>
      <c r="AA426" s="259"/>
      <c r="AB426" s="259"/>
      <c r="AC426" s="259"/>
      <c r="AD426" s="259"/>
      <c r="AE426" s="259"/>
      <c r="AF426" s="264"/>
    </row>
    <row r="427" spans="1:62" s="23" customFormat="1" ht="15.75" customHeight="1" x14ac:dyDescent="0.15">
      <c r="A427" s="181" t="str">
        <f>IF(F427="","×","")</f>
        <v/>
      </c>
      <c r="B427" s="179"/>
      <c r="F427" s="265">
        <f t="shared" ref="F427:F442" si="65">IF(G136="","",G136)</f>
        <v>2</v>
      </c>
      <c r="G427" s="266"/>
      <c r="H427" s="266"/>
      <c r="I427" s="267">
        <f>I448</f>
        <v>0.33000001311302185</v>
      </c>
      <c r="J427" s="267"/>
      <c r="K427" s="267"/>
      <c r="L427" s="268">
        <f>U237</f>
        <v>1510</v>
      </c>
      <c r="M427" s="269"/>
      <c r="N427" s="269"/>
      <c r="O427" s="269"/>
      <c r="P427" s="269">
        <f t="shared" ref="P427:P442" si="66">IF(L427="","",ROUND(L427/$Y$443,6))</f>
        <v>1.1E-4</v>
      </c>
      <c r="Q427" s="269"/>
      <c r="R427" s="269"/>
      <c r="S427" s="269"/>
      <c r="T427" s="269"/>
      <c r="U427" s="269">
        <f>IF(P427="","",ROUND(P427^0.25,4))</f>
        <v>0.1024</v>
      </c>
      <c r="V427" s="269"/>
      <c r="W427" s="269"/>
      <c r="X427" s="269"/>
      <c r="Y427" s="270">
        <f>IF(U427="","",ROUND(U427*I427,4))</f>
        <v>3.3799999999999997E-2</v>
      </c>
      <c r="Z427" s="270"/>
      <c r="AA427" s="270"/>
      <c r="AB427" s="270"/>
      <c r="AC427" s="271">
        <f>IF(Y427="","",SUM(Y$427:Y427))</f>
        <v>3.3799999999999997E-2</v>
      </c>
      <c r="AD427" s="271"/>
      <c r="AE427" s="271"/>
      <c r="AF427" s="272"/>
    </row>
    <row r="428" spans="1:62" s="23" customFormat="1" ht="15.75" customHeight="1" x14ac:dyDescent="0.15">
      <c r="A428" s="181" t="str">
        <f t="shared" ref="A428:A442" si="67">IF(F428="","×","")</f>
        <v/>
      </c>
      <c r="B428" s="179"/>
      <c r="F428" s="240">
        <f t="shared" si="65"/>
        <v>3</v>
      </c>
      <c r="G428" s="241"/>
      <c r="H428" s="241"/>
      <c r="I428" s="273">
        <f>I449</f>
        <v>1.5</v>
      </c>
      <c r="J428" s="273"/>
      <c r="K428" s="273"/>
      <c r="L428" s="243">
        <f t="shared" ref="L428:L442" si="68">U238</f>
        <v>1260</v>
      </c>
      <c r="M428" s="244"/>
      <c r="N428" s="244"/>
      <c r="O428" s="244"/>
      <c r="P428" s="244">
        <f t="shared" si="66"/>
        <v>9.2E-5</v>
      </c>
      <c r="Q428" s="244"/>
      <c r="R428" s="244"/>
      <c r="S428" s="244"/>
      <c r="T428" s="244"/>
      <c r="U428" s="244">
        <f t="shared" ref="U428:U442" si="69">IF(P428="","",ROUND(P428^0.25,4))</f>
        <v>9.7900000000000001E-2</v>
      </c>
      <c r="V428" s="244"/>
      <c r="W428" s="244"/>
      <c r="X428" s="244"/>
      <c r="Y428" s="245">
        <f t="shared" ref="Y428:Y442" si="70">IF(U428="","",ROUND(U428*I428,4))</f>
        <v>0.1469</v>
      </c>
      <c r="Z428" s="245"/>
      <c r="AA428" s="245"/>
      <c r="AB428" s="245"/>
      <c r="AC428" s="246">
        <f>IF(Y428="","",SUM(Y$427:Y428))</f>
        <v>0.1807</v>
      </c>
      <c r="AD428" s="246"/>
      <c r="AE428" s="246"/>
      <c r="AF428" s="247"/>
    </row>
    <row r="429" spans="1:62" s="23" customFormat="1" ht="15.75" customHeight="1" x14ac:dyDescent="0.15">
      <c r="A429" s="181" t="str">
        <f t="shared" si="67"/>
        <v/>
      </c>
      <c r="B429" s="179"/>
      <c r="F429" s="240">
        <f t="shared" si="65"/>
        <v>4</v>
      </c>
      <c r="G429" s="241"/>
      <c r="H429" s="241"/>
      <c r="I429" s="273">
        <f t="shared" ref="I429:I442" si="71">I450</f>
        <v>6.5500001907348633</v>
      </c>
      <c r="J429" s="273"/>
      <c r="K429" s="273"/>
      <c r="L429" s="243">
        <f t="shared" si="68"/>
        <v>3870</v>
      </c>
      <c r="M429" s="244"/>
      <c r="N429" s="244"/>
      <c r="O429" s="244"/>
      <c r="P429" s="244">
        <f t="shared" si="66"/>
        <v>2.8200000000000002E-4</v>
      </c>
      <c r="Q429" s="244"/>
      <c r="R429" s="244"/>
      <c r="S429" s="244"/>
      <c r="T429" s="244"/>
      <c r="U429" s="244">
        <f t="shared" si="69"/>
        <v>0.12959999999999999</v>
      </c>
      <c r="V429" s="244"/>
      <c r="W429" s="244"/>
      <c r="X429" s="244"/>
      <c r="Y429" s="245">
        <f t="shared" si="70"/>
        <v>0.84889999999999999</v>
      </c>
      <c r="Z429" s="245"/>
      <c r="AA429" s="245"/>
      <c r="AB429" s="245"/>
      <c r="AC429" s="246">
        <f>IF(Y429="","",SUM(Y$427:Y429))</f>
        <v>1.0296000000000001</v>
      </c>
      <c r="AD429" s="246"/>
      <c r="AE429" s="246"/>
      <c r="AF429" s="247"/>
    </row>
    <row r="430" spans="1:62" s="23" customFormat="1" ht="15.75" customHeight="1" x14ac:dyDescent="0.15">
      <c r="A430" s="181" t="str">
        <f t="shared" si="67"/>
        <v/>
      </c>
      <c r="B430" s="179"/>
      <c r="F430" s="240">
        <f t="shared" si="65"/>
        <v>5</v>
      </c>
      <c r="G430" s="241"/>
      <c r="H430" s="241"/>
      <c r="I430" s="273">
        <f t="shared" si="71"/>
        <v>3.4500000476837158</v>
      </c>
      <c r="J430" s="273"/>
      <c r="K430" s="273"/>
      <c r="L430" s="243">
        <f t="shared" si="68"/>
        <v>3870</v>
      </c>
      <c r="M430" s="244"/>
      <c r="N430" s="244"/>
      <c r="O430" s="244"/>
      <c r="P430" s="244">
        <f t="shared" si="66"/>
        <v>2.8200000000000002E-4</v>
      </c>
      <c r="Q430" s="244"/>
      <c r="R430" s="244"/>
      <c r="S430" s="244"/>
      <c r="T430" s="244"/>
      <c r="U430" s="244">
        <f t="shared" si="69"/>
        <v>0.12959999999999999</v>
      </c>
      <c r="V430" s="244"/>
      <c r="W430" s="244"/>
      <c r="X430" s="244"/>
      <c r="Y430" s="245">
        <f t="shared" si="70"/>
        <v>0.4471</v>
      </c>
      <c r="Z430" s="245"/>
      <c r="AA430" s="245"/>
      <c r="AB430" s="245"/>
      <c r="AC430" s="246">
        <f>IF(Y430="","",SUM(Y$427:Y430))</f>
        <v>1.4767000000000001</v>
      </c>
      <c r="AD430" s="246"/>
      <c r="AE430" s="246"/>
      <c r="AF430" s="247"/>
    </row>
    <row r="431" spans="1:62" s="23" customFormat="1" ht="15.75" customHeight="1" x14ac:dyDescent="0.15">
      <c r="A431" s="181" t="str">
        <f t="shared" si="67"/>
        <v/>
      </c>
      <c r="B431" s="179"/>
      <c r="F431" s="240">
        <f t="shared" si="65"/>
        <v>6</v>
      </c>
      <c r="G431" s="241"/>
      <c r="H431" s="241"/>
      <c r="I431" s="273">
        <f t="shared" si="71"/>
        <v>2.3499999046325684</v>
      </c>
      <c r="J431" s="273"/>
      <c r="K431" s="273"/>
      <c r="L431" s="243">
        <f t="shared" si="68"/>
        <v>3870</v>
      </c>
      <c r="M431" s="244"/>
      <c r="N431" s="244"/>
      <c r="O431" s="244"/>
      <c r="P431" s="244">
        <f t="shared" si="66"/>
        <v>2.8200000000000002E-4</v>
      </c>
      <c r="Q431" s="244"/>
      <c r="R431" s="244"/>
      <c r="S431" s="244"/>
      <c r="T431" s="244"/>
      <c r="U431" s="244">
        <f t="shared" si="69"/>
        <v>0.12959999999999999</v>
      </c>
      <c r="V431" s="244"/>
      <c r="W431" s="244"/>
      <c r="X431" s="244"/>
      <c r="Y431" s="245">
        <f t="shared" si="70"/>
        <v>0.30459999999999998</v>
      </c>
      <c r="Z431" s="245"/>
      <c r="AA431" s="245"/>
      <c r="AB431" s="245"/>
      <c r="AC431" s="246">
        <f>IF(Y431="","",SUM(Y$427:Y431))</f>
        <v>1.7813000000000001</v>
      </c>
      <c r="AD431" s="246"/>
      <c r="AE431" s="246"/>
      <c r="AF431" s="247"/>
    </row>
    <row r="432" spans="1:62" s="23" customFormat="1" ht="15.75" customHeight="1" x14ac:dyDescent="0.15">
      <c r="A432" s="181" t="str">
        <f t="shared" si="67"/>
        <v/>
      </c>
      <c r="B432" s="179"/>
      <c r="F432" s="240">
        <f t="shared" si="65"/>
        <v>7</v>
      </c>
      <c r="G432" s="241"/>
      <c r="H432" s="241"/>
      <c r="I432" s="273">
        <f t="shared" si="71"/>
        <v>8.6000003814697266</v>
      </c>
      <c r="J432" s="273"/>
      <c r="K432" s="273"/>
      <c r="L432" s="243">
        <f t="shared" si="68"/>
        <v>25440</v>
      </c>
      <c r="M432" s="244"/>
      <c r="N432" s="244"/>
      <c r="O432" s="244"/>
      <c r="P432" s="244">
        <f t="shared" si="66"/>
        <v>1.851E-3</v>
      </c>
      <c r="Q432" s="244"/>
      <c r="R432" s="244"/>
      <c r="S432" s="244"/>
      <c r="T432" s="244"/>
      <c r="U432" s="244">
        <f t="shared" si="69"/>
        <v>0.2074</v>
      </c>
      <c r="V432" s="244"/>
      <c r="W432" s="244"/>
      <c r="X432" s="244"/>
      <c r="Y432" s="245">
        <f t="shared" si="70"/>
        <v>1.7836000000000001</v>
      </c>
      <c r="Z432" s="245"/>
      <c r="AA432" s="245"/>
      <c r="AB432" s="245"/>
      <c r="AC432" s="246">
        <f>IF(Y432="","",SUM(Y$427:Y432))</f>
        <v>3.5649000000000002</v>
      </c>
      <c r="AD432" s="246"/>
      <c r="AE432" s="246"/>
      <c r="AF432" s="247"/>
    </row>
    <row r="433" spans="1:62" s="23" customFormat="1" ht="15.75" customHeight="1" x14ac:dyDescent="0.15">
      <c r="A433" s="181" t="str">
        <f t="shared" si="67"/>
        <v/>
      </c>
      <c r="B433" s="179"/>
      <c r="F433" s="240">
        <f t="shared" si="65"/>
        <v>8</v>
      </c>
      <c r="G433" s="241"/>
      <c r="H433" s="241"/>
      <c r="I433" s="273">
        <f t="shared" si="71"/>
        <v>2.2000000476837158</v>
      </c>
      <c r="J433" s="273"/>
      <c r="K433" s="273"/>
      <c r="L433" s="243">
        <f t="shared" si="68"/>
        <v>12090</v>
      </c>
      <c r="M433" s="244"/>
      <c r="N433" s="244"/>
      <c r="O433" s="244"/>
      <c r="P433" s="244">
        <f t="shared" si="66"/>
        <v>8.8000000000000003E-4</v>
      </c>
      <c r="Q433" s="244"/>
      <c r="R433" s="244"/>
      <c r="S433" s="244"/>
      <c r="T433" s="244"/>
      <c r="U433" s="244">
        <f t="shared" si="69"/>
        <v>0.17219999999999999</v>
      </c>
      <c r="V433" s="244"/>
      <c r="W433" s="244"/>
      <c r="X433" s="244"/>
      <c r="Y433" s="245">
        <f t="shared" si="70"/>
        <v>0.37880000000000003</v>
      </c>
      <c r="Z433" s="245"/>
      <c r="AA433" s="245"/>
      <c r="AB433" s="245"/>
      <c r="AC433" s="246">
        <f>IF(Y433="","",SUM(Y$427:Y433))</f>
        <v>3.9437000000000002</v>
      </c>
      <c r="AD433" s="246"/>
      <c r="AE433" s="246"/>
      <c r="AF433" s="247"/>
    </row>
    <row r="434" spans="1:62" s="23" customFormat="1" ht="15.75" customHeight="1" x14ac:dyDescent="0.15">
      <c r="A434" s="181" t="str">
        <f t="shared" si="67"/>
        <v/>
      </c>
      <c r="B434" s="179"/>
      <c r="F434" s="240">
        <f t="shared" si="65"/>
        <v>9</v>
      </c>
      <c r="G434" s="241"/>
      <c r="H434" s="241"/>
      <c r="I434" s="273">
        <f t="shared" si="71"/>
        <v>1.5</v>
      </c>
      <c r="J434" s="273"/>
      <c r="K434" s="273"/>
      <c r="L434" s="243">
        <f t="shared" si="68"/>
        <v>19700</v>
      </c>
      <c r="M434" s="244"/>
      <c r="N434" s="244"/>
      <c r="O434" s="244"/>
      <c r="P434" s="244">
        <f t="shared" si="66"/>
        <v>1.4339999999999999E-3</v>
      </c>
      <c r="Q434" s="244"/>
      <c r="R434" s="244"/>
      <c r="S434" s="244"/>
      <c r="T434" s="244"/>
      <c r="U434" s="244">
        <f t="shared" si="69"/>
        <v>0.1946</v>
      </c>
      <c r="V434" s="244"/>
      <c r="W434" s="244"/>
      <c r="X434" s="244"/>
      <c r="Y434" s="245">
        <f t="shared" si="70"/>
        <v>0.29189999999999999</v>
      </c>
      <c r="Z434" s="245"/>
      <c r="AA434" s="245"/>
      <c r="AB434" s="245"/>
      <c r="AC434" s="246">
        <f>IF(Y434="","",SUM(Y$427:Y434))</f>
        <v>4.2355999999999998</v>
      </c>
      <c r="AD434" s="246"/>
      <c r="AE434" s="246"/>
      <c r="AF434" s="247"/>
    </row>
    <row r="435" spans="1:62" s="23" customFormat="1" ht="15.75" customHeight="1" x14ac:dyDescent="0.15">
      <c r="A435" s="181" t="str">
        <f t="shared" si="67"/>
        <v/>
      </c>
      <c r="B435" s="179"/>
      <c r="F435" s="240">
        <f t="shared" si="65"/>
        <v>10</v>
      </c>
      <c r="G435" s="241"/>
      <c r="H435" s="241"/>
      <c r="I435" s="273">
        <f t="shared" si="71"/>
        <v>3.8499999046325684</v>
      </c>
      <c r="J435" s="273"/>
      <c r="K435" s="273"/>
      <c r="L435" s="243">
        <f t="shared" si="68"/>
        <v>14160</v>
      </c>
      <c r="M435" s="244"/>
      <c r="N435" s="244"/>
      <c r="O435" s="244"/>
      <c r="P435" s="244">
        <f t="shared" si="66"/>
        <v>1.0300000000000001E-3</v>
      </c>
      <c r="Q435" s="244"/>
      <c r="R435" s="244"/>
      <c r="S435" s="244"/>
      <c r="T435" s="244"/>
      <c r="U435" s="244">
        <f t="shared" si="69"/>
        <v>0.17910000000000001</v>
      </c>
      <c r="V435" s="244"/>
      <c r="W435" s="244"/>
      <c r="X435" s="244"/>
      <c r="Y435" s="245">
        <f t="shared" si="70"/>
        <v>0.6895</v>
      </c>
      <c r="Z435" s="245"/>
      <c r="AA435" s="245"/>
      <c r="AB435" s="245"/>
      <c r="AC435" s="246">
        <f>IF(Y435="","",SUM(Y$427:Y435))</f>
        <v>4.9250999999999996</v>
      </c>
      <c r="AD435" s="246"/>
      <c r="AE435" s="246"/>
      <c r="AF435" s="247"/>
    </row>
    <row r="436" spans="1:62" s="23" customFormat="1" ht="15.75" customHeight="1" x14ac:dyDescent="0.15">
      <c r="A436" s="181" t="str">
        <f t="shared" si="67"/>
        <v/>
      </c>
      <c r="B436" s="179"/>
      <c r="F436" s="240">
        <f t="shared" si="65"/>
        <v>11</v>
      </c>
      <c r="G436" s="241"/>
      <c r="H436" s="241"/>
      <c r="I436" s="273">
        <f t="shared" si="71"/>
        <v>2.4000000953674316</v>
      </c>
      <c r="J436" s="273"/>
      <c r="K436" s="273"/>
      <c r="L436" s="243">
        <f t="shared" si="68"/>
        <v>19700</v>
      </c>
      <c r="M436" s="244"/>
      <c r="N436" s="244"/>
      <c r="O436" s="244"/>
      <c r="P436" s="244">
        <f t="shared" si="66"/>
        <v>1.4339999999999999E-3</v>
      </c>
      <c r="Q436" s="244"/>
      <c r="R436" s="244"/>
      <c r="S436" s="244"/>
      <c r="T436" s="244"/>
      <c r="U436" s="244">
        <f t="shared" si="69"/>
        <v>0.1946</v>
      </c>
      <c r="V436" s="244"/>
      <c r="W436" s="244"/>
      <c r="X436" s="244"/>
      <c r="Y436" s="245">
        <f t="shared" si="70"/>
        <v>0.46700000000000003</v>
      </c>
      <c r="Z436" s="245"/>
      <c r="AA436" s="245"/>
      <c r="AB436" s="245"/>
      <c r="AC436" s="246">
        <f>IF(Y436="","",SUM(Y$427:Y436))</f>
        <v>5.3920999999999992</v>
      </c>
      <c r="AD436" s="246"/>
      <c r="AE436" s="246"/>
      <c r="AF436" s="247"/>
    </row>
    <row r="437" spans="1:62" s="23" customFormat="1" ht="15.75" customHeight="1" x14ac:dyDescent="0.15">
      <c r="A437" s="181" t="str">
        <f t="shared" si="67"/>
        <v/>
      </c>
      <c r="B437" s="179"/>
      <c r="F437" s="240">
        <f t="shared" si="65"/>
        <v>12</v>
      </c>
      <c r="G437" s="241"/>
      <c r="H437" s="241"/>
      <c r="I437" s="273">
        <f t="shared" si="71"/>
        <v>2.2699999809265137</v>
      </c>
      <c r="J437" s="273"/>
      <c r="K437" s="273"/>
      <c r="L437" s="243">
        <f t="shared" si="68"/>
        <v>13350</v>
      </c>
      <c r="M437" s="244"/>
      <c r="N437" s="244"/>
      <c r="O437" s="244"/>
      <c r="P437" s="244">
        <f t="shared" si="66"/>
        <v>9.7099999999999997E-4</v>
      </c>
      <c r="Q437" s="244"/>
      <c r="R437" s="244"/>
      <c r="S437" s="244"/>
      <c r="T437" s="244"/>
      <c r="U437" s="244">
        <f t="shared" si="69"/>
        <v>0.17649999999999999</v>
      </c>
      <c r="V437" s="244"/>
      <c r="W437" s="244"/>
      <c r="X437" s="244"/>
      <c r="Y437" s="245">
        <f t="shared" si="70"/>
        <v>0.4007</v>
      </c>
      <c r="Z437" s="245"/>
      <c r="AA437" s="245"/>
      <c r="AB437" s="245"/>
      <c r="AC437" s="246">
        <f>IF(Y437="","",SUM(Y$427:Y437))</f>
        <v>5.7927999999999988</v>
      </c>
      <c r="AD437" s="246"/>
      <c r="AE437" s="246"/>
      <c r="AF437" s="247"/>
    </row>
    <row r="438" spans="1:62" s="23" customFormat="1" ht="15.75" hidden="1" customHeight="1" x14ac:dyDescent="0.15">
      <c r="A438" s="181" t="str">
        <f t="shared" si="67"/>
        <v>×</v>
      </c>
      <c r="B438" s="179"/>
      <c r="F438" s="240" t="str">
        <f t="shared" si="65"/>
        <v/>
      </c>
      <c r="G438" s="241"/>
      <c r="H438" s="241"/>
      <c r="I438" s="273">
        <f t="shared" si="71"/>
        <v>0</v>
      </c>
      <c r="J438" s="273"/>
      <c r="K438" s="273"/>
      <c r="L438" s="243" t="str">
        <f t="shared" si="68"/>
        <v/>
      </c>
      <c r="M438" s="244"/>
      <c r="N438" s="244"/>
      <c r="O438" s="244"/>
      <c r="P438" s="244" t="str">
        <f t="shared" si="66"/>
        <v/>
      </c>
      <c r="Q438" s="244"/>
      <c r="R438" s="244"/>
      <c r="S438" s="244"/>
      <c r="T438" s="244"/>
      <c r="U438" s="244" t="str">
        <f t="shared" si="69"/>
        <v/>
      </c>
      <c r="V438" s="244"/>
      <c r="W438" s="244"/>
      <c r="X438" s="244"/>
      <c r="Y438" s="245" t="str">
        <f t="shared" si="70"/>
        <v/>
      </c>
      <c r="Z438" s="245"/>
      <c r="AA438" s="245"/>
      <c r="AB438" s="245"/>
      <c r="AC438" s="246" t="str">
        <f>IF(Y438="","",SUM(Y$427:Y438))</f>
        <v/>
      </c>
      <c r="AD438" s="246"/>
      <c r="AE438" s="246"/>
      <c r="AF438" s="247"/>
    </row>
    <row r="439" spans="1:62" s="23" customFormat="1" ht="15.75" hidden="1" customHeight="1" x14ac:dyDescent="0.15">
      <c r="A439" s="181" t="str">
        <f t="shared" si="67"/>
        <v>×</v>
      </c>
      <c r="B439" s="179"/>
      <c r="F439" s="240" t="str">
        <f t="shared" si="65"/>
        <v/>
      </c>
      <c r="G439" s="241"/>
      <c r="H439" s="241"/>
      <c r="I439" s="273">
        <f t="shared" si="71"/>
        <v>0</v>
      </c>
      <c r="J439" s="273"/>
      <c r="K439" s="273"/>
      <c r="L439" s="243" t="str">
        <f t="shared" si="68"/>
        <v/>
      </c>
      <c r="M439" s="244"/>
      <c r="N439" s="244"/>
      <c r="O439" s="244"/>
      <c r="P439" s="244" t="str">
        <f t="shared" si="66"/>
        <v/>
      </c>
      <c r="Q439" s="244"/>
      <c r="R439" s="244"/>
      <c r="S439" s="244"/>
      <c r="T439" s="244"/>
      <c r="U439" s="244" t="str">
        <f t="shared" si="69"/>
        <v/>
      </c>
      <c r="V439" s="244"/>
      <c r="W439" s="244"/>
      <c r="X439" s="244"/>
      <c r="Y439" s="245" t="str">
        <f t="shared" si="70"/>
        <v/>
      </c>
      <c r="Z439" s="245"/>
      <c r="AA439" s="245"/>
      <c r="AB439" s="245"/>
      <c r="AC439" s="246" t="str">
        <f>IF(Y439="","",SUM(Y$427:Y439))</f>
        <v/>
      </c>
      <c r="AD439" s="246"/>
      <c r="AE439" s="246"/>
      <c r="AF439" s="247"/>
    </row>
    <row r="440" spans="1:62" s="23" customFormat="1" ht="15.75" hidden="1" customHeight="1" x14ac:dyDescent="0.15">
      <c r="A440" s="181" t="str">
        <f t="shared" si="67"/>
        <v>×</v>
      </c>
      <c r="B440" s="179"/>
      <c r="F440" s="240" t="str">
        <f t="shared" si="65"/>
        <v/>
      </c>
      <c r="G440" s="241"/>
      <c r="H440" s="241"/>
      <c r="I440" s="273">
        <f t="shared" si="71"/>
        <v>0</v>
      </c>
      <c r="J440" s="273"/>
      <c r="K440" s="273"/>
      <c r="L440" s="243" t="str">
        <f t="shared" si="68"/>
        <v/>
      </c>
      <c r="M440" s="244"/>
      <c r="N440" s="244"/>
      <c r="O440" s="244"/>
      <c r="P440" s="244" t="str">
        <f t="shared" si="66"/>
        <v/>
      </c>
      <c r="Q440" s="244"/>
      <c r="R440" s="244"/>
      <c r="S440" s="244"/>
      <c r="T440" s="244"/>
      <c r="U440" s="244" t="str">
        <f t="shared" si="69"/>
        <v/>
      </c>
      <c r="V440" s="244"/>
      <c r="W440" s="244"/>
      <c r="X440" s="244"/>
      <c r="Y440" s="245" t="str">
        <f t="shared" si="70"/>
        <v/>
      </c>
      <c r="Z440" s="245"/>
      <c r="AA440" s="245"/>
      <c r="AB440" s="245"/>
      <c r="AC440" s="246" t="str">
        <f>IF(Y440="","",SUM(Y$427:Y440))</f>
        <v/>
      </c>
      <c r="AD440" s="246"/>
      <c r="AE440" s="246"/>
      <c r="AF440" s="247"/>
    </row>
    <row r="441" spans="1:62" s="23" customFormat="1" ht="15.75" hidden="1" customHeight="1" x14ac:dyDescent="0.15">
      <c r="A441" s="181" t="str">
        <f t="shared" si="67"/>
        <v>×</v>
      </c>
      <c r="B441" s="179"/>
      <c r="F441" s="240" t="str">
        <f t="shared" si="65"/>
        <v/>
      </c>
      <c r="G441" s="241"/>
      <c r="H441" s="241"/>
      <c r="I441" s="273">
        <f t="shared" si="71"/>
        <v>0</v>
      </c>
      <c r="J441" s="273"/>
      <c r="K441" s="273"/>
      <c r="L441" s="243" t="str">
        <f t="shared" si="68"/>
        <v/>
      </c>
      <c r="M441" s="244"/>
      <c r="N441" s="244"/>
      <c r="O441" s="244"/>
      <c r="P441" s="244" t="str">
        <f t="shared" si="66"/>
        <v/>
      </c>
      <c r="Q441" s="244"/>
      <c r="R441" s="244"/>
      <c r="S441" s="244"/>
      <c r="T441" s="244"/>
      <c r="U441" s="244" t="str">
        <f t="shared" si="69"/>
        <v/>
      </c>
      <c r="V441" s="244"/>
      <c r="W441" s="244"/>
      <c r="X441" s="244"/>
      <c r="Y441" s="245" t="str">
        <f t="shared" si="70"/>
        <v/>
      </c>
      <c r="Z441" s="245"/>
      <c r="AA441" s="245"/>
      <c r="AB441" s="245"/>
      <c r="AC441" s="246" t="str">
        <f>IF(Y441="","",SUM(Y$427:Y441))</f>
        <v/>
      </c>
      <c r="AD441" s="246"/>
      <c r="AE441" s="246"/>
      <c r="AF441" s="247"/>
    </row>
    <row r="442" spans="1:62" s="23" customFormat="1" ht="15.75" hidden="1" customHeight="1" x14ac:dyDescent="0.15">
      <c r="A442" s="181" t="str">
        <f t="shared" si="67"/>
        <v>×</v>
      </c>
      <c r="B442" s="179"/>
      <c r="F442" s="251" t="str">
        <f t="shared" si="65"/>
        <v/>
      </c>
      <c r="G442" s="252"/>
      <c r="H442" s="252"/>
      <c r="I442" s="253">
        <f t="shared" si="71"/>
        <v>0</v>
      </c>
      <c r="J442" s="253"/>
      <c r="K442" s="253"/>
      <c r="L442" s="254" t="str">
        <f t="shared" si="68"/>
        <v/>
      </c>
      <c r="M442" s="255"/>
      <c r="N442" s="255"/>
      <c r="O442" s="255"/>
      <c r="P442" s="255" t="str">
        <f t="shared" si="66"/>
        <v/>
      </c>
      <c r="Q442" s="255"/>
      <c r="R442" s="255"/>
      <c r="S442" s="255"/>
      <c r="T442" s="255"/>
      <c r="U442" s="255" t="str">
        <f t="shared" si="69"/>
        <v/>
      </c>
      <c r="V442" s="255"/>
      <c r="W442" s="255"/>
      <c r="X442" s="255"/>
      <c r="Y442" s="237" t="str">
        <f t="shared" si="70"/>
        <v/>
      </c>
      <c r="Z442" s="237"/>
      <c r="AA442" s="237"/>
      <c r="AB442" s="237"/>
      <c r="AC442" s="238" t="str">
        <f>IF(Y442="","",SUM(Y$427:Y442))</f>
        <v/>
      </c>
      <c r="AD442" s="238"/>
      <c r="AE442" s="238"/>
      <c r="AF442" s="239"/>
    </row>
    <row r="443" spans="1:62" ht="15.75" customHeight="1" x14ac:dyDescent="0.15">
      <c r="F443" s="183"/>
      <c r="G443" s="183"/>
      <c r="H443" s="183"/>
      <c r="I443" s="183"/>
      <c r="J443" s="183"/>
      <c r="K443" s="183"/>
      <c r="L443" s="183"/>
      <c r="M443" s="183"/>
      <c r="N443" s="183"/>
      <c r="O443" s="183"/>
      <c r="P443" s="183"/>
      <c r="Q443" s="183"/>
      <c r="R443" s="183"/>
      <c r="S443" s="183"/>
      <c r="T443" s="50" t="s">
        <v>119</v>
      </c>
      <c r="U443" s="183">
        <v>4</v>
      </c>
      <c r="V443" s="248" t="s">
        <v>141</v>
      </c>
      <c r="W443" s="248"/>
      <c r="X443" s="183" t="s">
        <v>25</v>
      </c>
      <c r="Y443" s="249">
        <f>Y464</f>
        <v>13742400</v>
      </c>
      <c r="Z443" s="249"/>
      <c r="AA443" s="249"/>
      <c r="AB443" s="249"/>
      <c r="AC443" s="249"/>
      <c r="AD443" s="250" t="s">
        <v>157</v>
      </c>
      <c r="AE443" s="250"/>
      <c r="AF443" s="183" t="s">
        <v>149</v>
      </c>
      <c r="AK443" s="51"/>
      <c r="AL443" s="24"/>
      <c r="AM443" s="24"/>
      <c r="AN443" s="24"/>
      <c r="BG443" s="179"/>
      <c r="BH443" s="179"/>
      <c r="BI443" s="179"/>
      <c r="BJ443" s="179"/>
    </row>
    <row r="444" spans="1:62" ht="15.75" customHeight="1" x14ac:dyDescent="0.15">
      <c r="B444" s="179" t="s">
        <v>571</v>
      </c>
    </row>
    <row r="445" spans="1:62" s="23" customFormat="1" ht="15.75" customHeight="1" x14ac:dyDescent="0.15">
      <c r="F445" s="26" t="s">
        <v>630</v>
      </c>
      <c r="G445" s="26"/>
      <c r="H445" s="26"/>
      <c r="I445" s="26"/>
      <c r="J445" s="26"/>
      <c r="K445" s="26"/>
      <c r="L445" s="26"/>
      <c r="M445" s="26"/>
      <c r="N445" s="26"/>
      <c r="O445" s="26"/>
      <c r="P445" s="26"/>
      <c r="Q445" s="26"/>
      <c r="R445" s="26"/>
      <c r="S445" s="26"/>
      <c r="T445" s="26"/>
      <c r="U445" s="26"/>
      <c r="V445" s="26"/>
      <c r="W445" s="26"/>
      <c r="X445" s="26"/>
      <c r="Y445" s="26"/>
      <c r="Z445" s="26"/>
      <c r="AA445" s="26"/>
      <c r="AB445" s="26"/>
      <c r="AC445" s="26"/>
      <c r="AD445" s="26"/>
      <c r="AE445" s="26"/>
      <c r="AF445" s="26"/>
    </row>
    <row r="446" spans="1:62" s="23" customFormat="1" ht="15.75" customHeight="1" x14ac:dyDescent="0.15">
      <c r="F446" s="256" t="s">
        <v>74</v>
      </c>
      <c r="G446" s="257"/>
      <c r="H446" s="257"/>
      <c r="I446" s="260" t="s">
        <v>150</v>
      </c>
      <c r="J446" s="261"/>
      <c r="K446" s="261"/>
      <c r="L446" s="257" t="s">
        <v>151</v>
      </c>
      <c r="M446" s="257"/>
      <c r="N446" s="257"/>
      <c r="O446" s="257"/>
      <c r="P446" s="257" t="s">
        <v>155</v>
      </c>
      <c r="Q446" s="257"/>
      <c r="R446" s="257"/>
      <c r="S446" s="257"/>
      <c r="T446" s="257"/>
      <c r="U446" s="257" t="s">
        <v>152</v>
      </c>
      <c r="V446" s="257"/>
      <c r="W446" s="257"/>
      <c r="X446" s="257"/>
      <c r="Y446" s="257" t="s">
        <v>153</v>
      </c>
      <c r="Z446" s="257"/>
      <c r="AA446" s="257"/>
      <c r="AB446" s="257"/>
      <c r="AC446" s="257" t="s">
        <v>154</v>
      </c>
      <c r="AD446" s="257"/>
      <c r="AE446" s="257"/>
      <c r="AF446" s="263"/>
    </row>
    <row r="447" spans="1:62" s="23" customFormat="1" ht="15.75" customHeight="1" x14ac:dyDescent="0.15">
      <c r="F447" s="258"/>
      <c r="G447" s="259"/>
      <c r="H447" s="259"/>
      <c r="I447" s="262"/>
      <c r="J447" s="262"/>
      <c r="K447" s="262"/>
      <c r="L447" s="259"/>
      <c r="M447" s="259"/>
      <c r="N447" s="259"/>
      <c r="O447" s="259"/>
      <c r="P447" s="259"/>
      <c r="Q447" s="259"/>
      <c r="R447" s="259"/>
      <c r="S447" s="259"/>
      <c r="T447" s="259"/>
      <c r="U447" s="259"/>
      <c r="V447" s="259"/>
      <c r="W447" s="259"/>
      <c r="X447" s="259"/>
      <c r="Y447" s="259"/>
      <c r="Z447" s="259"/>
      <c r="AA447" s="259"/>
      <c r="AB447" s="259"/>
      <c r="AC447" s="259"/>
      <c r="AD447" s="259"/>
      <c r="AE447" s="259"/>
      <c r="AF447" s="264"/>
    </row>
    <row r="448" spans="1:62" s="23" customFormat="1" ht="15.75" customHeight="1" x14ac:dyDescent="0.15">
      <c r="A448" s="181" t="str">
        <f>IF(I448="","×","")</f>
        <v/>
      </c>
      <c r="B448" s="179"/>
      <c r="F448" s="265">
        <f t="shared" ref="F448:F463" si="72">IF(G136="","",G136)</f>
        <v>2</v>
      </c>
      <c r="G448" s="266"/>
      <c r="H448" s="266"/>
      <c r="I448" s="437">
        <v>0.33000001311302185</v>
      </c>
      <c r="J448" s="437"/>
      <c r="K448" s="437"/>
      <c r="L448" s="268">
        <f t="shared" ref="L448:L463" si="73">U259</f>
        <v>3010</v>
      </c>
      <c r="M448" s="269"/>
      <c r="N448" s="269"/>
      <c r="O448" s="269"/>
      <c r="P448" s="269">
        <f t="shared" ref="P448:P463" si="74">IF(L448="","",ROUND(L448/$Y$464,6))</f>
        <v>2.1900000000000001E-4</v>
      </c>
      <c r="Q448" s="269"/>
      <c r="R448" s="269"/>
      <c r="S448" s="269"/>
      <c r="T448" s="269"/>
      <c r="U448" s="269">
        <f>IF(P448="","",ROUND(P448^0.25,4))</f>
        <v>0.1216</v>
      </c>
      <c r="V448" s="269"/>
      <c r="W448" s="269"/>
      <c r="X448" s="269"/>
      <c r="Y448" s="270">
        <f t="shared" ref="Y448:Y463" si="75">IF(U448="","",ROUND(U448*I448,4))</f>
        <v>4.0099999999999997E-2</v>
      </c>
      <c r="Z448" s="270"/>
      <c r="AA448" s="270"/>
      <c r="AB448" s="270"/>
      <c r="AC448" s="271">
        <f>IF(Y448="","",SUM(Y$448:Y448))</f>
        <v>4.0099999999999997E-2</v>
      </c>
      <c r="AD448" s="271"/>
      <c r="AE448" s="271"/>
      <c r="AF448" s="272"/>
    </row>
    <row r="449" spans="1:62" s="23" customFormat="1" ht="15.75" customHeight="1" x14ac:dyDescent="0.15">
      <c r="A449" s="181" t="str">
        <f t="shared" ref="A449:A463" si="76">IF(I449="","×","")</f>
        <v/>
      </c>
      <c r="B449" s="179"/>
      <c r="F449" s="240">
        <f t="shared" si="72"/>
        <v>3</v>
      </c>
      <c r="G449" s="241"/>
      <c r="H449" s="241"/>
      <c r="I449" s="431">
        <v>1.5</v>
      </c>
      <c r="J449" s="431"/>
      <c r="K449" s="431"/>
      <c r="L449" s="555">
        <f t="shared" si="73"/>
        <v>2520</v>
      </c>
      <c r="M449" s="282"/>
      <c r="N449" s="282"/>
      <c r="O449" s="282"/>
      <c r="P449" s="244">
        <f t="shared" si="74"/>
        <v>1.83E-4</v>
      </c>
      <c r="Q449" s="244"/>
      <c r="R449" s="244"/>
      <c r="S449" s="244"/>
      <c r="T449" s="244"/>
      <c r="U449" s="244">
        <f t="shared" ref="U449:U463" si="77">IF(P449="","",ROUND(P449^0.25,4))</f>
        <v>0.1163</v>
      </c>
      <c r="V449" s="244"/>
      <c r="W449" s="244"/>
      <c r="X449" s="244"/>
      <c r="Y449" s="245">
        <f t="shared" si="75"/>
        <v>0.17449999999999999</v>
      </c>
      <c r="Z449" s="245"/>
      <c r="AA449" s="245"/>
      <c r="AB449" s="245"/>
      <c r="AC449" s="246">
        <f>IF(Y449="","",SUM(Y$448:Y449))</f>
        <v>0.21459999999999999</v>
      </c>
      <c r="AD449" s="246"/>
      <c r="AE449" s="246"/>
      <c r="AF449" s="247"/>
    </row>
    <row r="450" spans="1:62" s="23" customFormat="1" ht="15.75" customHeight="1" x14ac:dyDescent="0.15">
      <c r="A450" s="181" t="str">
        <f t="shared" si="76"/>
        <v/>
      </c>
      <c r="B450" s="179"/>
      <c r="F450" s="240">
        <f t="shared" si="72"/>
        <v>4</v>
      </c>
      <c r="G450" s="241"/>
      <c r="H450" s="241"/>
      <c r="I450" s="431">
        <v>6.5500001907348633</v>
      </c>
      <c r="J450" s="431"/>
      <c r="K450" s="431"/>
      <c r="L450" s="555">
        <f t="shared" si="73"/>
        <v>7730</v>
      </c>
      <c r="M450" s="282"/>
      <c r="N450" s="282"/>
      <c r="O450" s="282"/>
      <c r="P450" s="244">
        <f t="shared" si="74"/>
        <v>5.62E-4</v>
      </c>
      <c r="Q450" s="244"/>
      <c r="R450" s="244"/>
      <c r="S450" s="244"/>
      <c r="T450" s="244"/>
      <c r="U450" s="244">
        <f t="shared" si="77"/>
        <v>0.154</v>
      </c>
      <c r="V450" s="244"/>
      <c r="W450" s="244"/>
      <c r="X450" s="244"/>
      <c r="Y450" s="245">
        <f t="shared" si="75"/>
        <v>1.0086999999999999</v>
      </c>
      <c r="Z450" s="245"/>
      <c r="AA450" s="245"/>
      <c r="AB450" s="245"/>
      <c r="AC450" s="246">
        <f>IF(Y450="","",SUM(Y$448:Y450))</f>
        <v>1.2232999999999998</v>
      </c>
      <c r="AD450" s="246"/>
      <c r="AE450" s="246"/>
      <c r="AF450" s="247"/>
    </row>
    <row r="451" spans="1:62" s="23" customFormat="1" ht="15.75" customHeight="1" x14ac:dyDescent="0.15">
      <c r="A451" s="181" t="str">
        <f t="shared" si="76"/>
        <v/>
      </c>
      <c r="B451" s="179"/>
      <c r="F451" s="240">
        <f t="shared" si="72"/>
        <v>5</v>
      </c>
      <c r="G451" s="241"/>
      <c r="H451" s="241"/>
      <c r="I451" s="431">
        <v>3.4500000476837158</v>
      </c>
      <c r="J451" s="431"/>
      <c r="K451" s="431"/>
      <c r="L451" s="555">
        <f t="shared" si="73"/>
        <v>7730</v>
      </c>
      <c r="M451" s="282"/>
      <c r="N451" s="282"/>
      <c r="O451" s="282"/>
      <c r="P451" s="244">
        <f t="shared" si="74"/>
        <v>5.62E-4</v>
      </c>
      <c r="Q451" s="244"/>
      <c r="R451" s="244"/>
      <c r="S451" s="244"/>
      <c r="T451" s="244"/>
      <c r="U451" s="244">
        <f t="shared" si="77"/>
        <v>0.154</v>
      </c>
      <c r="V451" s="244"/>
      <c r="W451" s="244"/>
      <c r="X451" s="244"/>
      <c r="Y451" s="245">
        <f t="shared" si="75"/>
        <v>0.53129999999999999</v>
      </c>
      <c r="Z451" s="245"/>
      <c r="AA451" s="245"/>
      <c r="AB451" s="245"/>
      <c r="AC451" s="246">
        <f>IF(Y451="","",SUM(Y$448:Y451))</f>
        <v>1.7545999999999999</v>
      </c>
      <c r="AD451" s="246"/>
      <c r="AE451" s="246"/>
      <c r="AF451" s="247"/>
    </row>
    <row r="452" spans="1:62" s="23" customFormat="1" ht="15.75" customHeight="1" x14ac:dyDescent="0.15">
      <c r="A452" s="181" t="str">
        <f t="shared" si="76"/>
        <v/>
      </c>
      <c r="B452" s="179"/>
      <c r="F452" s="240">
        <f t="shared" si="72"/>
        <v>6</v>
      </c>
      <c r="G452" s="241"/>
      <c r="H452" s="241"/>
      <c r="I452" s="431">
        <v>2.3499999046325684</v>
      </c>
      <c r="J452" s="431"/>
      <c r="K452" s="431"/>
      <c r="L452" s="555">
        <f t="shared" si="73"/>
        <v>7730</v>
      </c>
      <c r="M452" s="282"/>
      <c r="N452" s="282"/>
      <c r="O452" s="282"/>
      <c r="P452" s="244">
        <f t="shared" si="74"/>
        <v>5.62E-4</v>
      </c>
      <c r="Q452" s="244"/>
      <c r="R452" s="244"/>
      <c r="S452" s="244"/>
      <c r="T452" s="244"/>
      <c r="U452" s="244">
        <f t="shared" si="77"/>
        <v>0.154</v>
      </c>
      <c r="V452" s="244"/>
      <c r="W452" s="244"/>
      <c r="X452" s="244"/>
      <c r="Y452" s="245">
        <f t="shared" si="75"/>
        <v>0.3619</v>
      </c>
      <c r="Z452" s="245"/>
      <c r="AA452" s="245"/>
      <c r="AB452" s="245"/>
      <c r="AC452" s="246">
        <f>IF(Y452="","",SUM(Y$448:Y452))</f>
        <v>2.1164999999999998</v>
      </c>
      <c r="AD452" s="246"/>
      <c r="AE452" s="246"/>
      <c r="AF452" s="247"/>
    </row>
    <row r="453" spans="1:62" s="23" customFormat="1" ht="15.75" customHeight="1" x14ac:dyDescent="0.15">
      <c r="A453" s="181" t="str">
        <f t="shared" si="76"/>
        <v/>
      </c>
      <c r="B453" s="179"/>
      <c r="F453" s="240">
        <f t="shared" si="72"/>
        <v>7</v>
      </c>
      <c r="G453" s="241"/>
      <c r="H453" s="241"/>
      <c r="I453" s="431">
        <v>8.6000003814697266</v>
      </c>
      <c r="J453" s="431"/>
      <c r="K453" s="431"/>
      <c r="L453" s="555">
        <f t="shared" si="73"/>
        <v>50870</v>
      </c>
      <c r="M453" s="282"/>
      <c r="N453" s="282"/>
      <c r="O453" s="282"/>
      <c r="P453" s="244">
        <f t="shared" si="74"/>
        <v>3.702E-3</v>
      </c>
      <c r="Q453" s="244"/>
      <c r="R453" s="244"/>
      <c r="S453" s="244"/>
      <c r="T453" s="244"/>
      <c r="U453" s="244">
        <f t="shared" si="77"/>
        <v>0.2467</v>
      </c>
      <c r="V453" s="244"/>
      <c r="W453" s="244"/>
      <c r="X453" s="244"/>
      <c r="Y453" s="245">
        <f t="shared" si="75"/>
        <v>2.1215999999999999</v>
      </c>
      <c r="Z453" s="245"/>
      <c r="AA453" s="245"/>
      <c r="AB453" s="245"/>
      <c r="AC453" s="246">
        <f>IF(Y453="","",SUM(Y$448:Y453))</f>
        <v>4.2380999999999993</v>
      </c>
      <c r="AD453" s="246"/>
      <c r="AE453" s="246"/>
      <c r="AF453" s="247"/>
    </row>
    <row r="454" spans="1:62" s="23" customFormat="1" ht="15.75" customHeight="1" x14ac:dyDescent="0.15">
      <c r="A454" s="181" t="str">
        <f t="shared" si="76"/>
        <v/>
      </c>
      <c r="B454" s="179"/>
      <c r="F454" s="240">
        <f t="shared" si="72"/>
        <v>8</v>
      </c>
      <c r="G454" s="241"/>
      <c r="H454" s="241"/>
      <c r="I454" s="431">
        <v>2.2000000476837158</v>
      </c>
      <c r="J454" s="431"/>
      <c r="K454" s="431"/>
      <c r="L454" s="555">
        <f t="shared" si="73"/>
        <v>24170</v>
      </c>
      <c r="M454" s="282"/>
      <c r="N454" s="282"/>
      <c r="O454" s="282"/>
      <c r="P454" s="244">
        <f t="shared" si="74"/>
        <v>1.7589999999999999E-3</v>
      </c>
      <c r="Q454" s="244"/>
      <c r="R454" s="244"/>
      <c r="S454" s="244"/>
      <c r="T454" s="244"/>
      <c r="U454" s="244">
        <f t="shared" si="77"/>
        <v>0.20480000000000001</v>
      </c>
      <c r="V454" s="244"/>
      <c r="W454" s="244"/>
      <c r="X454" s="244"/>
      <c r="Y454" s="245">
        <f t="shared" si="75"/>
        <v>0.4506</v>
      </c>
      <c r="Z454" s="245"/>
      <c r="AA454" s="245"/>
      <c r="AB454" s="245"/>
      <c r="AC454" s="246">
        <f>IF(Y454="","",SUM(Y$448:Y454))</f>
        <v>4.688699999999999</v>
      </c>
      <c r="AD454" s="246"/>
      <c r="AE454" s="246"/>
      <c r="AF454" s="247"/>
    </row>
    <row r="455" spans="1:62" s="23" customFormat="1" ht="15.75" customHeight="1" x14ac:dyDescent="0.15">
      <c r="A455" s="181" t="str">
        <f t="shared" si="76"/>
        <v/>
      </c>
      <c r="B455" s="179"/>
      <c r="F455" s="240">
        <f t="shared" si="72"/>
        <v>9</v>
      </c>
      <c r="G455" s="241"/>
      <c r="H455" s="241"/>
      <c r="I455" s="431">
        <v>1.5</v>
      </c>
      <c r="J455" s="431"/>
      <c r="K455" s="431"/>
      <c r="L455" s="555">
        <f t="shared" si="73"/>
        <v>39390</v>
      </c>
      <c r="M455" s="282"/>
      <c r="N455" s="282"/>
      <c r="O455" s="282"/>
      <c r="P455" s="244">
        <f t="shared" si="74"/>
        <v>2.8660000000000001E-3</v>
      </c>
      <c r="Q455" s="244"/>
      <c r="R455" s="244"/>
      <c r="S455" s="244"/>
      <c r="T455" s="244"/>
      <c r="U455" s="244">
        <f t="shared" si="77"/>
        <v>0.23139999999999999</v>
      </c>
      <c r="V455" s="244"/>
      <c r="W455" s="244"/>
      <c r="X455" s="244"/>
      <c r="Y455" s="245">
        <f t="shared" si="75"/>
        <v>0.34710000000000002</v>
      </c>
      <c r="Z455" s="245"/>
      <c r="AA455" s="245"/>
      <c r="AB455" s="245"/>
      <c r="AC455" s="246">
        <f>IF(Y455="","",SUM(Y$448:Y455))</f>
        <v>5.0357999999999992</v>
      </c>
      <c r="AD455" s="246"/>
      <c r="AE455" s="246"/>
      <c r="AF455" s="247"/>
    </row>
    <row r="456" spans="1:62" s="23" customFormat="1" ht="15.75" customHeight="1" x14ac:dyDescent="0.15">
      <c r="A456" s="181" t="str">
        <f t="shared" si="76"/>
        <v/>
      </c>
      <c r="B456" s="179"/>
      <c r="F456" s="240">
        <f t="shared" si="72"/>
        <v>10</v>
      </c>
      <c r="G456" s="241"/>
      <c r="H456" s="241"/>
      <c r="I456" s="431">
        <v>3.8499999046325684</v>
      </c>
      <c r="J456" s="431"/>
      <c r="K456" s="431"/>
      <c r="L456" s="555">
        <f t="shared" si="73"/>
        <v>28330</v>
      </c>
      <c r="M456" s="282"/>
      <c r="N456" s="282"/>
      <c r="O456" s="282"/>
      <c r="P456" s="244">
        <f t="shared" si="74"/>
        <v>2.062E-3</v>
      </c>
      <c r="Q456" s="244"/>
      <c r="R456" s="244"/>
      <c r="S456" s="244"/>
      <c r="T456" s="244"/>
      <c r="U456" s="244">
        <f t="shared" si="77"/>
        <v>0.21310000000000001</v>
      </c>
      <c r="V456" s="244"/>
      <c r="W456" s="244"/>
      <c r="X456" s="244"/>
      <c r="Y456" s="245">
        <f t="shared" si="75"/>
        <v>0.82040000000000002</v>
      </c>
      <c r="Z456" s="245"/>
      <c r="AA456" s="245"/>
      <c r="AB456" s="245"/>
      <c r="AC456" s="246">
        <f>IF(Y456="","",SUM(Y$448:Y456))</f>
        <v>5.8561999999999994</v>
      </c>
      <c r="AD456" s="246"/>
      <c r="AE456" s="246"/>
      <c r="AF456" s="247"/>
    </row>
    <row r="457" spans="1:62" s="23" customFormat="1" ht="15.75" customHeight="1" x14ac:dyDescent="0.15">
      <c r="A457" s="181" t="str">
        <f t="shared" si="76"/>
        <v/>
      </c>
      <c r="B457" s="179"/>
      <c r="F457" s="240">
        <f t="shared" si="72"/>
        <v>11</v>
      </c>
      <c r="G457" s="241"/>
      <c r="H457" s="241"/>
      <c r="I457" s="431">
        <v>2.4000000953674316</v>
      </c>
      <c r="J457" s="431"/>
      <c r="K457" s="431"/>
      <c r="L457" s="555">
        <f t="shared" si="73"/>
        <v>39390</v>
      </c>
      <c r="M457" s="282"/>
      <c r="N457" s="282"/>
      <c r="O457" s="282"/>
      <c r="P457" s="244">
        <f t="shared" si="74"/>
        <v>2.8660000000000001E-3</v>
      </c>
      <c r="Q457" s="244"/>
      <c r="R457" s="244"/>
      <c r="S457" s="244"/>
      <c r="T457" s="244"/>
      <c r="U457" s="244">
        <f t="shared" si="77"/>
        <v>0.23139999999999999</v>
      </c>
      <c r="V457" s="244"/>
      <c r="W457" s="244"/>
      <c r="X457" s="244"/>
      <c r="Y457" s="245">
        <f t="shared" si="75"/>
        <v>0.5554</v>
      </c>
      <c r="Z457" s="245"/>
      <c r="AA457" s="245"/>
      <c r="AB457" s="245"/>
      <c r="AC457" s="246">
        <f>IF(Y457="","",SUM(Y$448:Y457))</f>
        <v>6.4115999999999991</v>
      </c>
      <c r="AD457" s="246"/>
      <c r="AE457" s="246"/>
      <c r="AF457" s="247"/>
    </row>
    <row r="458" spans="1:62" s="23" customFormat="1" ht="15.75" customHeight="1" x14ac:dyDescent="0.15">
      <c r="A458" s="181" t="str">
        <f t="shared" si="76"/>
        <v/>
      </c>
      <c r="B458" s="179"/>
      <c r="F458" s="240">
        <f t="shared" si="72"/>
        <v>12</v>
      </c>
      <c r="G458" s="241"/>
      <c r="H458" s="241"/>
      <c r="I458" s="431">
        <v>2.2699999809265137</v>
      </c>
      <c r="J458" s="431"/>
      <c r="K458" s="431"/>
      <c r="L458" s="555">
        <f t="shared" si="73"/>
        <v>26700</v>
      </c>
      <c r="M458" s="282"/>
      <c r="N458" s="282"/>
      <c r="O458" s="282"/>
      <c r="P458" s="244">
        <f t="shared" si="74"/>
        <v>1.9430000000000001E-3</v>
      </c>
      <c r="Q458" s="244"/>
      <c r="R458" s="244"/>
      <c r="S458" s="244"/>
      <c r="T458" s="244"/>
      <c r="U458" s="244">
        <f t="shared" si="77"/>
        <v>0.21</v>
      </c>
      <c r="V458" s="244"/>
      <c r="W458" s="244"/>
      <c r="X458" s="244"/>
      <c r="Y458" s="245">
        <f t="shared" si="75"/>
        <v>0.47670000000000001</v>
      </c>
      <c r="Z458" s="245"/>
      <c r="AA458" s="245"/>
      <c r="AB458" s="245"/>
      <c r="AC458" s="246">
        <f>IF(Y458="","",SUM(Y$448:Y458))</f>
        <v>6.8882999999999992</v>
      </c>
      <c r="AD458" s="246"/>
      <c r="AE458" s="246"/>
      <c r="AF458" s="247"/>
    </row>
    <row r="459" spans="1:62" s="23" customFormat="1" ht="15.75" hidden="1" customHeight="1" x14ac:dyDescent="0.15">
      <c r="A459" s="181" t="str">
        <f t="shared" si="76"/>
        <v>×</v>
      </c>
      <c r="B459" s="179"/>
      <c r="F459" s="240" t="str">
        <f t="shared" si="72"/>
        <v/>
      </c>
      <c r="G459" s="241"/>
      <c r="H459" s="241"/>
      <c r="I459" s="431"/>
      <c r="J459" s="431"/>
      <c r="K459" s="431"/>
      <c r="L459" s="555" t="str">
        <f t="shared" si="73"/>
        <v/>
      </c>
      <c r="M459" s="282"/>
      <c r="N459" s="282"/>
      <c r="O459" s="282"/>
      <c r="P459" s="244" t="str">
        <f t="shared" si="74"/>
        <v/>
      </c>
      <c r="Q459" s="244"/>
      <c r="R459" s="244"/>
      <c r="S459" s="244"/>
      <c r="T459" s="244"/>
      <c r="U459" s="244" t="str">
        <f t="shared" si="77"/>
        <v/>
      </c>
      <c r="V459" s="244"/>
      <c r="W459" s="244"/>
      <c r="X459" s="244"/>
      <c r="Y459" s="245" t="str">
        <f t="shared" si="75"/>
        <v/>
      </c>
      <c r="Z459" s="245"/>
      <c r="AA459" s="245"/>
      <c r="AB459" s="245"/>
      <c r="AC459" s="246" t="str">
        <f>IF(Y459="","",SUM(Y$448:Y459))</f>
        <v/>
      </c>
      <c r="AD459" s="246"/>
      <c r="AE459" s="246"/>
      <c r="AF459" s="247"/>
    </row>
    <row r="460" spans="1:62" s="23" customFormat="1" ht="15.75" hidden="1" customHeight="1" x14ac:dyDescent="0.15">
      <c r="A460" s="181" t="str">
        <f t="shared" si="76"/>
        <v>×</v>
      </c>
      <c r="B460" s="179"/>
      <c r="F460" s="240" t="str">
        <f t="shared" si="72"/>
        <v/>
      </c>
      <c r="G460" s="241"/>
      <c r="H460" s="241"/>
      <c r="I460" s="431"/>
      <c r="J460" s="431"/>
      <c r="K460" s="431"/>
      <c r="L460" s="555" t="str">
        <f t="shared" si="73"/>
        <v/>
      </c>
      <c r="M460" s="282"/>
      <c r="N460" s="282"/>
      <c r="O460" s="282"/>
      <c r="P460" s="244" t="str">
        <f t="shared" si="74"/>
        <v/>
      </c>
      <c r="Q460" s="244"/>
      <c r="R460" s="244"/>
      <c r="S460" s="244"/>
      <c r="T460" s="244"/>
      <c r="U460" s="244" t="str">
        <f t="shared" si="77"/>
        <v/>
      </c>
      <c r="V460" s="244"/>
      <c r="W460" s="244"/>
      <c r="X460" s="244"/>
      <c r="Y460" s="245" t="str">
        <f t="shared" si="75"/>
        <v/>
      </c>
      <c r="Z460" s="245"/>
      <c r="AA460" s="245"/>
      <c r="AB460" s="245"/>
      <c r="AC460" s="246" t="str">
        <f>IF(Y460="","",SUM(Y$448:Y460))</f>
        <v/>
      </c>
      <c r="AD460" s="246"/>
      <c r="AE460" s="246"/>
      <c r="AF460" s="247"/>
    </row>
    <row r="461" spans="1:62" s="23" customFormat="1" ht="15.75" hidden="1" customHeight="1" x14ac:dyDescent="0.15">
      <c r="A461" s="181" t="str">
        <f t="shared" si="76"/>
        <v>×</v>
      </c>
      <c r="B461" s="179"/>
      <c r="F461" s="240" t="str">
        <f t="shared" si="72"/>
        <v/>
      </c>
      <c r="G461" s="241"/>
      <c r="H461" s="241"/>
      <c r="I461" s="431"/>
      <c r="J461" s="431"/>
      <c r="K461" s="431"/>
      <c r="L461" s="555" t="str">
        <f t="shared" si="73"/>
        <v/>
      </c>
      <c r="M461" s="282"/>
      <c r="N461" s="282"/>
      <c r="O461" s="282"/>
      <c r="P461" s="244" t="str">
        <f t="shared" si="74"/>
        <v/>
      </c>
      <c r="Q461" s="244"/>
      <c r="R461" s="244"/>
      <c r="S461" s="244"/>
      <c r="T461" s="244"/>
      <c r="U461" s="244" t="str">
        <f t="shared" si="77"/>
        <v/>
      </c>
      <c r="V461" s="244"/>
      <c r="W461" s="244"/>
      <c r="X461" s="244"/>
      <c r="Y461" s="245" t="str">
        <f t="shared" si="75"/>
        <v/>
      </c>
      <c r="Z461" s="245"/>
      <c r="AA461" s="245"/>
      <c r="AB461" s="245"/>
      <c r="AC461" s="246" t="str">
        <f>IF(Y461="","",SUM(Y$448:Y461))</f>
        <v/>
      </c>
      <c r="AD461" s="246"/>
      <c r="AE461" s="246"/>
      <c r="AF461" s="247"/>
    </row>
    <row r="462" spans="1:62" s="23" customFormat="1" ht="15.75" hidden="1" customHeight="1" x14ac:dyDescent="0.15">
      <c r="A462" s="181" t="str">
        <f t="shared" si="76"/>
        <v>×</v>
      </c>
      <c r="B462" s="179"/>
      <c r="F462" s="240" t="str">
        <f t="shared" si="72"/>
        <v/>
      </c>
      <c r="G462" s="241"/>
      <c r="H462" s="241"/>
      <c r="I462" s="431"/>
      <c r="J462" s="431"/>
      <c r="K462" s="431"/>
      <c r="L462" s="555" t="str">
        <f t="shared" si="73"/>
        <v/>
      </c>
      <c r="M462" s="282"/>
      <c r="N462" s="282"/>
      <c r="O462" s="282"/>
      <c r="P462" s="244" t="str">
        <f t="shared" si="74"/>
        <v/>
      </c>
      <c r="Q462" s="244"/>
      <c r="R462" s="244"/>
      <c r="S462" s="244"/>
      <c r="T462" s="244"/>
      <c r="U462" s="244" t="str">
        <f t="shared" si="77"/>
        <v/>
      </c>
      <c r="V462" s="244"/>
      <c r="W462" s="244"/>
      <c r="X462" s="244"/>
      <c r="Y462" s="245" t="str">
        <f t="shared" si="75"/>
        <v/>
      </c>
      <c r="Z462" s="245"/>
      <c r="AA462" s="245"/>
      <c r="AB462" s="245"/>
      <c r="AC462" s="246" t="str">
        <f>IF(Y462="","",SUM(Y$448:Y462))</f>
        <v/>
      </c>
      <c r="AD462" s="246"/>
      <c r="AE462" s="246"/>
      <c r="AF462" s="247"/>
    </row>
    <row r="463" spans="1:62" s="23" customFormat="1" ht="15.75" hidden="1" customHeight="1" x14ac:dyDescent="0.15">
      <c r="A463" s="181" t="str">
        <f t="shared" si="76"/>
        <v>×</v>
      </c>
      <c r="B463" s="179"/>
      <c r="F463" s="251" t="str">
        <f t="shared" si="72"/>
        <v/>
      </c>
      <c r="G463" s="252"/>
      <c r="H463" s="252"/>
      <c r="I463" s="457"/>
      <c r="J463" s="457"/>
      <c r="K463" s="457"/>
      <c r="L463" s="590" t="str">
        <f t="shared" si="73"/>
        <v/>
      </c>
      <c r="M463" s="591"/>
      <c r="N463" s="591"/>
      <c r="O463" s="591"/>
      <c r="P463" s="255" t="str">
        <f t="shared" si="74"/>
        <v/>
      </c>
      <c r="Q463" s="255"/>
      <c r="R463" s="255"/>
      <c r="S463" s="255"/>
      <c r="T463" s="255"/>
      <c r="U463" s="255" t="str">
        <f t="shared" si="77"/>
        <v/>
      </c>
      <c r="V463" s="255"/>
      <c r="W463" s="255"/>
      <c r="X463" s="255"/>
      <c r="Y463" s="237" t="str">
        <f t="shared" si="75"/>
        <v/>
      </c>
      <c r="Z463" s="237"/>
      <c r="AA463" s="237"/>
      <c r="AB463" s="237"/>
      <c r="AC463" s="238" t="str">
        <f>IF(Y463="","",SUM(Y$448:Y463))</f>
        <v/>
      </c>
      <c r="AD463" s="238"/>
      <c r="AE463" s="238"/>
      <c r="AF463" s="239"/>
    </row>
    <row r="464" spans="1:62" ht="15.75" customHeight="1" x14ac:dyDescent="0.15">
      <c r="F464" s="183"/>
      <c r="G464" s="183"/>
      <c r="H464" s="183"/>
      <c r="I464" s="183"/>
      <c r="J464" s="183"/>
      <c r="K464" s="183"/>
      <c r="L464" s="183"/>
      <c r="M464" s="183"/>
      <c r="N464" s="183"/>
      <c r="O464" s="183"/>
      <c r="P464" s="183"/>
      <c r="Q464" s="183"/>
      <c r="R464" s="183"/>
      <c r="S464" s="183"/>
      <c r="T464" s="50" t="s">
        <v>119</v>
      </c>
      <c r="U464" s="183">
        <v>4</v>
      </c>
      <c r="V464" s="248" t="s">
        <v>141</v>
      </c>
      <c r="W464" s="248"/>
      <c r="X464" s="183" t="s">
        <v>25</v>
      </c>
      <c r="Y464" s="249">
        <f>ROUND(4*AA420*AD420^AE420*Y421,0)</f>
        <v>13742400</v>
      </c>
      <c r="Z464" s="249"/>
      <c r="AA464" s="249"/>
      <c r="AB464" s="249"/>
      <c r="AC464" s="249"/>
      <c r="AD464" s="250" t="s">
        <v>157</v>
      </c>
      <c r="AE464" s="250"/>
      <c r="AF464" s="183" t="s">
        <v>149</v>
      </c>
      <c r="AK464" s="51"/>
      <c r="AL464" s="24"/>
      <c r="AM464" s="24"/>
      <c r="AN464" s="24"/>
      <c r="BG464" s="179"/>
      <c r="BH464" s="179"/>
      <c r="BI464" s="179"/>
      <c r="BJ464" s="179"/>
    </row>
    <row r="465" spans="1:62" ht="15.75" customHeight="1" x14ac:dyDescent="0.15">
      <c r="F465" s="179"/>
      <c r="T465" s="186"/>
      <c r="Y465" s="52"/>
      <c r="Z465" s="52"/>
      <c r="AA465" s="52"/>
      <c r="AB465" s="52"/>
      <c r="AC465" s="52"/>
      <c r="AD465" s="189"/>
      <c r="AE465" s="189"/>
      <c r="AK465" s="51"/>
      <c r="AL465" s="24"/>
      <c r="AM465" s="24"/>
      <c r="AN465" s="24"/>
      <c r="BG465" s="179"/>
      <c r="BH465" s="179"/>
      <c r="BI465" s="179"/>
      <c r="BJ465" s="179"/>
    </row>
    <row r="466" spans="1:62" ht="15.75" customHeight="1" x14ac:dyDescent="0.15">
      <c r="F466" s="194" t="s">
        <v>413</v>
      </c>
      <c r="T466" s="186"/>
      <c r="Y466" s="52"/>
      <c r="Z466" s="52"/>
      <c r="AA466" s="52"/>
      <c r="AB466" s="52"/>
      <c r="AC466" s="52"/>
      <c r="AD466" s="189"/>
      <c r="AE466" s="189"/>
      <c r="AK466" s="51"/>
      <c r="AL466" s="24"/>
      <c r="AM466" s="24"/>
      <c r="AN466" s="24"/>
      <c r="BG466" s="179"/>
      <c r="BH466" s="179"/>
      <c r="BI466" s="179"/>
      <c r="BJ466" s="179"/>
    </row>
    <row r="467" spans="1:62" ht="15.75" customHeight="1" x14ac:dyDescent="0.15">
      <c r="F467" s="299" t="s">
        <v>414</v>
      </c>
      <c r="G467" s="299"/>
      <c r="H467" s="179" t="s">
        <v>25</v>
      </c>
      <c r="I467" s="526">
        <v>6.929999828338623</v>
      </c>
      <c r="J467" s="526"/>
      <c r="K467" s="526"/>
      <c r="L467" s="179" t="s">
        <v>416</v>
      </c>
      <c r="T467" s="186"/>
      <c r="Y467" s="52"/>
      <c r="Z467" s="52"/>
      <c r="AA467" s="52"/>
      <c r="AB467" s="52"/>
      <c r="AC467" s="52"/>
      <c r="AD467" s="189"/>
      <c r="AE467" s="189"/>
      <c r="AK467" s="51"/>
      <c r="AL467" s="24"/>
      <c r="AM467" s="24"/>
      <c r="AN467" s="24"/>
      <c r="BG467" s="179"/>
      <c r="BH467" s="179"/>
      <c r="BI467" s="179"/>
      <c r="BJ467" s="179"/>
    </row>
    <row r="468" spans="1:62" ht="15.75" customHeight="1" x14ac:dyDescent="0.15">
      <c r="A468" s="116" t="str">
        <f>IF(液状化L1の有無="","","×")</f>
        <v/>
      </c>
      <c r="B468" s="179" t="s">
        <v>571</v>
      </c>
      <c r="AK468" s="51"/>
      <c r="AL468" s="24"/>
      <c r="AM468" s="24"/>
      <c r="AN468" s="24"/>
      <c r="BG468" s="179"/>
      <c r="BH468" s="179"/>
      <c r="BI468" s="179"/>
      <c r="BJ468" s="179"/>
    </row>
    <row r="469" spans="1:62" ht="15.75" customHeight="1" x14ac:dyDescent="0.15">
      <c r="A469" s="116" t="str">
        <f>IF(液状化L1の有無="","","×")</f>
        <v/>
      </c>
      <c r="AK469" s="51"/>
      <c r="AL469" s="24"/>
      <c r="AM469" s="24"/>
      <c r="AN469" s="24"/>
      <c r="BG469" s="179"/>
      <c r="BH469" s="179"/>
      <c r="BI469" s="179"/>
      <c r="BJ469" s="179"/>
    </row>
    <row r="470" spans="1:62" s="23" customFormat="1" ht="15.75" customHeight="1" x14ac:dyDescent="0.15">
      <c r="A470" s="116" t="str">
        <f>IF(液状化L1の有無="","","×")</f>
        <v/>
      </c>
      <c r="B470" s="179"/>
      <c r="F470" s="26" t="s">
        <v>632</v>
      </c>
      <c r="G470" s="26"/>
      <c r="H470" s="26"/>
      <c r="I470" s="26"/>
      <c r="J470" s="26"/>
      <c r="K470" s="26"/>
      <c r="L470" s="26"/>
      <c r="M470" s="26"/>
      <c r="N470" s="26"/>
      <c r="O470" s="26"/>
      <c r="P470" s="26"/>
      <c r="Q470" s="26"/>
      <c r="R470" s="26"/>
      <c r="S470" s="26"/>
      <c r="T470" s="26"/>
      <c r="U470" s="26"/>
      <c r="V470" s="26"/>
      <c r="W470" s="26"/>
      <c r="X470" s="26"/>
      <c r="Y470" s="26"/>
      <c r="Z470" s="26"/>
      <c r="AA470" s="26"/>
      <c r="AB470" s="26"/>
      <c r="AC470" s="26"/>
      <c r="AD470" s="26"/>
      <c r="AE470" s="26"/>
      <c r="AF470" s="26"/>
    </row>
    <row r="471" spans="1:62" s="23" customFormat="1" ht="15.75" customHeight="1" x14ac:dyDescent="0.15">
      <c r="A471" s="116" t="str">
        <f>IF(液状化L1の有無="","","×")</f>
        <v/>
      </c>
      <c r="B471" s="179"/>
      <c r="F471" s="256" t="s">
        <v>74</v>
      </c>
      <c r="G471" s="257"/>
      <c r="H471" s="257"/>
      <c r="I471" s="260" t="s">
        <v>150</v>
      </c>
      <c r="J471" s="261"/>
      <c r="K471" s="261"/>
      <c r="L471" s="257" t="s">
        <v>151</v>
      </c>
      <c r="M471" s="257"/>
      <c r="N471" s="257"/>
      <c r="O471" s="257"/>
      <c r="P471" s="257" t="s">
        <v>155</v>
      </c>
      <c r="Q471" s="257"/>
      <c r="R471" s="257"/>
      <c r="S471" s="257"/>
      <c r="T471" s="257"/>
      <c r="U471" s="257" t="s">
        <v>152</v>
      </c>
      <c r="V471" s="257"/>
      <c r="W471" s="257"/>
      <c r="X471" s="257"/>
      <c r="Y471" s="257" t="s">
        <v>153</v>
      </c>
      <c r="Z471" s="257"/>
      <c r="AA471" s="257"/>
      <c r="AB471" s="257"/>
      <c r="AC471" s="257" t="s">
        <v>154</v>
      </c>
      <c r="AD471" s="257"/>
      <c r="AE471" s="257"/>
      <c r="AF471" s="263"/>
    </row>
    <row r="472" spans="1:62" s="23" customFormat="1" ht="15.75" customHeight="1" x14ac:dyDescent="0.15">
      <c r="A472" s="116" t="str">
        <f>IF(液状化L1の有無="","","×")</f>
        <v/>
      </c>
      <c r="B472" s="179"/>
      <c r="F472" s="258"/>
      <c r="G472" s="259"/>
      <c r="H472" s="259"/>
      <c r="I472" s="262"/>
      <c r="J472" s="262"/>
      <c r="K472" s="262"/>
      <c r="L472" s="259"/>
      <c r="M472" s="259"/>
      <c r="N472" s="259"/>
      <c r="O472" s="259"/>
      <c r="P472" s="259"/>
      <c r="Q472" s="259"/>
      <c r="R472" s="259"/>
      <c r="S472" s="259"/>
      <c r="T472" s="259"/>
      <c r="U472" s="259"/>
      <c r="V472" s="259"/>
      <c r="W472" s="259"/>
      <c r="X472" s="259"/>
      <c r="Y472" s="259"/>
      <c r="Z472" s="259"/>
      <c r="AA472" s="259"/>
      <c r="AB472" s="259"/>
      <c r="AC472" s="259"/>
      <c r="AD472" s="259"/>
      <c r="AE472" s="259"/>
      <c r="AF472" s="264"/>
    </row>
    <row r="473" spans="1:62" s="23" customFormat="1" ht="15.75" customHeight="1" x14ac:dyDescent="0.15">
      <c r="A473" s="116" t="str">
        <f t="shared" ref="A473:A488" si="78">IF(液状化L1の有無="×","×",IF(F473="","×",""))</f>
        <v/>
      </c>
      <c r="B473" s="179"/>
      <c r="F473" s="265">
        <f t="shared" ref="F473:F488" si="79">F448</f>
        <v>2</v>
      </c>
      <c r="G473" s="266"/>
      <c r="H473" s="266"/>
      <c r="I473" s="267">
        <f t="shared" ref="I473:I488" si="80">I448</f>
        <v>0.33000001311302185</v>
      </c>
      <c r="J473" s="267"/>
      <c r="K473" s="267"/>
      <c r="L473" s="521">
        <f t="shared" ref="L473:L488" si="81">V281</f>
        <v>3010</v>
      </c>
      <c r="M473" s="266"/>
      <c r="N473" s="266"/>
      <c r="O473" s="266"/>
      <c r="P473" s="266">
        <f t="shared" ref="P473:P488" si="82">IF(L473="","",ROUND(L473/$Y$489,6))</f>
        <v>2.1900000000000001E-4</v>
      </c>
      <c r="Q473" s="266"/>
      <c r="R473" s="266"/>
      <c r="S473" s="266"/>
      <c r="T473" s="266"/>
      <c r="U473" s="266">
        <f>IF(P473="","",ROUND(P473^0.25,4))</f>
        <v>0.1216</v>
      </c>
      <c r="V473" s="266"/>
      <c r="W473" s="266"/>
      <c r="X473" s="266"/>
      <c r="Y473" s="529">
        <f t="shared" ref="Y473:Y488" si="83">IF(U473="","",ROUND(U473*I473,4))</f>
        <v>4.0099999999999997E-2</v>
      </c>
      <c r="Z473" s="529"/>
      <c r="AA473" s="529"/>
      <c r="AB473" s="529"/>
      <c r="AC473" s="271">
        <f>IF(Y473="","",SUM(Y$473:Y473))</f>
        <v>4.0099999999999997E-2</v>
      </c>
      <c r="AD473" s="271"/>
      <c r="AE473" s="271"/>
      <c r="AF473" s="272"/>
    </row>
    <row r="474" spans="1:62" s="23" customFormat="1" ht="15.75" customHeight="1" x14ac:dyDescent="0.15">
      <c r="A474" s="116" t="str">
        <f t="shared" si="78"/>
        <v/>
      </c>
      <c r="B474" s="179"/>
      <c r="F474" s="381">
        <f t="shared" si="79"/>
        <v>3</v>
      </c>
      <c r="G474" s="382"/>
      <c r="H474" s="382"/>
      <c r="I474" s="273">
        <f t="shared" si="80"/>
        <v>1.5</v>
      </c>
      <c r="J474" s="273"/>
      <c r="K474" s="273"/>
      <c r="L474" s="538">
        <f t="shared" si="81"/>
        <v>2520</v>
      </c>
      <c r="M474" s="382"/>
      <c r="N474" s="382"/>
      <c r="O474" s="382"/>
      <c r="P474" s="241">
        <f t="shared" si="82"/>
        <v>1.83E-4</v>
      </c>
      <c r="Q474" s="241"/>
      <c r="R474" s="241"/>
      <c r="S474" s="241"/>
      <c r="T474" s="241"/>
      <c r="U474" s="241">
        <f t="shared" ref="U474:U488" si="84">IF(P474="","",ROUND(P474^0.25,4))</f>
        <v>0.1163</v>
      </c>
      <c r="V474" s="241"/>
      <c r="W474" s="241"/>
      <c r="X474" s="241"/>
      <c r="Y474" s="527">
        <f t="shared" si="83"/>
        <v>0.17449999999999999</v>
      </c>
      <c r="Z474" s="527"/>
      <c r="AA474" s="527"/>
      <c r="AB474" s="527"/>
      <c r="AC474" s="246">
        <f>IF(Y474="","",SUM(Y$473:Y474))</f>
        <v>0.21459999999999999</v>
      </c>
      <c r="AD474" s="246"/>
      <c r="AE474" s="246"/>
      <c r="AF474" s="247"/>
    </row>
    <row r="475" spans="1:62" s="23" customFormat="1" ht="15.75" customHeight="1" x14ac:dyDescent="0.15">
      <c r="A475" s="116" t="str">
        <f t="shared" si="78"/>
        <v/>
      </c>
      <c r="B475" s="179"/>
      <c r="F475" s="381">
        <f t="shared" si="79"/>
        <v>4</v>
      </c>
      <c r="G475" s="382"/>
      <c r="H475" s="382"/>
      <c r="I475" s="273">
        <f t="shared" si="80"/>
        <v>6.5500001907348633</v>
      </c>
      <c r="J475" s="273"/>
      <c r="K475" s="273"/>
      <c r="L475" s="538">
        <f t="shared" si="81"/>
        <v>7730</v>
      </c>
      <c r="M475" s="382"/>
      <c r="N475" s="382"/>
      <c r="O475" s="382"/>
      <c r="P475" s="241">
        <f t="shared" si="82"/>
        <v>5.62E-4</v>
      </c>
      <c r="Q475" s="241"/>
      <c r="R475" s="241"/>
      <c r="S475" s="241"/>
      <c r="T475" s="241"/>
      <c r="U475" s="241">
        <f t="shared" si="84"/>
        <v>0.154</v>
      </c>
      <c r="V475" s="241"/>
      <c r="W475" s="241"/>
      <c r="X475" s="241"/>
      <c r="Y475" s="527">
        <f t="shared" si="83"/>
        <v>1.0086999999999999</v>
      </c>
      <c r="Z475" s="527"/>
      <c r="AA475" s="527"/>
      <c r="AB475" s="527"/>
      <c r="AC475" s="246">
        <f>IF(Y475="","",SUM(Y$473:Y475))</f>
        <v>1.2232999999999998</v>
      </c>
      <c r="AD475" s="246"/>
      <c r="AE475" s="246"/>
      <c r="AF475" s="247"/>
    </row>
    <row r="476" spans="1:62" s="23" customFormat="1" ht="15.75" customHeight="1" x14ac:dyDescent="0.15">
      <c r="A476" s="116" t="str">
        <f t="shared" si="78"/>
        <v/>
      </c>
      <c r="B476" s="179"/>
      <c r="F476" s="381">
        <f t="shared" si="79"/>
        <v>5</v>
      </c>
      <c r="G476" s="382"/>
      <c r="H476" s="382"/>
      <c r="I476" s="273">
        <f t="shared" si="80"/>
        <v>3.4500000476837158</v>
      </c>
      <c r="J476" s="273"/>
      <c r="K476" s="273"/>
      <c r="L476" s="538">
        <f t="shared" si="81"/>
        <v>7730</v>
      </c>
      <c r="M476" s="382"/>
      <c r="N476" s="382"/>
      <c r="O476" s="382"/>
      <c r="P476" s="241">
        <f t="shared" si="82"/>
        <v>5.62E-4</v>
      </c>
      <c r="Q476" s="241"/>
      <c r="R476" s="241"/>
      <c r="S476" s="241"/>
      <c r="T476" s="241"/>
      <c r="U476" s="241">
        <f t="shared" si="84"/>
        <v>0.154</v>
      </c>
      <c r="V476" s="241"/>
      <c r="W476" s="241"/>
      <c r="X476" s="241"/>
      <c r="Y476" s="527">
        <f t="shared" si="83"/>
        <v>0.53129999999999999</v>
      </c>
      <c r="Z476" s="527"/>
      <c r="AA476" s="527"/>
      <c r="AB476" s="527"/>
      <c r="AC476" s="246">
        <f>IF(Y476="","",SUM(Y$473:Y476))</f>
        <v>1.7545999999999999</v>
      </c>
      <c r="AD476" s="246"/>
      <c r="AE476" s="246"/>
      <c r="AF476" s="247"/>
    </row>
    <row r="477" spans="1:62" s="23" customFormat="1" ht="15.75" customHeight="1" x14ac:dyDescent="0.15">
      <c r="A477" s="116" t="str">
        <f t="shared" si="78"/>
        <v/>
      </c>
      <c r="B477" s="179"/>
      <c r="F477" s="381">
        <f t="shared" si="79"/>
        <v>6</v>
      </c>
      <c r="G477" s="382"/>
      <c r="H477" s="382"/>
      <c r="I477" s="273">
        <f t="shared" si="80"/>
        <v>2.3499999046325684</v>
      </c>
      <c r="J477" s="273"/>
      <c r="K477" s="273"/>
      <c r="L477" s="538">
        <f t="shared" si="81"/>
        <v>7730</v>
      </c>
      <c r="M477" s="382"/>
      <c r="N477" s="382"/>
      <c r="O477" s="382"/>
      <c r="P477" s="241">
        <f t="shared" si="82"/>
        <v>5.62E-4</v>
      </c>
      <c r="Q477" s="241"/>
      <c r="R477" s="241"/>
      <c r="S477" s="241"/>
      <c r="T477" s="241"/>
      <c r="U477" s="241">
        <f t="shared" si="84"/>
        <v>0.154</v>
      </c>
      <c r="V477" s="241"/>
      <c r="W477" s="241"/>
      <c r="X477" s="241"/>
      <c r="Y477" s="527">
        <f t="shared" si="83"/>
        <v>0.3619</v>
      </c>
      <c r="Z477" s="527"/>
      <c r="AA477" s="527"/>
      <c r="AB477" s="527"/>
      <c r="AC477" s="246">
        <f>IF(Y477="","",SUM(Y$473:Y477))</f>
        <v>2.1164999999999998</v>
      </c>
      <c r="AD477" s="246"/>
      <c r="AE477" s="246"/>
      <c r="AF477" s="247"/>
    </row>
    <row r="478" spans="1:62" s="23" customFormat="1" ht="15.75" customHeight="1" x14ac:dyDescent="0.15">
      <c r="A478" s="116" t="str">
        <f t="shared" si="78"/>
        <v/>
      </c>
      <c r="B478" s="179"/>
      <c r="F478" s="381">
        <f t="shared" si="79"/>
        <v>7</v>
      </c>
      <c r="G478" s="382"/>
      <c r="H478" s="382"/>
      <c r="I478" s="273">
        <f t="shared" si="80"/>
        <v>8.6000003814697266</v>
      </c>
      <c r="J478" s="273"/>
      <c r="K478" s="273"/>
      <c r="L478" s="538">
        <f t="shared" si="81"/>
        <v>36680</v>
      </c>
      <c r="M478" s="382"/>
      <c r="N478" s="382"/>
      <c r="O478" s="382"/>
      <c r="P478" s="241">
        <f t="shared" si="82"/>
        <v>2.6689999999999999E-3</v>
      </c>
      <c r="Q478" s="241"/>
      <c r="R478" s="241"/>
      <c r="S478" s="241"/>
      <c r="T478" s="241"/>
      <c r="U478" s="241">
        <f t="shared" si="84"/>
        <v>0.2273</v>
      </c>
      <c r="V478" s="241"/>
      <c r="W478" s="241"/>
      <c r="X478" s="241"/>
      <c r="Y478" s="527">
        <f t="shared" si="83"/>
        <v>1.9548000000000001</v>
      </c>
      <c r="Z478" s="527"/>
      <c r="AA478" s="527"/>
      <c r="AB478" s="527"/>
      <c r="AC478" s="246">
        <f>IF(Y478="","",SUM(Y$473:Y478))</f>
        <v>4.0712999999999999</v>
      </c>
      <c r="AD478" s="246"/>
      <c r="AE478" s="246"/>
      <c r="AF478" s="247"/>
    </row>
    <row r="479" spans="1:62" s="23" customFormat="1" ht="15.75" customHeight="1" x14ac:dyDescent="0.15">
      <c r="A479" s="116" t="str">
        <f t="shared" si="78"/>
        <v/>
      </c>
      <c r="B479" s="179"/>
      <c r="F479" s="381">
        <f t="shared" si="79"/>
        <v>8</v>
      </c>
      <c r="G479" s="382"/>
      <c r="H479" s="382"/>
      <c r="I479" s="273">
        <f t="shared" si="80"/>
        <v>2.2000000476837158</v>
      </c>
      <c r="J479" s="273"/>
      <c r="K479" s="273"/>
      <c r="L479" s="538">
        <f t="shared" si="81"/>
        <v>24170</v>
      </c>
      <c r="M479" s="382"/>
      <c r="N479" s="382"/>
      <c r="O479" s="382"/>
      <c r="P479" s="241">
        <f t="shared" si="82"/>
        <v>1.7589999999999999E-3</v>
      </c>
      <c r="Q479" s="241"/>
      <c r="R479" s="241"/>
      <c r="S479" s="241"/>
      <c r="T479" s="241"/>
      <c r="U479" s="241">
        <f t="shared" si="84"/>
        <v>0.20480000000000001</v>
      </c>
      <c r="V479" s="241"/>
      <c r="W479" s="241"/>
      <c r="X479" s="241"/>
      <c r="Y479" s="527">
        <f t="shared" si="83"/>
        <v>0.4506</v>
      </c>
      <c r="Z479" s="527"/>
      <c r="AA479" s="527"/>
      <c r="AB479" s="527"/>
      <c r="AC479" s="246">
        <f>IF(Y479="","",SUM(Y$473:Y479))</f>
        <v>4.5218999999999996</v>
      </c>
      <c r="AD479" s="246"/>
      <c r="AE479" s="246"/>
      <c r="AF479" s="247"/>
    </row>
    <row r="480" spans="1:62" s="23" customFormat="1" ht="15.75" customHeight="1" x14ac:dyDescent="0.15">
      <c r="A480" s="116" t="str">
        <f t="shared" si="78"/>
        <v/>
      </c>
      <c r="B480" s="179"/>
      <c r="F480" s="381">
        <f t="shared" si="79"/>
        <v>9</v>
      </c>
      <c r="G480" s="382"/>
      <c r="H480" s="382"/>
      <c r="I480" s="273">
        <f t="shared" si="80"/>
        <v>1.5</v>
      </c>
      <c r="J480" s="273"/>
      <c r="K480" s="273"/>
      <c r="L480" s="538">
        <f t="shared" si="81"/>
        <v>39390</v>
      </c>
      <c r="M480" s="382"/>
      <c r="N480" s="382"/>
      <c r="O480" s="382"/>
      <c r="P480" s="241">
        <f t="shared" si="82"/>
        <v>2.8660000000000001E-3</v>
      </c>
      <c r="Q480" s="241"/>
      <c r="R480" s="241"/>
      <c r="S480" s="241"/>
      <c r="T480" s="241"/>
      <c r="U480" s="241">
        <f t="shared" si="84"/>
        <v>0.23139999999999999</v>
      </c>
      <c r="V480" s="241"/>
      <c r="W480" s="241"/>
      <c r="X480" s="241"/>
      <c r="Y480" s="527">
        <f t="shared" si="83"/>
        <v>0.34710000000000002</v>
      </c>
      <c r="Z480" s="527"/>
      <c r="AA480" s="527"/>
      <c r="AB480" s="527"/>
      <c r="AC480" s="246">
        <f>IF(Y480="","",SUM(Y$473:Y480))</f>
        <v>4.8689999999999998</v>
      </c>
      <c r="AD480" s="246"/>
      <c r="AE480" s="246"/>
      <c r="AF480" s="247"/>
    </row>
    <row r="481" spans="1:62" s="23" customFormat="1" ht="15.75" customHeight="1" x14ac:dyDescent="0.15">
      <c r="A481" s="116" t="str">
        <f t="shared" si="78"/>
        <v/>
      </c>
      <c r="B481" s="179"/>
      <c r="F481" s="381">
        <f t="shared" si="79"/>
        <v>10</v>
      </c>
      <c r="G481" s="382"/>
      <c r="H481" s="382"/>
      <c r="I481" s="273">
        <f t="shared" si="80"/>
        <v>3.8499999046325684</v>
      </c>
      <c r="J481" s="273"/>
      <c r="K481" s="273"/>
      <c r="L481" s="538">
        <f t="shared" si="81"/>
        <v>28330</v>
      </c>
      <c r="M481" s="382"/>
      <c r="N481" s="382"/>
      <c r="O481" s="382"/>
      <c r="P481" s="241">
        <f t="shared" si="82"/>
        <v>2.062E-3</v>
      </c>
      <c r="Q481" s="241"/>
      <c r="R481" s="241"/>
      <c r="S481" s="241"/>
      <c r="T481" s="241"/>
      <c r="U481" s="241">
        <f t="shared" si="84"/>
        <v>0.21310000000000001</v>
      </c>
      <c r="V481" s="241"/>
      <c r="W481" s="241"/>
      <c r="X481" s="241"/>
      <c r="Y481" s="527">
        <f t="shared" si="83"/>
        <v>0.82040000000000002</v>
      </c>
      <c r="Z481" s="527"/>
      <c r="AA481" s="527"/>
      <c r="AB481" s="527"/>
      <c r="AC481" s="246">
        <f>IF(Y481="","",SUM(Y$473:Y481))</f>
        <v>5.6894</v>
      </c>
      <c r="AD481" s="246"/>
      <c r="AE481" s="246"/>
      <c r="AF481" s="247"/>
    </row>
    <row r="482" spans="1:62" s="23" customFormat="1" ht="15.75" customHeight="1" x14ac:dyDescent="0.15">
      <c r="A482" s="116" t="str">
        <f t="shared" si="78"/>
        <v/>
      </c>
      <c r="B482" s="179"/>
      <c r="F482" s="381">
        <f t="shared" si="79"/>
        <v>11</v>
      </c>
      <c r="G482" s="382"/>
      <c r="H482" s="382"/>
      <c r="I482" s="273">
        <f t="shared" si="80"/>
        <v>2.4000000953674316</v>
      </c>
      <c r="J482" s="273"/>
      <c r="K482" s="273"/>
      <c r="L482" s="538">
        <f t="shared" si="81"/>
        <v>39390</v>
      </c>
      <c r="M482" s="382"/>
      <c r="N482" s="382"/>
      <c r="O482" s="382"/>
      <c r="P482" s="241">
        <f t="shared" si="82"/>
        <v>2.8660000000000001E-3</v>
      </c>
      <c r="Q482" s="241"/>
      <c r="R482" s="241"/>
      <c r="S482" s="241"/>
      <c r="T482" s="241"/>
      <c r="U482" s="241">
        <f t="shared" si="84"/>
        <v>0.23139999999999999</v>
      </c>
      <c r="V482" s="241"/>
      <c r="W482" s="241"/>
      <c r="X482" s="241"/>
      <c r="Y482" s="527">
        <f t="shared" si="83"/>
        <v>0.5554</v>
      </c>
      <c r="Z482" s="527"/>
      <c r="AA482" s="527"/>
      <c r="AB482" s="527"/>
      <c r="AC482" s="246">
        <f>IF(Y482="","",SUM(Y$473:Y482))</f>
        <v>6.2447999999999997</v>
      </c>
      <c r="AD482" s="246"/>
      <c r="AE482" s="246"/>
      <c r="AF482" s="247"/>
    </row>
    <row r="483" spans="1:62" s="23" customFormat="1" ht="15.75" customHeight="1" x14ac:dyDescent="0.15">
      <c r="A483" s="116" t="str">
        <f t="shared" si="78"/>
        <v/>
      </c>
      <c r="B483" s="179"/>
      <c r="F483" s="381">
        <f t="shared" si="79"/>
        <v>12</v>
      </c>
      <c r="G483" s="382"/>
      <c r="H483" s="382"/>
      <c r="I483" s="273">
        <f t="shared" si="80"/>
        <v>2.2699999809265137</v>
      </c>
      <c r="J483" s="273"/>
      <c r="K483" s="273"/>
      <c r="L483" s="538">
        <f t="shared" si="81"/>
        <v>26700</v>
      </c>
      <c r="M483" s="382"/>
      <c r="N483" s="382"/>
      <c r="O483" s="382"/>
      <c r="P483" s="241">
        <f t="shared" si="82"/>
        <v>1.9430000000000001E-3</v>
      </c>
      <c r="Q483" s="241"/>
      <c r="R483" s="241"/>
      <c r="S483" s="241"/>
      <c r="T483" s="241"/>
      <c r="U483" s="241">
        <f t="shared" si="84"/>
        <v>0.21</v>
      </c>
      <c r="V483" s="241"/>
      <c r="W483" s="241"/>
      <c r="X483" s="241"/>
      <c r="Y483" s="527">
        <f t="shared" si="83"/>
        <v>0.47670000000000001</v>
      </c>
      <c r="Z483" s="527"/>
      <c r="AA483" s="527"/>
      <c r="AB483" s="527"/>
      <c r="AC483" s="246">
        <f>IF(Y483="","",SUM(Y$473:Y483))</f>
        <v>6.7214999999999998</v>
      </c>
      <c r="AD483" s="246"/>
      <c r="AE483" s="246"/>
      <c r="AF483" s="247"/>
    </row>
    <row r="484" spans="1:62" s="23" customFormat="1" ht="15.75" hidden="1" customHeight="1" x14ac:dyDescent="0.15">
      <c r="A484" s="116" t="str">
        <f t="shared" si="78"/>
        <v>×</v>
      </c>
      <c r="B484" s="179"/>
      <c r="F484" s="381" t="str">
        <f t="shared" si="79"/>
        <v/>
      </c>
      <c r="G484" s="382"/>
      <c r="H484" s="382"/>
      <c r="I484" s="273">
        <f t="shared" si="80"/>
        <v>0</v>
      </c>
      <c r="J484" s="273"/>
      <c r="K484" s="273"/>
      <c r="L484" s="538" t="str">
        <f t="shared" si="81"/>
        <v/>
      </c>
      <c r="M484" s="382"/>
      <c r="N484" s="382"/>
      <c r="O484" s="382"/>
      <c r="P484" s="241" t="str">
        <f t="shared" si="82"/>
        <v/>
      </c>
      <c r="Q484" s="241"/>
      <c r="R484" s="241"/>
      <c r="S484" s="241"/>
      <c r="T484" s="241"/>
      <c r="U484" s="241" t="str">
        <f t="shared" si="84"/>
        <v/>
      </c>
      <c r="V484" s="241"/>
      <c r="W484" s="241"/>
      <c r="X484" s="241"/>
      <c r="Y484" s="527" t="str">
        <f t="shared" si="83"/>
        <v/>
      </c>
      <c r="Z484" s="527"/>
      <c r="AA484" s="527"/>
      <c r="AB484" s="527"/>
      <c r="AC484" s="246" t="str">
        <f>IF(Y484="","",SUM(Y$473:Y484))</f>
        <v/>
      </c>
      <c r="AD484" s="246"/>
      <c r="AE484" s="246"/>
      <c r="AF484" s="247"/>
    </row>
    <row r="485" spans="1:62" s="23" customFormat="1" ht="15.75" hidden="1" customHeight="1" x14ac:dyDescent="0.15">
      <c r="A485" s="116" t="str">
        <f t="shared" si="78"/>
        <v>×</v>
      </c>
      <c r="B485" s="179"/>
      <c r="F485" s="381" t="str">
        <f t="shared" si="79"/>
        <v/>
      </c>
      <c r="G485" s="382"/>
      <c r="H485" s="382"/>
      <c r="I485" s="273">
        <f t="shared" si="80"/>
        <v>0</v>
      </c>
      <c r="J485" s="273"/>
      <c r="K485" s="273"/>
      <c r="L485" s="538" t="str">
        <f t="shared" si="81"/>
        <v/>
      </c>
      <c r="M485" s="382"/>
      <c r="N485" s="382"/>
      <c r="O485" s="382"/>
      <c r="P485" s="241" t="str">
        <f t="shared" si="82"/>
        <v/>
      </c>
      <c r="Q485" s="241"/>
      <c r="R485" s="241"/>
      <c r="S485" s="241"/>
      <c r="T485" s="241"/>
      <c r="U485" s="241" t="str">
        <f t="shared" si="84"/>
        <v/>
      </c>
      <c r="V485" s="241"/>
      <c r="W485" s="241"/>
      <c r="X485" s="241"/>
      <c r="Y485" s="527" t="str">
        <f t="shared" si="83"/>
        <v/>
      </c>
      <c r="Z485" s="527"/>
      <c r="AA485" s="527"/>
      <c r="AB485" s="527"/>
      <c r="AC485" s="246" t="str">
        <f>IF(Y485="","",SUM(Y$473:Y485))</f>
        <v/>
      </c>
      <c r="AD485" s="246"/>
      <c r="AE485" s="246"/>
      <c r="AF485" s="247"/>
    </row>
    <row r="486" spans="1:62" s="23" customFormat="1" ht="15.75" hidden="1" customHeight="1" x14ac:dyDescent="0.15">
      <c r="A486" s="116" t="str">
        <f t="shared" si="78"/>
        <v>×</v>
      </c>
      <c r="B486" s="179"/>
      <c r="F486" s="381" t="str">
        <f t="shared" si="79"/>
        <v/>
      </c>
      <c r="G486" s="382"/>
      <c r="H486" s="382"/>
      <c r="I486" s="273">
        <f t="shared" si="80"/>
        <v>0</v>
      </c>
      <c r="J486" s="273"/>
      <c r="K486" s="273"/>
      <c r="L486" s="538" t="str">
        <f t="shared" si="81"/>
        <v/>
      </c>
      <c r="M486" s="382"/>
      <c r="N486" s="382"/>
      <c r="O486" s="382"/>
      <c r="P486" s="241" t="str">
        <f t="shared" si="82"/>
        <v/>
      </c>
      <c r="Q486" s="241"/>
      <c r="R486" s="241"/>
      <c r="S486" s="241"/>
      <c r="T486" s="241"/>
      <c r="U486" s="241" t="str">
        <f t="shared" si="84"/>
        <v/>
      </c>
      <c r="V486" s="241"/>
      <c r="W486" s="241"/>
      <c r="X486" s="241"/>
      <c r="Y486" s="527" t="str">
        <f t="shared" si="83"/>
        <v/>
      </c>
      <c r="Z486" s="527"/>
      <c r="AA486" s="527"/>
      <c r="AB486" s="527"/>
      <c r="AC486" s="246" t="str">
        <f>IF(Y486="","",SUM(Y$473:Y486))</f>
        <v/>
      </c>
      <c r="AD486" s="246"/>
      <c r="AE486" s="246"/>
      <c r="AF486" s="247"/>
    </row>
    <row r="487" spans="1:62" s="23" customFormat="1" ht="15.75" hidden="1" customHeight="1" x14ac:dyDescent="0.15">
      <c r="A487" s="116" t="str">
        <f t="shared" si="78"/>
        <v>×</v>
      </c>
      <c r="B487" s="179"/>
      <c r="F487" s="381" t="str">
        <f t="shared" si="79"/>
        <v/>
      </c>
      <c r="G487" s="382"/>
      <c r="H487" s="382"/>
      <c r="I487" s="273">
        <f t="shared" si="80"/>
        <v>0</v>
      </c>
      <c r="J487" s="273"/>
      <c r="K487" s="273"/>
      <c r="L487" s="538" t="str">
        <f t="shared" si="81"/>
        <v/>
      </c>
      <c r="M487" s="382"/>
      <c r="N487" s="382"/>
      <c r="O487" s="382"/>
      <c r="P487" s="241" t="str">
        <f t="shared" si="82"/>
        <v/>
      </c>
      <c r="Q487" s="241"/>
      <c r="R487" s="241"/>
      <c r="S487" s="241"/>
      <c r="T487" s="241"/>
      <c r="U487" s="241" t="str">
        <f t="shared" si="84"/>
        <v/>
      </c>
      <c r="V487" s="241"/>
      <c r="W487" s="241"/>
      <c r="X487" s="241"/>
      <c r="Y487" s="527" t="str">
        <f t="shared" si="83"/>
        <v/>
      </c>
      <c r="Z487" s="527"/>
      <c r="AA487" s="527"/>
      <c r="AB487" s="527"/>
      <c r="AC487" s="246" t="str">
        <f>IF(Y487="","",SUM(Y$473:Y487))</f>
        <v/>
      </c>
      <c r="AD487" s="246"/>
      <c r="AE487" s="246"/>
      <c r="AF487" s="247"/>
    </row>
    <row r="488" spans="1:62" s="23" customFormat="1" ht="15.75" hidden="1" customHeight="1" x14ac:dyDescent="0.15">
      <c r="A488" s="116" t="str">
        <f t="shared" si="78"/>
        <v>×</v>
      </c>
      <c r="B488" s="179"/>
      <c r="F488" s="530" t="str">
        <f t="shared" si="79"/>
        <v/>
      </c>
      <c r="G488" s="531"/>
      <c r="H488" s="531"/>
      <c r="I488" s="532">
        <f t="shared" si="80"/>
        <v>0</v>
      </c>
      <c r="J488" s="532"/>
      <c r="K488" s="532"/>
      <c r="L488" s="539" t="str">
        <f t="shared" si="81"/>
        <v/>
      </c>
      <c r="M488" s="531"/>
      <c r="N488" s="531"/>
      <c r="O488" s="531"/>
      <c r="P488" s="252" t="str">
        <f t="shared" si="82"/>
        <v/>
      </c>
      <c r="Q488" s="252"/>
      <c r="R488" s="252"/>
      <c r="S488" s="252"/>
      <c r="T488" s="252"/>
      <c r="U488" s="252" t="str">
        <f t="shared" si="84"/>
        <v/>
      </c>
      <c r="V488" s="252"/>
      <c r="W488" s="252"/>
      <c r="X488" s="252"/>
      <c r="Y488" s="528" t="str">
        <f t="shared" si="83"/>
        <v/>
      </c>
      <c r="Z488" s="528"/>
      <c r="AA488" s="528"/>
      <c r="AB488" s="528"/>
      <c r="AC488" s="238" t="str">
        <f>IF(Y488="","",SUM(Y$473:Y488))</f>
        <v/>
      </c>
      <c r="AD488" s="238"/>
      <c r="AE488" s="238"/>
      <c r="AF488" s="239"/>
    </row>
    <row r="489" spans="1:62" ht="15.75" customHeight="1" x14ac:dyDescent="0.15">
      <c r="A489" s="116" t="str">
        <f>IF(液状化L1の有無="","","×")</f>
        <v/>
      </c>
      <c r="F489" s="183"/>
      <c r="G489" s="183"/>
      <c r="H489" s="183"/>
      <c r="I489" s="183"/>
      <c r="J489" s="183"/>
      <c r="K489" s="183"/>
      <c r="L489" s="183"/>
      <c r="M489" s="183"/>
      <c r="N489" s="183"/>
      <c r="O489" s="183"/>
      <c r="P489" s="183"/>
      <c r="Q489" s="183"/>
      <c r="R489" s="183"/>
      <c r="S489" s="183"/>
      <c r="T489" s="50" t="s">
        <v>119</v>
      </c>
      <c r="U489" s="183">
        <v>4</v>
      </c>
      <c r="V489" s="248" t="s">
        <v>141</v>
      </c>
      <c r="W489" s="248"/>
      <c r="X489" s="183" t="s">
        <v>25</v>
      </c>
      <c r="Y489" s="249">
        <f>Y464</f>
        <v>13742400</v>
      </c>
      <c r="Z489" s="249"/>
      <c r="AA489" s="249"/>
      <c r="AB489" s="249"/>
      <c r="AC489" s="249"/>
      <c r="AD489" s="250" t="s">
        <v>157</v>
      </c>
      <c r="AE489" s="250"/>
      <c r="AF489" s="183" t="s">
        <v>149</v>
      </c>
      <c r="AK489" s="51"/>
      <c r="AL489" s="24"/>
      <c r="AM489" s="24"/>
      <c r="AN489" s="24"/>
      <c r="BG489" s="179"/>
      <c r="BH489" s="179"/>
      <c r="BI489" s="179"/>
      <c r="BJ489" s="179"/>
    </row>
    <row r="490" spans="1:62" ht="15.75" customHeight="1" x14ac:dyDescent="0.15">
      <c r="A490" s="116" t="str">
        <f>IF(液状化L1の有無="","","×")</f>
        <v/>
      </c>
      <c r="F490" s="179"/>
      <c r="T490" s="186"/>
      <c r="Y490" s="52"/>
      <c r="Z490" s="52"/>
      <c r="AA490" s="52"/>
      <c r="AB490" s="52"/>
      <c r="AC490" s="52"/>
      <c r="AD490" s="189"/>
      <c r="AE490" s="189"/>
      <c r="AK490" s="51"/>
      <c r="AL490" s="24"/>
      <c r="AM490" s="24"/>
      <c r="AN490" s="24"/>
      <c r="BG490" s="179"/>
      <c r="BH490" s="179"/>
      <c r="BI490" s="179"/>
      <c r="BJ490" s="179"/>
    </row>
    <row r="491" spans="1:62" ht="15.75" customHeight="1" x14ac:dyDescent="0.15">
      <c r="A491" s="116" t="str">
        <f>IF(液状化L1の有無="","","×")</f>
        <v/>
      </c>
      <c r="F491" s="194" t="s">
        <v>413</v>
      </c>
      <c r="T491" s="186"/>
      <c r="Y491" s="52"/>
      <c r="Z491" s="52"/>
      <c r="AA491" s="52"/>
      <c r="AB491" s="52"/>
      <c r="AC491" s="52"/>
      <c r="AD491" s="189"/>
      <c r="AE491" s="189"/>
      <c r="AK491" s="51"/>
      <c r="AL491" s="24"/>
      <c r="AM491" s="24"/>
      <c r="AN491" s="24"/>
      <c r="BG491" s="179"/>
      <c r="BH491" s="179"/>
      <c r="BI491" s="179"/>
      <c r="BJ491" s="179"/>
    </row>
    <row r="492" spans="1:62" ht="15.75" customHeight="1" x14ac:dyDescent="0.15">
      <c r="A492" s="117" t="str">
        <f>IF(液状化L1の有無="","","×")</f>
        <v/>
      </c>
      <c r="F492" s="299" t="s">
        <v>414</v>
      </c>
      <c r="G492" s="299"/>
      <c r="H492" s="179" t="s">
        <v>25</v>
      </c>
      <c r="I492" s="526">
        <v>6.929999828338623</v>
      </c>
      <c r="J492" s="526"/>
      <c r="K492" s="526"/>
      <c r="L492" s="179" t="s">
        <v>416</v>
      </c>
      <c r="T492" s="186"/>
      <c r="Y492" s="52"/>
      <c r="Z492" s="52"/>
      <c r="AA492" s="52"/>
      <c r="AB492" s="52"/>
      <c r="AC492" s="52"/>
      <c r="AD492" s="189"/>
      <c r="AE492" s="189"/>
      <c r="AK492" s="51"/>
      <c r="AL492" s="24"/>
      <c r="AM492" s="24"/>
      <c r="AN492" s="24"/>
      <c r="BG492" s="179"/>
      <c r="BH492" s="179"/>
      <c r="BI492" s="179"/>
      <c r="BJ492" s="179"/>
    </row>
    <row r="493" spans="1:62" s="53" customFormat="1" ht="15.75" customHeight="1" x14ac:dyDescent="0.15">
      <c r="A493" s="115" t="str">
        <f>IF(液状化L2の有無="","","×")</f>
        <v/>
      </c>
      <c r="B493" s="179" t="s">
        <v>571</v>
      </c>
      <c r="D493" s="54"/>
      <c r="I493" s="55"/>
      <c r="J493" s="55"/>
      <c r="K493" s="55"/>
      <c r="T493" s="56"/>
      <c r="Y493" s="57"/>
      <c r="Z493" s="57"/>
      <c r="AA493" s="57"/>
      <c r="AB493" s="57"/>
      <c r="AC493" s="57"/>
      <c r="AD493" s="58"/>
      <c r="AE493" s="58"/>
      <c r="AK493" s="59"/>
      <c r="AL493" s="60"/>
      <c r="AM493" s="60"/>
      <c r="AN493" s="60"/>
      <c r="AO493" s="60"/>
      <c r="AP493" s="60"/>
      <c r="AQ493" s="60"/>
      <c r="AR493" s="60"/>
      <c r="AS493" s="60"/>
      <c r="AT493" s="60"/>
      <c r="AU493" s="60"/>
      <c r="AV493" s="60"/>
      <c r="AW493" s="60"/>
      <c r="AX493" s="60"/>
      <c r="AY493" s="60"/>
      <c r="AZ493" s="60"/>
      <c r="BA493" s="60"/>
      <c r="BB493" s="60"/>
      <c r="BC493" s="60"/>
      <c r="BD493" s="60"/>
      <c r="BE493" s="60"/>
      <c r="BF493" s="60"/>
    </row>
    <row r="494" spans="1:62" s="53" customFormat="1" ht="15.75" customHeight="1" x14ac:dyDescent="0.15">
      <c r="A494" s="115" t="str">
        <f>IF(液状化L2の有無="","","×")</f>
        <v/>
      </c>
      <c r="D494" s="54"/>
      <c r="I494" s="55"/>
      <c r="J494" s="55"/>
      <c r="K494" s="55"/>
      <c r="T494" s="56"/>
      <c r="Y494" s="57"/>
      <c r="Z494" s="57"/>
      <c r="AA494" s="57"/>
      <c r="AB494" s="57"/>
      <c r="AC494" s="57"/>
      <c r="AD494" s="58"/>
      <c r="AE494" s="58"/>
      <c r="AK494" s="59"/>
      <c r="AL494" s="60"/>
      <c r="AM494" s="60"/>
      <c r="AN494" s="60"/>
      <c r="AO494" s="60"/>
      <c r="AP494" s="60"/>
      <c r="AQ494" s="60"/>
      <c r="AR494" s="60"/>
      <c r="AS494" s="60"/>
      <c r="AT494" s="60"/>
      <c r="AU494" s="60"/>
      <c r="AV494" s="60"/>
      <c r="AW494" s="60"/>
      <c r="AX494" s="60"/>
      <c r="AY494" s="60"/>
      <c r="AZ494" s="60"/>
      <c r="BA494" s="60"/>
      <c r="BB494" s="60"/>
      <c r="BC494" s="60"/>
      <c r="BD494" s="60"/>
      <c r="BE494" s="60"/>
      <c r="BF494" s="60"/>
    </row>
    <row r="495" spans="1:62" s="23" customFormat="1" ht="15.75" customHeight="1" x14ac:dyDescent="0.15">
      <c r="A495" s="115" t="str">
        <f>IF(液状化L2の有無="","","×")</f>
        <v/>
      </c>
      <c r="B495" s="179"/>
      <c r="F495" s="26" t="s">
        <v>633</v>
      </c>
      <c r="G495" s="26"/>
      <c r="H495" s="26"/>
      <c r="I495" s="26"/>
      <c r="J495" s="26"/>
      <c r="K495" s="26"/>
      <c r="L495" s="26"/>
      <c r="M495" s="26"/>
      <c r="N495" s="26"/>
      <c r="O495" s="26"/>
      <c r="P495" s="26"/>
      <c r="Q495" s="26"/>
      <c r="R495" s="26"/>
      <c r="S495" s="26"/>
      <c r="T495" s="26"/>
      <c r="U495" s="26"/>
      <c r="V495" s="26"/>
      <c r="W495" s="26"/>
      <c r="X495" s="26"/>
      <c r="Y495" s="26"/>
      <c r="Z495" s="26"/>
      <c r="AA495" s="26"/>
      <c r="AB495" s="26"/>
      <c r="AC495" s="26"/>
      <c r="AD495" s="26"/>
      <c r="AE495" s="26"/>
      <c r="AF495" s="26"/>
    </row>
    <row r="496" spans="1:62" s="23" customFormat="1" ht="15.75" customHeight="1" x14ac:dyDescent="0.15">
      <c r="A496" s="115" t="str">
        <f>IF(液状化L2の有無="","","×")</f>
        <v/>
      </c>
      <c r="B496" s="179"/>
      <c r="F496" s="256" t="s">
        <v>74</v>
      </c>
      <c r="G496" s="257"/>
      <c r="H496" s="257"/>
      <c r="I496" s="260" t="s">
        <v>150</v>
      </c>
      <c r="J496" s="261"/>
      <c r="K496" s="261"/>
      <c r="L496" s="257" t="s">
        <v>151</v>
      </c>
      <c r="M496" s="257"/>
      <c r="N496" s="257"/>
      <c r="O496" s="257"/>
      <c r="P496" s="257" t="s">
        <v>155</v>
      </c>
      <c r="Q496" s="257"/>
      <c r="R496" s="257"/>
      <c r="S496" s="257"/>
      <c r="T496" s="257"/>
      <c r="U496" s="257" t="s">
        <v>152</v>
      </c>
      <c r="V496" s="257"/>
      <c r="W496" s="257"/>
      <c r="X496" s="257"/>
      <c r="Y496" s="257" t="s">
        <v>153</v>
      </c>
      <c r="Z496" s="257"/>
      <c r="AA496" s="257"/>
      <c r="AB496" s="257"/>
      <c r="AC496" s="257" t="s">
        <v>154</v>
      </c>
      <c r="AD496" s="257"/>
      <c r="AE496" s="257"/>
      <c r="AF496" s="263"/>
    </row>
    <row r="497" spans="1:32" s="23" customFormat="1" ht="15.75" customHeight="1" x14ac:dyDescent="0.15">
      <c r="A497" s="115" t="str">
        <f>IF(液状化L2の有無="","","×")</f>
        <v/>
      </c>
      <c r="B497" s="179"/>
      <c r="F497" s="258"/>
      <c r="G497" s="259"/>
      <c r="H497" s="259"/>
      <c r="I497" s="262"/>
      <c r="J497" s="262"/>
      <c r="K497" s="262"/>
      <c r="L497" s="259"/>
      <c r="M497" s="259"/>
      <c r="N497" s="259"/>
      <c r="O497" s="259"/>
      <c r="P497" s="259"/>
      <c r="Q497" s="259"/>
      <c r="R497" s="259"/>
      <c r="S497" s="259"/>
      <c r="T497" s="259"/>
      <c r="U497" s="259"/>
      <c r="V497" s="259"/>
      <c r="W497" s="259"/>
      <c r="X497" s="259"/>
      <c r="Y497" s="259"/>
      <c r="Z497" s="259"/>
      <c r="AA497" s="259"/>
      <c r="AB497" s="259"/>
      <c r="AC497" s="259"/>
      <c r="AD497" s="259"/>
      <c r="AE497" s="259"/>
      <c r="AF497" s="264"/>
    </row>
    <row r="498" spans="1:32" s="23" customFormat="1" ht="15.75" customHeight="1" x14ac:dyDescent="0.15">
      <c r="A498" s="115" t="str">
        <f t="shared" ref="A498:A513" si="85">IF(液状化L2の有無="×","×",IF(F498="","×",""))</f>
        <v/>
      </c>
      <c r="B498" s="179"/>
      <c r="F498" s="265">
        <f t="shared" ref="F498:F513" si="86">F473</f>
        <v>2</v>
      </c>
      <c r="G498" s="266"/>
      <c r="H498" s="266"/>
      <c r="I498" s="267">
        <f t="shared" ref="I498:I513" si="87">I473</f>
        <v>0.33000001311302185</v>
      </c>
      <c r="J498" s="267"/>
      <c r="K498" s="267"/>
      <c r="L498" s="521">
        <f t="shared" ref="L498:L513" si="88">V303</f>
        <v>420</v>
      </c>
      <c r="M498" s="266"/>
      <c r="N498" s="266"/>
      <c r="O498" s="266"/>
      <c r="P498" s="266">
        <f>IF(L498="","",ROUND(L498/$Y$514,6))</f>
        <v>3.1000000000000001E-5</v>
      </c>
      <c r="Q498" s="266"/>
      <c r="R498" s="266"/>
      <c r="S498" s="266"/>
      <c r="T498" s="266"/>
      <c r="U498" s="266">
        <f>IF(P498="","",ROUND(P498^0.25,4))</f>
        <v>7.46E-2</v>
      </c>
      <c r="V498" s="266"/>
      <c r="W498" s="266"/>
      <c r="X498" s="266"/>
      <c r="Y498" s="529">
        <f t="shared" ref="Y498:Y513" si="89">IF(U498="","",ROUND(U498*I498,4))</f>
        <v>2.46E-2</v>
      </c>
      <c r="Z498" s="529"/>
      <c r="AA498" s="529"/>
      <c r="AB498" s="529"/>
      <c r="AC498" s="271">
        <f>IF(Y498="","",SUM(Y$498:Y498))</f>
        <v>2.46E-2</v>
      </c>
      <c r="AD498" s="271"/>
      <c r="AE498" s="271"/>
      <c r="AF498" s="272"/>
    </row>
    <row r="499" spans="1:32" s="23" customFormat="1" ht="15.75" customHeight="1" x14ac:dyDescent="0.15">
      <c r="A499" s="115" t="str">
        <f t="shared" si="85"/>
        <v/>
      </c>
      <c r="B499" s="179"/>
      <c r="F499" s="240">
        <f t="shared" si="86"/>
        <v>3</v>
      </c>
      <c r="G499" s="241"/>
      <c r="H499" s="241"/>
      <c r="I499" s="242">
        <f t="shared" si="87"/>
        <v>1.5</v>
      </c>
      <c r="J499" s="242"/>
      <c r="K499" s="242"/>
      <c r="L499" s="517">
        <f t="shared" si="88"/>
        <v>2520</v>
      </c>
      <c r="M499" s="241"/>
      <c r="N499" s="241"/>
      <c r="O499" s="241"/>
      <c r="P499" s="241">
        <f t="shared" ref="P499:P513" si="90">IF(L499="","",ROUND(L499/$Y$514,6))</f>
        <v>1.83E-4</v>
      </c>
      <c r="Q499" s="241"/>
      <c r="R499" s="241"/>
      <c r="S499" s="241"/>
      <c r="T499" s="241"/>
      <c r="U499" s="241">
        <f t="shared" ref="U499:U513" si="91">IF(P499="","",ROUND(P499^0.25,4))</f>
        <v>0.1163</v>
      </c>
      <c r="V499" s="241"/>
      <c r="W499" s="241"/>
      <c r="X499" s="241"/>
      <c r="Y499" s="527">
        <f t="shared" si="89"/>
        <v>0.17449999999999999</v>
      </c>
      <c r="Z499" s="527"/>
      <c r="AA499" s="527"/>
      <c r="AB499" s="527"/>
      <c r="AC499" s="246">
        <f>IF(Y499="","",SUM(Y$498:Y499))</f>
        <v>0.1991</v>
      </c>
      <c r="AD499" s="246"/>
      <c r="AE499" s="246"/>
      <c r="AF499" s="247"/>
    </row>
    <row r="500" spans="1:32" s="23" customFormat="1" ht="15.75" customHeight="1" x14ac:dyDescent="0.15">
      <c r="A500" s="115" t="str">
        <f t="shared" si="85"/>
        <v/>
      </c>
      <c r="B500" s="179"/>
      <c r="F500" s="240">
        <f t="shared" si="86"/>
        <v>4</v>
      </c>
      <c r="G500" s="241"/>
      <c r="H500" s="241"/>
      <c r="I500" s="242">
        <f t="shared" si="87"/>
        <v>6.5500001907348633</v>
      </c>
      <c r="J500" s="242"/>
      <c r="K500" s="242"/>
      <c r="L500" s="517">
        <f t="shared" si="88"/>
        <v>7730</v>
      </c>
      <c r="M500" s="241"/>
      <c r="N500" s="241"/>
      <c r="O500" s="241"/>
      <c r="P500" s="241">
        <f t="shared" si="90"/>
        <v>5.62E-4</v>
      </c>
      <c r="Q500" s="241"/>
      <c r="R500" s="241"/>
      <c r="S500" s="241"/>
      <c r="T500" s="241"/>
      <c r="U500" s="241">
        <f t="shared" si="91"/>
        <v>0.154</v>
      </c>
      <c r="V500" s="241"/>
      <c r="W500" s="241"/>
      <c r="X500" s="241"/>
      <c r="Y500" s="527">
        <f t="shared" si="89"/>
        <v>1.0086999999999999</v>
      </c>
      <c r="Z500" s="527"/>
      <c r="AA500" s="527"/>
      <c r="AB500" s="527"/>
      <c r="AC500" s="246">
        <f>IF(Y500="","",SUM(Y$498:Y500))</f>
        <v>1.2078</v>
      </c>
      <c r="AD500" s="246"/>
      <c r="AE500" s="246"/>
      <c r="AF500" s="247"/>
    </row>
    <row r="501" spans="1:32" s="23" customFormat="1" ht="15.75" customHeight="1" x14ac:dyDescent="0.15">
      <c r="A501" s="115" t="str">
        <f t="shared" si="85"/>
        <v/>
      </c>
      <c r="B501" s="179"/>
      <c r="F501" s="240">
        <f t="shared" si="86"/>
        <v>5</v>
      </c>
      <c r="G501" s="241"/>
      <c r="H501" s="241"/>
      <c r="I501" s="242">
        <f t="shared" si="87"/>
        <v>3.4500000476837158</v>
      </c>
      <c r="J501" s="242"/>
      <c r="K501" s="242"/>
      <c r="L501" s="517">
        <f t="shared" si="88"/>
        <v>7730</v>
      </c>
      <c r="M501" s="241"/>
      <c r="N501" s="241"/>
      <c r="O501" s="241"/>
      <c r="P501" s="241">
        <f t="shared" si="90"/>
        <v>5.62E-4</v>
      </c>
      <c r="Q501" s="241"/>
      <c r="R501" s="241"/>
      <c r="S501" s="241"/>
      <c r="T501" s="241"/>
      <c r="U501" s="241">
        <f t="shared" si="91"/>
        <v>0.154</v>
      </c>
      <c r="V501" s="241"/>
      <c r="W501" s="241"/>
      <c r="X501" s="241"/>
      <c r="Y501" s="527">
        <f t="shared" si="89"/>
        <v>0.53129999999999999</v>
      </c>
      <c r="Z501" s="527"/>
      <c r="AA501" s="527"/>
      <c r="AB501" s="527"/>
      <c r="AC501" s="246">
        <f>IF(Y501="","",SUM(Y$498:Y501))</f>
        <v>1.7391000000000001</v>
      </c>
      <c r="AD501" s="246"/>
      <c r="AE501" s="246"/>
      <c r="AF501" s="247"/>
    </row>
    <row r="502" spans="1:32" s="23" customFormat="1" ht="15.75" customHeight="1" x14ac:dyDescent="0.15">
      <c r="A502" s="115" t="str">
        <f t="shared" si="85"/>
        <v/>
      </c>
      <c r="B502" s="179"/>
      <c r="F502" s="240">
        <f t="shared" si="86"/>
        <v>6</v>
      </c>
      <c r="G502" s="241"/>
      <c r="H502" s="241"/>
      <c r="I502" s="242">
        <f t="shared" si="87"/>
        <v>2.3499999046325684</v>
      </c>
      <c r="J502" s="242"/>
      <c r="K502" s="242"/>
      <c r="L502" s="517">
        <f t="shared" si="88"/>
        <v>7730</v>
      </c>
      <c r="M502" s="241"/>
      <c r="N502" s="241"/>
      <c r="O502" s="241"/>
      <c r="P502" s="241">
        <f t="shared" si="90"/>
        <v>5.62E-4</v>
      </c>
      <c r="Q502" s="241"/>
      <c r="R502" s="241"/>
      <c r="S502" s="241"/>
      <c r="T502" s="241"/>
      <c r="U502" s="241">
        <f t="shared" si="91"/>
        <v>0.154</v>
      </c>
      <c r="V502" s="241"/>
      <c r="W502" s="241"/>
      <c r="X502" s="241"/>
      <c r="Y502" s="527">
        <f t="shared" si="89"/>
        <v>0.3619</v>
      </c>
      <c r="Z502" s="527"/>
      <c r="AA502" s="527"/>
      <c r="AB502" s="527"/>
      <c r="AC502" s="246">
        <f>IF(Y502="","",SUM(Y$498:Y502))</f>
        <v>2.101</v>
      </c>
      <c r="AD502" s="246"/>
      <c r="AE502" s="246"/>
      <c r="AF502" s="247"/>
    </row>
    <row r="503" spans="1:32" s="23" customFormat="1" ht="15.75" customHeight="1" x14ac:dyDescent="0.15">
      <c r="A503" s="115" t="str">
        <f t="shared" si="85"/>
        <v/>
      </c>
      <c r="B503" s="179"/>
      <c r="F503" s="240">
        <f t="shared" si="86"/>
        <v>7</v>
      </c>
      <c r="G503" s="241"/>
      <c r="H503" s="241"/>
      <c r="I503" s="242">
        <f t="shared" si="87"/>
        <v>8.6000003814697266</v>
      </c>
      <c r="J503" s="242"/>
      <c r="K503" s="242"/>
      <c r="L503" s="517">
        <f t="shared" si="88"/>
        <v>16940</v>
      </c>
      <c r="M503" s="241"/>
      <c r="N503" s="241"/>
      <c r="O503" s="241"/>
      <c r="P503" s="241">
        <f t="shared" si="90"/>
        <v>1.2329999999999999E-3</v>
      </c>
      <c r="Q503" s="241"/>
      <c r="R503" s="241"/>
      <c r="S503" s="241"/>
      <c r="T503" s="241"/>
      <c r="U503" s="241">
        <f t="shared" si="91"/>
        <v>0.18740000000000001</v>
      </c>
      <c r="V503" s="241"/>
      <c r="W503" s="241"/>
      <c r="X503" s="241"/>
      <c r="Y503" s="527">
        <f t="shared" si="89"/>
        <v>1.6115999999999999</v>
      </c>
      <c r="Z503" s="527"/>
      <c r="AA503" s="527"/>
      <c r="AB503" s="527"/>
      <c r="AC503" s="246">
        <f>IF(Y503="","",SUM(Y$498:Y503))</f>
        <v>3.7126000000000001</v>
      </c>
      <c r="AD503" s="246"/>
      <c r="AE503" s="246"/>
      <c r="AF503" s="247"/>
    </row>
    <row r="504" spans="1:32" s="23" customFormat="1" ht="15.75" customHeight="1" x14ac:dyDescent="0.15">
      <c r="A504" s="115" t="str">
        <f t="shared" si="85"/>
        <v/>
      </c>
      <c r="B504" s="179"/>
      <c r="F504" s="240">
        <f t="shared" si="86"/>
        <v>8</v>
      </c>
      <c r="G504" s="241"/>
      <c r="H504" s="241"/>
      <c r="I504" s="242">
        <f t="shared" si="87"/>
        <v>2.2000000476837158</v>
      </c>
      <c r="J504" s="242"/>
      <c r="K504" s="242"/>
      <c r="L504" s="517">
        <f t="shared" si="88"/>
        <v>24170</v>
      </c>
      <c r="M504" s="241"/>
      <c r="N504" s="241"/>
      <c r="O504" s="241"/>
      <c r="P504" s="241">
        <f t="shared" si="90"/>
        <v>1.7589999999999999E-3</v>
      </c>
      <c r="Q504" s="241"/>
      <c r="R504" s="241"/>
      <c r="S504" s="241"/>
      <c r="T504" s="241"/>
      <c r="U504" s="241">
        <f t="shared" si="91"/>
        <v>0.20480000000000001</v>
      </c>
      <c r="V504" s="241"/>
      <c r="W504" s="241"/>
      <c r="X504" s="241"/>
      <c r="Y504" s="527">
        <f t="shared" si="89"/>
        <v>0.4506</v>
      </c>
      <c r="Z504" s="527"/>
      <c r="AA504" s="527"/>
      <c r="AB504" s="527"/>
      <c r="AC504" s="246">
        <f>IF(Y504="","",SUM(Y$498:Y504))</f>
        <v>4.1631999999999998</v>
      </c>
      <c r="AD504" s="246"/>
      <c r="AE504" s="246"/>
      <c r="AF504" s="247"/>
    </row>
    <row r="505" spans="1:32" s="23" customFormat="1" ht="15.75" customHeight="1" x14ac:dyDescent="0.15">
      <c r="A505" s="115" t="str">
        <f t="shared" si="85"/>
        <v/>
      </c>
      <c r="B505" s="179"/>
      <c r="F505" s="240">
        <f t="shared" si="86"/>
        <v>9</v>
      </c>
      <c r="G505" s="241"/>
      <c r="H505" s="241"/>
      <c r="I505" s="242">
        <f t="shared" si="87"/>
        <v>1.5</v>
      </c>
      <c r="J505" s="242"/>
      <c r="K505" s="242"/>
      <c r="L505" s="517">
        <f t="shared" si="88"/>
        <v>39390</v>
      </c>
      <c r="M505" s="241"/>
      <c r="N505" s="241"/>
      <c r="O505" s="241"/>
      <c r="P505" s="241">
        <f t="shared" si="90"/>
        <v>2.8660000000000001E-3</v>
      </c>
      <c r="Q505" s="241"/>
      <c r="R505" s="241"/>
      <c r="S505" s="241"/>
      <c r="T505" s="241"/>
      <c r="U505" s="241">
        <f t="shared" si="91"/>
        <v>0.23139999999999999</v>
      </c>
      <c r="V505" s="241"/>
      <c r="W505" s="241"/>
      <c r="X505" s="241"/>
      <c r="Y505" s="527">
        <f t="shared" si="89"/>
        <v>0.34710000000000002</v>
      </c>
      <c r="Z505" s="527"/>
      <c r="AA505" s="527"/>
      <c r="AB505" s="527"/>
      <c r="AC505" s="246">
        <f>IF(Y505="","",SUM(Y$498:Y505))</f>
        <v>4.5103</v>
      </c>
      <c r="AD505" s="246"/>
      <c r="AE505" s="246"/>
      <c r="AF505" s="247"/>
    </row>
    <row r="506" spans="1:32" s="23" customFormat="1" ht="15.75" customHeight="1" x14ac:dyDescent="0.15">
      <c r="A506" s="115" t="str">
        <f t="shared" si="85"/>
        <v/>
      </c>
      <c r="B506" s="179"/>
      <c r="F506" s="240">
        <f t="shared" si="86"/>
        <v>10</v>
      </c>
      <c r="G506" s="241"/>
      <c r="H506" s="241"/>
      <c r="I506" s="242">
        <f t="shared" si="87"/>
        <v>3.8499999046325684</v>
      </c>
      <c r="J506" s="242"/>
      <c r="K506" s="242"/>
      <c r="L506" s="517">
        <f t="shared" si="88"/>
        <v>28330</v>
      </c>
      <c r="M506" s="241"/>
      <c r="N506" s="241"/>
      <c r="O506" s="241"/>
      <c r="P506" s="241">
        <f t="shared" si="90"/>
        <v>2.062E-3</v>
      </c>
      <c r="Q506" s="241"/>
      <c r="R506" s="241"/>
      <c r="S506" s="241"/>
      <c r="T506" s="241"/>
      <c r="U506" s="241">
        <f t="shared" si="91"/>
        <v>0.21310000000000001</v>
      </c>
      <c r="V506" s="241"/>
      <c r="W506" s="241"/>
      <c r="X506" s="241"/>
      <c r="Y506" s="527">
        <f t="shared" si="89"/>
        <v>0.82040000000000002</v>
      </c>
      <c r="Z506" s="527"/>
      <c r="AA506" s="527"/>
      <c r="AB506" s="527"/>
      <c r="AC506" s="246">
        <f>IF(Y506="","",SUM(Y$498:Y506))</f>
        <v>5.3307000000000002</v>
      </c>
      <c r="AD506" s="246"/>
      <c r="AE506" s="246"/>
      <c r="AF506" s="247"/>
    </row>
    <row r="507" spans="1:32" s="23" customFormat="1" ht="15.75" customHeight="1" x14ac:dyDescent="0.15">
      <c r="A507" s="115" t="str">
        <f t="shared" si="85"/>
        <v/>
      </c>
      <c r="B507" s="179"/>
      <c r="F507" s="240">
        <f t="shared" si="86"/>
        <v>11</v>
      </c>
      <c r="G507" s="241"/>
      <c r="H507" s="241"/>
      <c r="I507" s="242">
        <f t="shared" si="87"/>
        <v>2.4000000953674316</v>
      </c>
      <c r="J507" s="242"/>
      <c r="K507" s="242"/>
      <c r="L507" s="517">
        <f t="shared" si="88"/>
        <v>39390</v>
      </c>
      <c r="M507" s="241"/>
      <c r="N507" s="241"/>
      <c r="O507" s="241"/>
      <c r="P507" s="241">
        <f t="shared" si="90"/>
        <v>2.8660000000000001E-3</v>
      </c>
      <c r="Q507" s="241"/>
      <c r="R507" s="241"/>
      <c r="S507" s="241"/>
      <c r="T507" s="241"/>
      <c r="U507" s="241">
        <f t="shared" si="91"/>
        <v>0.23139999999999999</v>
      </c>
      <c r="V507" s="241"/>
      <c r="W507" s="241"/>
      <c r="X507" s="241"/>
      <c r="Y507" s="527">
        <f t="shared" si="89"/>
        <v>0.5554</v>
      </c>
      <c r="Z507" s="527"/>
      <c r="AA507" s="527"/>
      <c r="AB507" s="527"/>
      <c r="AC507" s="246">
        <f>IF(Y507="","",SUM(Y$498:Y507))</f>
        <v>5.8860999999999999</v>
      </c>
      <c r="AD507" s="246"/>
      <c r="AE507" s="246"/>
      <c r="AF507" s="247"/>
    </row>
    <row r="508" spans="1:32" s="23" customFormat="1" ht="15.75" customHeight="1" x14ac:dyDescent="0.15">
      <c r="A508" s="115" t="str">
        <f t="shared" si="85"/>
        <v/>
      </c>
      <c r="B508" s="179"/>
      <c r="F508" s="240">
        <f t="shared" si="86"/>
        <v>12</v>
      </c>
      <c r="G508" s="241"/>
      <c r="H508" s="241"/>
      <c r="I508" s="242">
        <f t="shared" si="87"/>
        <v>2.2699999809265137</v>
      </c>
      <c r="J508" s="242"/>
      <c r="K508" s="242"/>
      <c r="L508" s="517">
        <f t="shared" si="88"/>
        <v>26700</v>
      </c>
      <c r="M508" s="241"/>
      <c r="N508" s="241"/>
      <c r="O508" s="241"/>
      <c r="P508" s="241">
        <f t="shared" si="90"/>
        <v>1.9430000000000001E-3</v>
      </c>
      <c r="Q508" s="241"/>
      <c r="R508" s="241"/>
      <c r="S508" s="241"/>
      <c r="T508" s="241"/>
      <c r="U508" s="241">
        <f t="shared" si="91"/>
        <v>0.21</v>
      </c>
      <c r="V508" s="241"/>
      <c r="W508" s="241"/>
      <c r="X508" s="241"/>
      <c r="Y508" s="527">
        <f t="shared" si="89"/>
        <v>0.47670000000000001</v>
      </c>
      <c r="Z508" s="527"/>
      <c r="AA508" s="527"/>
      <c r="AB508" s="527"/>
      <c r="AC508" s="246">
        <f>IF(Y508="","",SUM(Y$498:Y508))</f>
        <v>6.3628</v>
      </c>
      <c r="AD508" s="246"/>
      <c r="AE508" s="246"/>
      <c r="AF508" s="247"/>
    </row>
    <row r="509" spans="1:32" s="23" customFormat="1" ht="15.75" hidden="1" customHeight="1" x14ac:dyDescent="0.15">
      <c r="A509" s="115" t="str">
        <f t="shared" si="85"/>
        <v>×</v>
      </c>
      <c r="B509" s="179"/>
      <c r="F509" s="240" t="str">
        <f t="shared" si="86"/>
        <v/>
      </c>
      <c r="G509" s="241"/>
      <c r="H509" s="241"/>
      <c r="I509" s="242">
        <f t="shared" si="87"/>
        <v>0</v>
      </c>
      <c r="J509" s="242"/>
      <c r="K509" s="242"/>
      <c r="L509" s="517" t="str">
        <f t="shared" si="88"/>
        <v/>
      </c>
      <c r="M509" s="241"/>
      <c r="N509" s="241"/>
      <c r="O509" s="241"/>
      <c r="P509" s="241" t="str">
        <f t="shared" si="90"/>
        <v/>
      </c>
      <c r="Q509" s="241"/>
      <c r="R509" s="241"/>
      <c r="S509" s="241"/>
      <c r="T509" s="241"/>
      <c r="U509" s="241" t="str">
        <f t="shared" si="91"/>
        <v/>
      </c>
      <c r="V509" s="241"/>
      <c r="W509" s="241"/>
      <c r="X509" s="241"/>
      <c r="Y509" s="527" t="str">
        <f t="shared" si="89"/>
        <v/>
      </c>
      <c r="Z509" s="527"/>
      <c r="AA509" s="527"/>
      <c r="AB509" s="527"/>
      <c r="AC509" s="246" t="str">
        <f>IF(Y509="","",SUM(Y$498:Y509))</f>
        <v/>
      </c>
      <c r="AD509" s="246"/>
      <c r="AE509" s="246"/>
      <c r="AF509" s="247"/>
    </row>
    <row r="510" spans="1:32" s="23" customFormat="1" ht="15.75" hidden="1" customHeight="1" x14ac:dyDescent="0.15">
      <c r="A510" s="115" t="str">
        <f t="shared" si="85"/>
        <v>×</v>
      </c>
      <c r="B510" s="179"/>
      <c r="F510" s="240" t="str">
        <f t="shared" si="86"/>
        <v/>
      </c>
      <c r="G510" s="241"/>
      <c r="H510" s="241"/>
      <c r="I510" s="242">
        <f t="shared" si="87"/>
        <v>0</v>
      </c>
      <c r="J510" s="242"/>
      <c r="K510" s="242"/>
      <c r="L510" s="517" t="str">
        <f t="shared" si="88"/>
        <v/>
      </c>
      <c r="M510" s="241"/>
      <c r="N510" s="241"/>
      <c r="O510" s="241"/>
      <c r="P510" s="241" t="str">
        <f t="shared" si="90"/>
        <v/>
      </c>
      <c r="Q510" s="241"/>
      <c r="R510" s="241"/>
      <c r="S510" s="241"/>
      <c r="T510" s="241"/>
      <c r="U510" s="241" t="str">
        <f t="shared" si="91"/>
        <v/>
      </c>
      <c r="V510" s="241"/>
      <c r="W510" s="241"/>
      <c r="X510" s="241"/>
      <c r="Y510" s="527" t="str">
        <f t="shared" si="89"/>
        <v/>
      </c>
      <c r="Z510" s="527"/>
      <c r="AA510" s="527"/>
      <c r="AB510" s="527"/>
      <c r="AC510" s="246" t="str">
        <f>IF(Y510="","",SUM(Y$498:Y510))</f>
        <v/>
      </c>
      <c r="AD510" s="246"/>
      <c r="AE510" s="246"/>
      <c r="AF510" s="247"/>
    </row>
    <row r="511" spans="1:32" s="23" customFormat="1" ht="15.75" hidden="1" customHeight="1" x14ac:dyDescent="0.15">
      <c r="A511" s="115" t="str">
        <f t="shared" si="85"/>
        <v>×</v>
      </c>
      <c r="B511" s="179"/>
      <c r="F511" s="240" t="str">
        <f t="shared" si="86"/>
        <v/>
      </c>
      <c r="G511" s="241"/>
      <c r="H511" s="241"/>
      <c r="I511" s="242">
        <f t="shared" si="87"/>
        <v>0</v>
      </c>
      <c r="J511" s="242"/>
      <c r="K511" s="242"/>
      <c r="L511" s="517" t="str">
        <f t="shared" si="88"/>
        <v/>
      </c>
      <c r="M511" s="241"/>
      <c r="N511" s="241"/>
      <c r="O511" s="241"/>
      <c r="P511" s="241" t="str">
        <f t="shared" si="90"/>
        <v/>
      </c>
      <c r="Q511" s="241"/>
      <c r="R511" s="241"/>
      <c r="S511" s="241"/>
      <c r="T511" s="241"/>
      <c r="U511" s="241" t="str">
        <f t="shared" si="91"/>
        <v/>
      </c>
      <c r="V511" s="241"/>
      <c r="W511" s="241"/>
      <c r="X511" s="241"/>
      <c r="Y511" s="527" t="str">
        <f t="shared" si="89"/>
        <v/>
      </c>
      <c r="Z511" s="527"/>
      <c r="AA511" s="527"/>
      <c r="AB511" s="527"/>
      <c r="AC511" s="246" t="str">
        <f>IF(Y511="","",SUM(Y$498:Y511))</f>
        <v/>
      </c>
      <c r="AD511" s="246"/>
      <c r="AE511" s="246"/>
      <c r="AF511" s="247"/>
    </row>
    <row r="512" spans="1:32" s="23" customFormat="1" ht="15.75" hidden="1" customHeight="1" x14ac:dyDescent="0.15">
      <c r="A512" s="115" t="str">
        <f t="shared" si="85"/>
        <v>×</v>
      </c>
      <c r="B512" s="179"/>
      <c r="F512" s="240" t="str">
        <f t="shared" si="86"/>
        <v/>
      </c>
      <c r="G512" s="241"/>
      <c r="H512" s="241"/>
      <c r="I512" s="242">
        <f t="shared" si="87"/>
        <v>0</v>
      </c>
      <c r="J512" s="242"/>
      <c r="K512" s="242"/>
      <c r="L512" s="517" t="str">
        <f t="shared" si="88"/>
        <v/>
      </c>
      <c r="M512" s="241"/>
      <c r="N512" s="241"/>
      <c r="O512" s="241"/>
      <c r="P512" s="241" t="str">
        <f t="shared" si="90"/>
        <v/>
      </c>
      <c r="Q512" s="241"/>
      <c r="R512" s="241"/>
      <c r="S512" s="241"/>
      <c r="T512" s="241"/>
      <c r="U512" s="241" t="str">
        <f t="shared" si="91"/>
        <v/>
      </c>
      <c r="V512" s="241"/>
      <c r="W512" s="241"/>
      <c r="X512" s="241"/>
      <c r="Y512" s="527" t="str">
        <f t="shared" si="89"/>
        <v/>
      </c>
      <c r="Z512" s="527"/>
      <c r="AA512" s="527"/>
      <c r="AB512" s="527"/>
      <c r="AC512" s="246" t="str">
        <f>IF(Y512="","",SUM(Y$498:Y512))</f>
        <v/>
      </c>
      <c r="AD512" s="246"/>
      <c r="AE512" s="246"/>
      <c r="AF512" s="247"/>
    </row>
    <row r="513" spans="1:62" s="23" customFormat="1" ht="15.75" hidden="1" customHeight="1" x14ac:dyDescent="0.15">
      <c r="A513" s="115" t="str">
        <f t="shared" si="85"/>
        <v>×</v>
      </c>
      <c r="B513" s="179"/>
      <c r="F513" s="251" t="str">
        <f t="shared" si="86"/>
        <v/>
      </c>
      <c r="G513" s="252"/>
      <c r="H513" s="252"/>
      <c r="I513" s="253">
        <f t="shared" si="87"/>
        <v>0</v>
      </c>
      <c r="J513" s="253"/>
      <c r="K513" s="253"/>
      <c r="L513" s="508" t="str">
        <f t="shared" si="88"/>
        <v/>
      </c>
      <c r="M513" s="252"/>
      <c r="N513" s="252"/>
      <c r="O513" s="252"/>
      <c r="P513" s="252" t="str">
        <f t="shared" si="90"/>
        <v/>
      </c>
      <c r="Q513" s="252"/>
      <c r="R513" s="252"/>
      <c r="S513" s="252"/>
      <c r="T513" s="252"/>
      <c r="U513" s="252" t="str">
        <f t="shared" si="91"/>
        <v/>
      </c>
      <c r="V513" s="252"/>
      <c r="W513" s="252"/>
      <c r="X513" s="252"/>
      <c r="Y513" s="528" t="str">
        <f t="shared" si="89"/>
        <v/>
      </c>
      <c r="Z513" s="528"/>
      <c r="AA513" s="528"/>
      <c r="AB513" s="528"/>
      <c r="AC513" s="238" t="str">
        <f>IF(Y513="","",SUM(Y$498:Y513))</f>
        <v/>
      </c>
      <c r="AD513" s="238"/>
      <c r="AE513" s="238"/>
      <c r="AF513" s="239"/>
    </row>
    <row r="514" spans="1:62" ht="15.75" customHeight="1" x14ac:dyDescent="0.15">
      <c r="A514" s="115" t="str">
        <f>IF(液状化L2の有無="","","×")</f>
        <v/>
      </c>
      <c r="F514" s="183"/>
      <c r="G514" s="183"/>
      <c r="H514" s="183"/>
      <c r="I514" s="183"/>
      <c r="J514" s="183"/>
      <c r="K514" s="183"/>
      <c r="L514" s="183"/>
      <c r="M514" s="183"/>
      <c r="N514" s="183"/>
      <c r="O514" s="183"/>
      <c r="P514" s="183"/>
      <c r="Q514" s="183"/>
      <c r="R514" s="183"/>
      <c r="S514" s="183"/>
      <c r="T514" s="50" t="s">
        <v>119</v>
      </c>
      <c r="U514" s="183">
        <v>4</v>
      </c>
      <c r="V514" s="248" t="s">
        <v>141</v>
      </c>
      <c r="W514" s="248"/>
      <c r="X514" s="183" t="s">
        <v>25</v>
      </c>
      <c r="Y514" s="249">
        <f>Y489</f>
        <v>13742400</v>
      </c>
      <c r="Z514" s="249"/>
      <c r="AA514" s="249"/>
      <c r="AB514" s="249"/>
      <c r="AC514" s="249"/>
      <c r="AD514" s="250" t="s">
        <v>157</v>
      </c>
      <c r="AE514" s="250"/>
      <c r="AF514" s="183" t="s">
        <v>149</v>
      </c>
      <c r="AK514" s="51"/>
      <c r="AL514" s="24"/>
      <c r="AM514" s="24"/>
      <c r="AN514" s="24"/>
      <c r="BG514" s="179"/>
      <c r="BH514" s="179"/>
      <c r="BI514" s="179"/>
      <c r="BJ514" s="179"/>
    </row>
    <row r="515" spans="1:62" ht="15.75" customHeight="1" x14ac:dyDescent="0.15">
      <c r="A515" s="115" t="str">
        <f>IF(液状化L2の有無="","","×")</f>
        <v/>
      </c>
      <c r="F515" s="179"/>
      <c r="T515" s="186"/>
      <c r="Y515" s="52"/>
      <c r="Z515" s="52"/>
      <c r="AA515" s="52"/>
      <c r="AB515" s="52"/>
      <c r="AC515" s="52"/>
      <c r="AD515" s="189"/>
      <c r="AE515" s="189"/>
      <c r="AK515" s="51"/>
      <c r="AL515" s="24"/>
      <c r="AM515" s="24"/>
      <c r="AN515" s="24"/>
      <c r="BG515" s="179"/>
      <c r="BH515" s="179"/>
      <c r="BI515" s="179"/>
      <c r="BJ515" s="179"/>
    </row>
    <row r="516" spans="1:62" ht="15.75" customHeight="1" x14ac:dyDescent="0.15">
      <c r="A516" s="115" t="str">
        <f>IF(液状化L2の有無="","","×")</f>
        <v/>
      </c>
      <c r="F516" s="194" t="s">
        <v>413</v>
      </c>
      <c r="T516" s="186"/>
      <c r="Y516" s="52"/>
      <c r="Z516" s="52"/>
      <c r="AA516" s="52"/>
      <c r="AB516" s="52"/>
      <c r="AC516" s="52"/>
      <c r="AD516" s="189"/>
      <c r="AE516" s="189"/>
      <c r="AK516" s="51"/>
      <c r="AL516" s="24"/>
      <c r="AM516" s="24"/>
      <c r="AN516" s="24"/>
      <c r="BG516" s="179"/>
      <c r="BH516" s="179"/>
      <c r="BI516" s="179"/>
      <c r="BJ516" s="179"/>
    </row>
    <row r="517" spans="1:62" ht="15.75" customHeight="1" x14ac:dyDescent="0.15">
      <c r="A517" s="115" t="str">
        <f>IF(液状化L2の有無="","","×")</f>
        <v/>
      </c>
      <c r="F517" s="299" t="s">
        <v>414</v>
      </c>
      <c r="G517" s="299"/>
      <c r="H517" s="179" t="s">
        <v>25</v>
      </c>
      <c r="I517" s="526">
        <v>7.0300002098083496</v>
      </c>
      <c r="J517" s="526"/>
      <c r="K517" s="526"/>
      <c r="L517" s="179" t="s">
        <v>416</v>
      </c>
      <c r="T517" s="186"/>
      <c r="Y517" s="52"/>
      <c r="Z517" s="52"/>
      <c r="AA517" s="52"/>
      <c r="AB517" s="52"/>
      <c r="AC517" s="52"/>
      <c r="AD517" s="189"/>
      <c r="AE517" s="189"/>
      <c r="AK517" s="51"/>
      <c r="AL517" s="24"/>
      <c r="AM517" s="24"/>
      <c r="AN517" s="24"/>
      <c r="BG517" s="179"/>
      <c r="BH517" s="179"/>
      <c r="BI517" s="179"/>
      <c r="BJ517" s="179"/>
    </row>
    <row r="518" spans="1:62" ht="15.75" customHeight="1" x14ac:dyDescent="0.15">
      <c r="B518" s="179" t="s">
        <v>571</v>
      </c>
      <c r="F518" s="179"/>
      <c r="I518" s="118"/>
      <c r="J518" s="118"/>
      <c r="K518" s="118"/>
      <c r="T518" s="186"/>
      <c r="Y518" s="52"/>
      <c r="Z518" s="52"/>
      <c r="AA518" s="52"/>
      <c r="AB518" s="52"/>
      <c r="AC518" s="52"/>
      <c r="AD518" s="189"/>
      <c r="AE518" s="189"/>
      <c r="AK518" s="51"/>
      <c r="AL518" s="24"/>
      <c r="AM518" s="24"/>
      <c r="AN518" s="24"/>
      <c r="BG518" s="179"/>
      <c r="BH518" s="179"/>
      <c r="BI518" s="179"/>
      <c r="BJ518" s="179"/>
    </row>
    <row r="519" spans="1:62" ht="15.75" customHeight="1" x14ac:dyDescent="0.15">
      <c r="F519" s="179"/>
      <c r="T519" s="186"/>
      <c r="Y519" s="52"/>
      <c r="Z519" s="52"/>
      <c r="AA519" s="52"/>
      <c r="AB519" s="52"/>
      <c r="AC519" s="52"/>
      <c r="AD519" s="189"/>
      <c r="AE519" s="189"/>
      <c r="AK519" s="51"/>
      <c r="AL519" s="24"/>
      <c r="AM519" s="24"/>
      <c r="AN519" s="24"/>
      <c r="BG519" s="179"/>
      <c r="BH519" s="179"/>
      <c r="BI519" s="179"/>
      <c r="BJ519" s="179"/>
    </row>
    <row r="520" spans="1:62" s="23" customFormat="1" ht="15.75" customHeight="1" x14ac:dyDescent="0.15">
      <c r="F520" s="26" t="s">
        <v>634</v>
      </c>
      <c r="G520" s="26"/>
      <c r="H520" s="26"/>
      <c r="I520" s="26"/>
      <c r="J520" s="26"/>
      <c r="K520" s="26"/>
      <c r="L520" s="26"/>
      <c r="M520" s="26"/>
      <c r="N520" s="26"/>
      <c r="O520" s="26"/>
      <c r="P520" s="26"/>
      <c r="Q520" s="26"/>
      <c r="R520" s="26"/>
      <c r="S520" s="26"/>
      <c r="T520" s="26"/>
      <c r="U520" s="26"/>
      <c r="V520" s="26"/>
      <c r="W520" s="26"/>
      <c r="X520" s="26"/>
      <c r="Y520" s="26"/>
      <c r="Z520" s="26"/>
      <c r="AA520" s="26"/>
      <c r="AB520" s="26"/>
      <c r="AC520" s="26"/>
      <c r="AD520" s="26"/>
      <c r="AE520" s="26"/>
      <c r="AF520" s="26"/>
    </row>
    <row r="521" spans="1:62" s="23" customFormat="1" ht="15.75" customHeight="1" x14ac:dyDescent="0.15">
      <c r="F521" s="256" t="s">
        <v>74</v>
      </c>
      <c r="G521" s="257"/>
      <c r="H521" s="257"/>
      <c r="I521" s="260" t="s">
        <v>150</v>
      </c>
      <c r="J521" s="261"/>
      <c r="K521" s="261"/>
      <c r="L521" s="257" t="s">
        <v>151</v>
      </c>
      <c r="M521" s="257"/>
      <c r="N521" s="257"/>
      <c r="O521" s="257"/>
      <c r="P521" s="257" t="s">
        <v>155</v>
      </c>
      <c r="Q521" s="257"/>
      <c r="R521" s="257"/>
      <c r="S521" s="257"/>
      <c r="T521" s="257"/>
      <c r="U521" s="257" t="s">
        <v>152</v>
      </c>
      <c r="V521" s="257"/>
      <c r="W521" s="257"/>
      <c r="X521" s="257"/>
      <c r="Y521" s="257" t="s">
        <v>153</v>
      </c>
      <c r="Z521" s="257"/>
      <c r="AA521" s="257"/>
      <c r="AB521" s="257"/>
      <c r="AC521" s="257" t="s">
        <v>154</v>
      </c>
      <c r="AD521" s="257"/>
      <c r="AE521" s="257"/>
      <c r="AF521" s="263"/>
    </row>
    <row r="522" spans="1:62" s="23" customFormat="1" ht="15.75" customHeight="1" x14ac:dyDescent="0.15">
      <c r="F522" s="258"/>
      <c r="G522" s="259"/>
      <c r="H522" s="259"/>
      <c r="I522" s="262"/>
      <c r="J522" s="262"/>
      <c r="K522" s="262"/>
      <c r="L522" s="259"/>
      <c r="M522" s="259"/>
      <c r="N522" s="259"/>
      <c r="O522" s="259"/>
      <c r="P522" s="259"/>
      <c r="Q522" s="259"/>
      <c r="R522" s="259"/>
      <c r="S522" s="259"/>
      <c r="T522" s="259"/>
      <c r="U522" s="259"/>
      <c r="V522" s="259"/>
      <c r="W522" s="259"/>
      <c r="X522" s="259"/>
      <c r="Y522" s="259"/>
      <c r="Z522" s="259"/>
      <c r="AA522" s="259"/>
      <c r="AB522" s="259"/>
      <c r="AC522" s="259"/>
      <c r="AD522" s="259"/>
      <c r="AE522" s="259"/>
      <c r="AF522" s="264"/>
    </row>
    <row r="523" spans="1:62" s="23" customFormat="1" ht="15.75" customHeight="1" x14ac:dyDescent="0.15">
      <c r="A523" s="181" t="str">
        <f>IF(F523="","×","")</f>
        <v/>
      </c>
      <c r="B523" s="179"/>
      <c r="F523" s="265">
        <f t="shared" ref="F523:F538" si="92">IF(G136="","",G136)</f>
        <v>2</v>
      </c>
      <c r="G523" s="266"/>
      <c r="H523" s="266"/>
      <c r="I523" s="267">
        <f>I498</f>
        <v>0.33000001311302185</v>
      </c>
      <c r="J523" s="267"/>
      <c r="K523" s="267"/>
      <c r="L523" s="268">
        <f>Z237</f>
        <v>1510</v>
      </c>
      <c r="M523" s="269"/>
      <c r="N523" s="269"/>
      <c r="O523" s="269"/>
      <c r="P523" s="269">
        <f>IF(L523="","",ROUND(L523/$Y$539,6))</f>
        <v>1.1E-4</v>
      </c>
      <c r="Q523" s="269"/>
      <c r="R523" s="269"/>
      <c r="S523" s="269"/>
      <c r="T523" s="269"/>
      <c r="U523" s="269">
        <f>IF(P523="","",ROUND(P523^0.25,4))</f>
        <v>0.1024</v>
      </c>
      <c r="V523" s="269"/>
      <c r="W523" s="269"/>
      <c r="X523" s="269"/>
      <c r="Y523" s="270">
        <f t="shared" ref="Y523:Y538" si="93">IF(U523="","",ROUND(U523*I523,4))</f>
        <v>3.3799999999999997E-2</v>
      </c>
      <c r="Z523" s="270"/>
      <c r="AA523" s="270"/>
      <c r="AB523" s="270"/>
      <c r="AC523" s="271">
        <f>IF(Y523="","",SUM(Y523:Y$523))</f>
        <v>3.3799999999999997E-2</v>
      </c>
      <c r="AD523" s="271"/>
      <c r="AE523" s="271"/>
      <c r="AF523" s="272"/>
    </row>
    <row r="524" spans="1:62" s="23" customFormat="1" ht="15.75" customHeight="1" x14ac:dyDescent="0.15">
      <c r="A524" s="181" t="str">
        <f t="shared" ref="A524:A538" si="94">IF(F524="","×","")</f>
        <v/>
      </c>
      <c r="B524" s="179"/>
      <c r="F524" s="240">
        <f t="shared" si="92"/>
        <v>3</v>
      </c>
      <c r="G524" s="241"/>
      <c r="H524" s="241"/>
      <c r="I524" s="242">
        <f t="shared" ref="I524:I538" si="95">I499</f>
        <v>1.5</v>
      </c>
      <c r="J524" s="242"/>
      <c r="K524" s="242"/>
      <c r="L524" s="243">
        <f t="shared" ref="L524:L538" si="96">Z238</f>
        <v>1260</v>
      </c>
      <c r="M524" s="244"/>
      <c r="N524" s="244"/>
      <c r="O524" s="244"/>
      <c r="P524" s="244">
        <f t="shared" ref="P524:P538" si="97">IF(L524="","",ROUND(L524/$Y$539,6))</f>
        <v>9.2E-5</v>
      </c>
      <c r="Q524" s="244"/>
      <c r="R524" s="244"/>
      <c r="S524" s="244"/>
      <c r="T524" s="244"/>
      <c r="U524" s="244">
        <f t="shared" ref="U524:U538" si="98">IF(P524="","",ROUND(P524^0.25,4))</f>
        <v>9.7900000000000001E-2</v>
      </c>
      <c r="V524" s="244"/>
      <c r="W524" s="244"/>
      <c r="X524" s="244"/>
      <c r="Y524" s="245">
        <f t="shared" si="93"/>
        <v>0.1469</v>
      </c>
      <c r="Z524" s="245"/>
      <c r="AA524" s="245"/>
      <c r="AB524" s="245"/>
      <c r="AC524" s="246">
        <f>IF(Y524="","",SUM(Y$523:Y524))</f>
        <v>0.1807</v>
      </c>
      <c r="AD524" s="246"/>
      <c r="AE524" s="246"/>
      <c r="AF524" s="247"/>
    </row>
    <row r="525" spans="1:62" s="23" customFormat="1" ht="15.75" customHeight="1" x14ac:dyDescent="0.15">
      <c r="A525" s="181" t="str">
        <f t="shared" si="94"/>
        <v/>
      </c>
      <c r="B525" s="179"/>
      <c r="F525" s="240">
        <f t="shared" si="92"/>
        <v>4</v>
      </c>
      <c r="G525" s="241"/>
      <c r="H525" s="241"/>
      <c r="I525" s="242">
        <f t="shared" si="95"/>
        <v>6.5500001907348633</v>
      </c>
      <c r="J525" s="242"/>
      <c r="K525" s="242"/>
      <c r="L525" s="243">
        <f t="shared" si="96"/>
        <v>3870</v>
      </c>
      <c r="M525" s="244"/>
      <c r="N525" s="244"/>
      <c r="O525" s="244"/>
      <c r="P525" s="244">
        <f t="shared" si="97"/>
        <v>2.8200000000000002E-4</v>
      </c>
      <c r="Q525" s="244"/>
      <c r="R525" s="244"/>
      <c r="S525" s="244"/>
      <c r="T525" s="244"/>
      <c r="U525" s="244">
        <f t="shared" si="98"/>
        <v>0.12959999999999999</v>
      </c>
      <c r="V525" s="244"/>
      <c r="W525" s="244"/>
      <c r="X525" s="244"/>
      <c r="Y525" s="245">
        <f t="shared" si="93"/>
        <v>0.84889999999999999</v>
      </c>
      <c r="Z525" s="245"/>
      <c r="AA525" s="245"/>
      <c r="AB525" s="245"/>
      <c r="AC525" s="246">
        <f>IF(Y525="","",SUM(Y$523:Y525))</f>
        <v>1.0296000000000001</v>
      </c>
      <c r="AD525" s="246"/>
      <c r="AE525" s="246"/>
      <c r="AF525" s="247"/>
    </row>
    <row r="526" spans="1:62" s="23" customFormat="1" ht="15.75" customHeight="1" x14ac:dyDescent="0.15">
      <c r="A526" s="181" t="str">
        <f t="shared" si="94"/>
        <v/>
      </c>
      <c r="B526" s="179"/>
      <c r="F526" s="240">
        <f t="shared" si="92"/>
        <v>5</v>
      </c>
      <c r="G526" s="241"/>
      <c r="H526" s="241"/>
      <c r="I526" s="242">
        <f t="shared" si="95"/>
        <v>3.4500000476837158</v>
      </c>
      <c r="J526" s="242"/>
      <c r="K526" s="242"/>
      <c r="L526" s="243">
        <f t="shared" si="96"/>
        <v>3870</v>
      </c>
      <c r="M526" s="244"/>
      <c r="N526" s="244"/>
      <c r="O526" s="244"/>
      <c r="P526" s="244">
        <f t="shared" si="97"/>
        <v>2.8200000000000002E-4</v>
      </c>
      <c r="Q526" s="244"/>
      <c r="R526" s="244"/>
      <c r="S526" s="244"/>
      <c r="T526" s="244"/>
      <c r="U526" s="244">
        <f t="shared" si="98"/>
        <v>0.12959999999999999</v>
      </c>
      <c r="V526" s="244"/>
      <c r="W526" s="244"/>
      <c r="X526" s="244"/>
      <c r="Y526" s="245">
        <f t="shared" si="93"/>
        <v>0.4471</v>
      </c>
      <c r="Z526" s="245"/>
      <c r="AA526" s="245"/>
      <c r="AB526" s="245"/>
      <c r="AC526" s="246">
        <f>IF(Y526="","",SUM(Y$523:Y526))</f>
        <v>1.4767000000000001</v>
      </c>
      <c r="AD526" s="246"/>
      <c r="AE526" s="246"/>
      <c r="AF526" s="247"/>
    </row>
    <row r="527" spans="1:62" s="23" customFormat="1" ht="15.75" customHeight="1" x14ac:dyDescent="0.15">
      <c r="A527" s="181" t="str">
        <f t="shared" si="94"/>
        <v/>
      </c>
      <c r="B527" s="179"/>
      <c r="F527" s="240">
        <f t="shared" si="92"/>
        <v>6</v>
      </c>
      <c r="G527" s="241"/>
      <c r="H527" s="241"/>
      <c r="I527" s="242">
        <f t="shared" si="95"/>
        <v>2.3499999046325684</v>
      </c>
      <c r="J527" s="242"/>
      <c r="K527" s="242"/>
      <c r="L527" s="243">
        <f t="shared" si="96"/>
        <v>3870</v>
      </c>
      <c r="M527" s="244"/>
      <c r="N527" s="244"/>
      <c r="O527" s="244"/>
      <c r="P527" s="244">
        <f t="shared" si="97"/>
        <v>2.8200000000000002E-4</v>
      </c>
      <c r="Q527" s="244"/>
      <c r="R527" s="244"/>
      <c r="S527" s="244"/>
      <c r="T527" s="244"/>
      <c r="U527" s="244">
        <f t="shared" si="98"/>
        <v>0.12959999999999999</v>
      </c>
      <c r="V527" s="244"/>
      <c r="W527" s="244"/>
      <c r="X527" s="244"/>
      <c r="Y527" s="245">
        <f t="shared" si="93"/>
        <v>0.30459999999999998</v>
      </c>
      <c r="Z527" s="245"/>
      <c r="AA527" s="245"/>
      <c r="AB527" s="245"/>
      <c r="AC527" s="246">
        <f>IF(Y527="","",SUM(Y$523:Y527))</f>
        <v>1.7813000000000001</v>
      </c>
      <c r="AD527" s="246"/>
      <c r="AE527" s="246"/>
      <c r="AF527" s="247"/>
    </row>
    <row r="528" spans="1:62" s="23" customFormat="1" ht="15.75" customHeight="1" x14ac:dyDescent="0.15">
      <c r="A528" s="181" t="str">
        <f t="shared" si="94"/>
        <v/>
      </c>
      <c r="B528" s="179"/>
      <c r="F528" s="240">
        <f t="shared" si="92"/>
        <v>7</v>
      </c>
      <c r="G528" s="241"/>
      <c r="H528" s="241"/>
      <c r="I528" s="242">
        <f t="shared" si="95"/>
        <v>8.6000003814697266</v>
      </c>
      <c r="J528" s="242"/>
      <c r="K528" s="242"/>
      <c r="L528" s="243">
        <f t="shared" si="96"/>
        <v>25440</v>
      </c>
      <c r="M528" s="244"/>
      <c r="N528" s="244"/>
      <c r="O528" s="244"/>
      <c r="P528" s="244">
        <f t="shared" si="97"/>
        <v>1.851E-3</v>
      </c>
      <c r="Q528" s="244"/>
      <c r="R528" s="244"/>
      <c r="S528" s="244"/>
      <c r="T528" s="244"/>
      <c r="U528" s="244">
        <f t="shared" si="98"/>
        <v>0.2074</v>
      </c>
      <c r="V528" s="244"/>
      <c r="W528" s="244"/>
      <c r="X528" s="244"/>
      <c r="Y528" s="245">
        <f t="shared" si="93"/>
        <v>1.7836000000000001</v>
      </c>
      <c r="Z528" s="245"/>
      <c r="AA528" s="245"/>
      <c r="AB528" s="245"/>
      <c r="AC528" s="246">
        <f>IF(Y528="","",SUM(Y$523:Y528))</f>
        <v>3.5649000000000002</v>
      </c>
      <c r="AD528" s="246"/>
      <c r="AE528" s="246"/>
      <c r="AF528" s="247"/>
    </row>
    <row r="529" spans="1:62" s="23" customFormat="1" ht="15.75" customHeight="1" x14ac:dyDescent="0.15">
      <c r="A529" s="181" t="str">
        <f t="shared" si="94"/>
        <v/>
      </c>
      <c r="B529" s="179"/>
      <c r="F529" s="240">
        <f t="shared" si="92"/>
        <v>8</v>
      </c>
      <c r="G529" s="241"/>
      <c r="H529" s="241"/>
      <c r="I529" s="242">
        <f t="shared" si="95"/>
        <v>2.2000000476837158</v>
      </c>
      <c r="J529" s="242"/>
      <c r="K529" s="242"/>
      <c r="L529" s="243">
        <f t="shared" si="96"/>
        <v>12090</v>
      </c>
      <c r="M529" s="244"/>
      <c r="N529" s="244"/>
      <c r="O529" s="244"/>
      <c r="P529" s="244">
        <f t="shared" si="97"/>
        <v>8.8000000000000003E-4</v>
      </c>
      <c r="Q529" s="244"/>
      <c r="R529" s="244"/>
      <c r="S529" s="244"/>
      <c r="T529" s="244"/>
      <c r="U529" s="244">
        <f t="shared" si="98"/>
        <v>0.17219999999999999</v>
      </c>
      <c r="V529" s="244"/>
      <c r="W529" s="244"/>
      <c r="X529" s="244"/>
      <c r="Y529" s="245">
        <f t="shared" si="93"/>
        <v>0.37880000000000003</v>
      </c>
      <c r="Z529" s="245"/>
      <c r="AA529" s="245"/>
      <c r="AB529" s="245"/>
      <c r="AC529" s="246">
        <f>IF(Y529="","",SUM(Y$523:Y529))</f>
        <v>3.9437000000000002</v>
      </c>
      <c r="AD529" s="246"/>
      <c r="AE529" s="246"/>
      <c r="AF529" s="247"/>
    </row>
    <row r="530" spans="1:62" s="23" customFormat="1" ht="15.75" customHeight="1" x14ac:dyDescent="0.15">
      <c r="A530" s="181" t="str">
        <f t="shared" si="94"/>
        <v/>
      </c>
      <c r="B530" s="179"/>
      <c r="F530" s="240">
        <f t="shared" si="92"/>
        <v>9</v>
      </c>
      <c r="G530" s="241"/>
      <c r="H530" s="241"/>
      <c r="I530" s="242">
        <f t="shared" si="95"/>
        <v>1.5</v>
      </c>
      <c r="J530" s="242"/>
      <c r="K530" s="242"/>
      <c r="L530" s="243">
        <f t="shared" si="96"/>
        <v>19700</v>
      </c>
      <c r="M530" s="244"/>
      <c r="N530" s="244"/>
      <c r="O530" s="244"/>
      <c r="P530" s="244">
        <f t="shared" si="97"/>
        <v>1.4339999999999999E-3</v>
      </c>
      <c r="Q530" s="244"/>
      <c r="R530" s="244"/>
      <c r="S530" s="244"/>
      <c r="T530" s="244"/>
      <c r="U530" s="244">
        <f t="shared" si="98"/>
        <v>0.1946</v>
      </c>
      <c r="V530" s="244"/>
      <c r="W530" s="244"/>
      <c r="X530" s="244"/>
      <c r="Y530" s="245">
        <f t="shared" si="93"/>
        <v>0.29189999999999999</v>
      </c>
      <c r="Z530" s="245"/>
      <c r="AA530" s="245"/>
      <c r="AB530" s="245"/>
      <c r="AC530" s="246">
        <f>IF(Y530="","",SUM(Y$523:Y530))</f>
        <v>4.2355999999999998</v>
      </c>
      <c r="AD530" s="246"/>
      <c r="AE530" s="246"/>
      <c r="AF530" s="247"/>
    </row>
    <row r="531" spans="1:62" s="23" customFormat="1" ht="15.75" customHeight="1" x14ac:dyDescent="0.15">
      <c r="A531" s="181" t="str">
        <f t="shared" si="94"/>
        <v/>
      </c>
      <c r="B531" s="179"/>
      <c r="F531" s="240">
        <f t="shared" si="92"/>
        <v>10</v>
      </c>
      <c r="G531" s="241"/>
      <c r="H531" s="241"/>
      <c r="I531" s="242">
        <f t="shared" si="95"/>
        <v>3.8499999046325684</v>
      </c>
      <c r="J531" s="242"/>
      <c r="K531" s="242"/>
      <c r="L531" s="243">
        <f t="shared" si="96"/>
        <v>14160</v>
      </c>
      <c r="M531" s="244"/>
      <c r="N531" s="244"/>
      <c r="O531" s="244"/>
      <c r="P531" s="244">
        <f t="shared" si="97"/>
        <v>1.0300000000000001E-3</v>
      </c>
      <c r="Q531" s="244"/>
      <c r="R531" s="244"/>
      <c r="S531" s="244"/>
      <c r="T531" s="244"/>
      <c r="U531" s="244">
        <f t="shared" si="98"/>
        <v>0.17910000000000001</v>
      </c>
      <c r="V531" s="244"/>
      <c r="W531" s="244"/>
      <c r="X531" s="244"/>
      <c r="Y531" s="245">
        <f t="shared" si="93"/>
        <v>0.6895</v>
      </c>
      <c r="Z531" s="245"/>
      <c r="AA531" s="245"/>
      <c r="AB531" s="245"/>
      <c r="AC531" s="246">
        <f>IF(Y531="","",SUM(Y$523:Y531))</f>
        <v>4.9250999999999996</v>
      </c>
      <c r="AD531" s="246"/>
      <c r="AE531" s="246"/>
      <c r="AF531" s="247"/>
    </row>
    <row r="532" spans="1:62" s="23" customFormat="1" ht="15.75" customHeight="1" x14ac:dyDescent="0.15">
      <c r="A532" s="181" t="str">
        <f t="shared" si="94"/>
        <v/>
      </c>
      <c r="B532" s="179"/>
      <c r="F532" s="240">
        <f t="shared" si="92"/>
        <v>11</v>
      </c>
      <c r="G532" s="241"/>
      <c r="H532" s="241"/>
      <c r="I532" s="242">
        <f t="shared" si="95"/>
        <v>2.4000000953674316</v>
      </c>
      <c r="J532" s="242"/>
      <c r="K532" s="242"/>
      <c r="L532" s="243">
        <f t="shared" si="96"/>
        <v>19700</v>
      </c>
      <c r="M532" s="244"/>
      <c r="N532" s="244"/>
      <c r="O532" s="244"/>
      <c r="P532" s="244">
        <f t="shared" si="97"/>
        <v>1.4339999999999999E-3</v>
      </c>
      <c r="Q532" s="244"/>
      <c r="R532" s="244"/>
      <c r="S532" s="244"/>
      <c r="T532" s="244"/>
      <c r="U532" s="244">
        <f t="shared" si="98"/>
        <v>0.1946</v>
      </c>
      <c r="V532" s="244"/>
      <c r="W532" s="244"/>
      <c r="X532" s="244"/>
      <c r="Y532" s="245">
        <f t="shared" si="93"/>
        <v>0.46700000000000003</v>
      </c>
      <c r="Z532" s="245"/>
      <c r="AA532" s="245"/>
      <c r="AB532" s="245"/>
      <c r="AC532" s="246">
        <f>IF(Y532="","",SUM(Y$523:Y532))</f>
        <v>5.3920999999999992</v>
      </c>
      <c r="AD532" s="246"/>
      <c r="AE532" s="246"/>
      <c r="AF532" s="247"/>
    </row>
    <row r="533" spans="1:62" s="23" customFormat="1" ht="15.75" customHeight="1" x14ac:dyDescent="0.15">
      <c r="A533" s="181" t="str">
        <f t="shared" si="94"/>
        <v/>
      </c>
      <c r="B533" s="179"/>
      <c r="F533" s="240">
        <f t="shared" si="92"/>
        <v>12</v>
      </c>
      <c r="G533" s="241"/>
      <c r="H533" s="241"/>
      <c r="I533" s="242">
        <f t="shared" si="95"/>
        <v>2.2699999809265137</v>
      </c>
      <c r="J533" s="242"/>
      <c r="K533" s="242"/>
      <c r="L533" s="243">
        <f t="shared" si="96"/>
        <v>13350</v>
      </c>
      <c r="M533" s="244"/>
      <c r="N533" s="244"/>
      <c r="O533" s="244"/>
      <c r="P533" s="244">
        <f t="shared" si="97"/>
        <v>9.7099999999999997E-4</v>
      </c>
      <c r="Q533" s="244"/>
      <c r="R533" s="244"/>
      <c r="S533" s="244"/>
      <c r="T533" s="244"/>
      <c r="U533" s="244">
        <f t="shared" si="98"/>
        <v>0.17649999999999999</v>
      </c>
      <c r="V533" s="244"/>
      <c r="W533" s="244"/>
      <c r="X533" s="244"/>
      <c r="Y533" s="245">
        <f t="shared" si="93"/>
        <v>0.4007</v>
      </c>
      <c r="Z533" s="245"/>
      <c r="AA533" s="245"/>
      <c r="AB533" s="245"/>
      <c r="AC533" s="246">
        <f>IF(Y533="","",SUM(Y$523:Y533))</f>
        <v>5.7927999999999988</v>
      </c>
      <c r="AD533" s="246"/>
      <c r="AE533" s="246"/>
      <c r="AF533" s="247"/>
    </row>
    <row r="534" spans="1:62" s="23" customFormat="1" ht="15.75" hidden="1" customHeight="1" x14ac:dyDescent="0.15">
      <c r="A534" s="181" t="str">
        <f t="shared" si="94"/>
        <v>×</v>
      </c>
      <c r="B534" s="179"/>
      <c r="F534" s="240" t="str">
        <f t="shared" si="92"/>
        <v/>
      </c>
      <c r="G534" s="241"/>
      <c r="H534" s="241"/>
      <c r="I534" s="242">
        <f t="shared" si="95"/>
        <v>0</v>
      </c>
      <c r="J534" s="242"/>
      <c r="K534" s="242"/>
      <c r="L534" s="243" t="str">
        <f t="shared" si="96"/>
        <v/>
      </c>
      <c r="M534" s="244"/>
      <c r="N534" s="244"/>
      <c r="O534" s="244"/>
      <c r="P534" s="244" t="str">
        <f t="shared" si="97"/>
        <v/>
      </c>
      <c r="Q534" s="244"/>
      <c r="R534" s="244"/>
      <c r="S534" s="244"/>
      <c r="T534" s="244"/>
      <c r="U534" s="244" t="str">
        <f t="shared" si="98"/>
        <v/>
      </c>
      <c r="V534" s="244"/>
      <c r="W534" s="244"/>
      <c r="X534" s="244"/>
      <c r="Y534" s="245" t="str">
        <f t="shared" si="93"/>
        <v/>
      </c>
      <c r="Z534" s="245"/>
      <c r="AA534" s="245"/>
      <c r="AB534" s="245"/>
      <c r="AC534" s="246" t="str">
        <f>IF(Y534="","",SUM(Y$523:Y534))</f>
        <v/>
      </c>
      <c r="AD534" s="246"/>
      <c r="AE534" s="246"/>
      <c r="AF534" s="247"/>
    </row>
    <row r="535" spans="1:62" s="23" customFormat="1" ht="15.75" hidden="1" customHeight="1" x14ac:dyDescent="0.15">
      <c r="A535" s="181" t="str">
        <f t="shared" si="94"/>
        <v>×</v>
      </c>
      <c r="B535" s="179"/>
      <c r="F535" s="240" t="str">
        <f t="shared" si="92"/>
        <v/>
      </c>
      <c r="G535" s="241"/>
      <c r="H535" s="241"/>
      <c r="I535" s="242">
        <f t="shared" si="95"/>
        <v>0</v>
      </c>
      <c r="J535" s="242"/>
      <c r="K535" s="242"/>
      <c r="L535" s="243" t="str">
        <f t="shared" si="96"/>
        <v/>
      </c>
      <c r="M535" s="244"/>
      <c r="N535" s="244"/>
      <c r="O535" s="244"/>
      <c r="P535" s="244" t="str">
        <f t="shared" si="97"/>
        <v/>
      </c>
      <c r="Q535" s="244"/>
      <c r="R535" s="244"/>
      <c r="S535" s="244"/>
      <c r="T535" s="244"/>
      <c r="U535" s="244" t="str">
        <f t="shared" si="98"/>
        <v/>
      </c>
      <c r="V535" s="244"/>
      <c r="W535" s="244"/>
      <c r="X535" s="244"/>
      <c r="Y535" s="245" t="str">
        <f t="shared" si="93"/>
        <v/>
      </c>
      <c r="Z535" s="245"/>
      <c r="AA535" s="245"/>
      <c r="AB535" s="245"/>
      <c r="AC535" s="246" t="str">
        <f>IF(Y535="","",SUM(Y$523:Y535))</f>
        <v/>
      </c>
      <c r="AD535" s="246"/>
      <c r="AE535" s="246"/>
      <c r="AF535" s="247"/>
    </row>
    <row r="536" spans="1:62" s="23" customFormat="1" ht="15.75" hidden="1" customHeight="1" x14ac:dyDescent="0.15">
      <c r="A536" s="181" t="str">
        <f t="shared" si="94"/>
        <v>×</v>
      </c>
      <c r="B536" s="179"/>
      <c r="F536" s="240" t="str">
        <f t="shared" si="92"/>
        <v/>
      </c>
      <c r="G536" s="241"/>
      <c r="H536" s="241"/>
      <c r="I536" s="242">
        <f t="shared" si="95"/>
        <v>0</v>
      </c>
      <c r="J536" s="242"/>
      <c r="K536" s="242"/>
      <c r="L536" s="243" t="str">
        <f t="shared" si="96"/>
        <v/>
      </c>
      <c r="M536" s="244"/>
      <c r="N536" s="244"/>
      <c r="O536" s="244"/>
      <c r="P536" s="244" t="str">
        <f t="shared" si="97"/>
        <v/>
      </c>
      <c r="Q536" s="244"/>
      <c r="R536" s="244"/>
      <c r="S536" s="244"/>
      <c r="T536" s="244"/>
      <c r="U536" s="244" t="str">
        <f t="shared" si="98"/>
        <v/>
      </c>
      <c r="V536" s="244"/>
      <c r="W536" s="244"/>
      <c r="X536" s="244"/>
      <c r="Y536" s="245" t="str">
        <f t="shared" si="93"/>
        <v/>
      </c>
      <c r="Z536" s="245"/>
      <c r="AA536" s="245"/>
      <c r="AB536" s="245"/>
      <c r="AC536" s="246" t="str">
        <f>IF(Y536="","",SUM(Y$523:Y536))</f>
        <v/>
      </c>
      <c r="AD536" s="246"/>
      <c r="AE536" s="246"/>
      <c r="AF536" s="247"/>
    </row>
    <row r="537" spans="1:62" s="23" customFormat="1" ht="15.75" hidden="1" customHeight="1" x14ac:dyDescent="0.15">
      <c r="A537" s="181" t="str">
        <f t="shared" si="94"/>
        <v>×</v>
      </c>
      <c r="B537" s="179"/>
      <c r="F537" s="240" t="str">
        <f t="shared" si="92"/>
        <v/>
      </c>
      <c r="G537" s="241"/>
      <c r="H537" s="241"/>
      <c r="I537" s="242">
        <f t="shared" si="95"/>
        <v>0</v>
      </c>
      <c r="J537" s="242"/>
      <c r="K537" s="242"/>
      <c r="L537" s="243" t="str">
        <f t="shared" si="96"/>
        <v/>
      </c>
      <c r="M537" s="244"/>
      <c r="N537" s="244"/>
      <c r="O537" s="244"/>
      <c r="P537" s="244" t="str">
        <f t="shared" si="97"/>
        <v/>
      </c>
      <c r="Q537" s="244"/>
      <c r="R537" s="244"/>
      <c r="S537" s="244"/>
      <c r="T537" s="244"/>
      <c r="U537" s="244" t="str">
        <f t="shared" si="98"/>
        <v/>
      </c>
      <c r="V537" s="244"/>
      <c r="W537" s="244"/>
      <c r="X537" s="244"/>
      <c r="Y537" s="245" t="str">
        <f t="shared" si="93"/>
        <v/>
      </c>
      <c r="Z537" s="245"/>
      <c r="AA537" s="245"/>
      <c r="AB537" s="245"/>
      <c r="AC537" s="246" t="str">
        <f>IF(Y537="","",SUM(Y$523:Y537))</f>
        <v/>
      </c>
      <c r="AD537" s="246"/>
      <c r="AE537" s="246"/>
      <c r="AF537" s="247"/>
    </row>
    <row r="538" spans="1:62" s="23" customFormat="1" ht="15.75" hidden="1" customHeight="1" x14ac:dyDescent="0.15">
      <c r="A538" s="181" t="str">
        <f t="shared" si="94"/>
        <v>×</v>
      </c>
      <c r="B538" s="179"/>
      <c r="F538" s="251" t="str">
        <f t="shared" si="92"/>
        <v/>
      </c>
      <c r="G538" s="252"/>
      <c r="H538" s="252"/>
      <c r="I538" s="253">
        <f t="shared" si="95"/>
        <v>0</v>
      </c>
      <c r="J538" s="253"/>
      <c r="K538" s="253"/>
      <c r="L538" s="254" t="str">
        <f t="shared" si="96"/>
        <v/>
      </c>
      <c r="M538" s="255"/>
      <c r="N538" s="255"/>
      <c r="O538" s="255"/>
      <c r="P538" s="255" t="str">
        <f t="shared" si="97"/>
        <v/>
      </c>
      <c r="Q538" s="255"/>
      <c r="R538" s="255"/>
      <c r="S538" s="255"/>
      <c r="T538" s="255"/>
      <c r="U538" s="255" t="str">
        <f t="shared" si="98"/>
        <v/>
      </c>
      <c r="V538" s="255"/>
      <c r="W538" s="255"/>
      <c r="X538" s="255"/>
      <c r="Y538" s="237" t="str">
        <f t="shared" si="93"/>
        <v/>
      </c>
      <c r="Z538" s="237"/>
      <c r="AA538" s="237"/>
      <c r="AB538" s="237"/>
      <c r="AC538" s="238" t="str">
        <f>IF(Y538="","",SUM(Y$523:Y538))</f>
        <v/>
      </c>
      <c r="AD538" s="238"/>
      <c r="AE538" s="238"/>
      <c r="AF538" s="239"/>
    </row>
    <row r="539" spans="1:62" ht="15.75" customHeight="1" x14ac:dyDescent="0.15">
      <c r="F539" s="183"/>
      <c r="G539" s="183"/>
      <c r="H539" s="183"/>
      <c r="I539" s="183"/>
      <c r="J539" s="183"/>
      <c r="K539" s="183"/>
      <c r="L539" s="183"/>
      <c r="M539" s="183"/>
      <c r="N539" s="183"/>
      <c r="O539" s="183"/>
      <c r="P539" s="183"/>
      <c r="Q539" s="183"/>
      <c r="R539" s="183"/>
      <c r="S539" s="183"/>
      <c r="T539" s="50" t="s">
        <v>119</v>
      </c>
      <c r="U539" s="183">
        <v>4</v>
      </c>
      <c r="V539" s="248" t="s">
        <v>141</v>
      </c>
      <c r="W539" s="248"/>
      <c r="X539" s="183" t="s">
        <v>25</v>
      </c>
      <c r="Y539" s="249">
        <f>Y561</f>
        <v>13742400</v>
      </c>
      <c r="Z539" s="249"/>
      <c r="AA539" s="249"/>
      <c r="AB539" s="249"/>
      <c r="AC539" s="249"/>
      <c r="AD539" s="250" t="s">
        <v>157</v>
      </c>
      <c r="AE539" s="250"/>
      <c r="AF539" s="183" t="s">
        <v>149</v>
      </c>
      <c r="AK539" s="51"/>
      <c r="AL539" s="24"/>
      <c r="AM539" s="24"/>
      <c r="AN539" s="24"/>
      <c r="BG539" s="179"/>
      <c r="BH539" s="179"/>
      <c r="BI539" s="179"/>
      <c r="BJ539" s="179"/>
    </row>
    <row r="540" spans="1:62" ht="15.75" customHeight="1" x14ac:dyDescent="0.15">
      <c r="B540" s="179" t="s">
        <v>571</v>
      </c>
      <c r="F540" s="179"/>
      <c r="I540" s="118"/>
      <c r="J540" s="118"/>
      <c r="K540" s="118"/>
      <c r="T540" s="186"/>
      <c r="Y540" s="52"/>
      <c r="Z540" s="52"/>
      <c r="AA540" s="52"/>
      <c r="AB540" s="52"/>
      <c r="AC540" s="52"/>
      <c r="AD540" s="189"/>
      <c r="AE540" s="189"/>
      <c r="AK540" s="51"/>
      <c r="AL540" s="24"/>
      <c r="AM540" s="24"/>
      <c r="AN540" s="24"/>
      <c r="BG540" s="179"/>
      <c r="BH540" s="179"/>
      <c r="BI540" s="179"/>
      <c r="BJ540" s="179"/>
    </row>
    <row r="541" spans="1:62" ht="15.75" customHeight="1" x14ac:dyDescent="0.15">
      <c r="F541" s="179"/>
      <c r="T541" s="186"/>
      <c r="Y541" s="52"/>
      <c r="Z541" s="52"/>
      <c r="AA541" s="52"/>
      <c r="AB541" s="52"/>
      <c r="AC541" s="52"/>
      <c r="AD541" s="189"/>
      <c r="AE541" s="189"/>
      <c r="AK541" s="51"/>
      <c r="AL541" s="24"/>
      <c r="AM541" s="24"/>
      <c r="AN541" s="24"/>
      <c r="BG541" s="179"/>
      <c r="BH541" s="179"/>
      <c r="BI541" s="179"/>
      <c r="BJ541" s="179"/>
    </row>
    <row r="542" spans="1:62" s="23" customFormat="1" ht="15.75" customHeight="1" x14ac:dyDescent="0.15">
      <c r="F542" s="26" t="s">
        <v>635</v>
      </c>
      <c r="G542" s="26"/>
      <c r="H542" s="26"/>
      <c r="I542" s="26"/>
      <c r="J542" s="26"/>
      <c r="K542" s="26"/>
      <c r="L542" s="26"/>
      <c r="M542" s="26"/>
      <c r="N542" s="26"/>
      <c r="O542" s="26"/>
      <c r="P542" s="26"/>
      <c r="Q542" s="26"/>
      <c r="R542" s="26"/>
      <c r="S542" s="26"/>
      <c r="T542" s="26"/>
      <c r="U542" s="26"/>
      <c r="V542" s="26"/>
      <c r="W542" s="26"/>
      <c r="X542" s="26"/>
      <c r="Y542" s="26"/>
      <c r="Z542" s="26"/>
      <c r="AA542" s="26"/>
      <c r="AB542" s="26"/>
      <c r="AC542" s="26"/>
      <c r="AD542" s="26"/>
      <c r="AE542" s="26"/>
      <c r="AF542" s="26"/>
    </row>
    <row r="543" spans="1:62" s="23" customFormat="1" ht="15.75" customHeight="1" x14ac:dyDescent="0.15">
      <c r="F543" s="256" t="s">
        <v>74</v>
      </c>
      <c r="G543" s="257"/>
      <c r="H543" s="257"/>
      <c r="I543" s="260" t="s">
        <v>150</v>
      </c>
      <c r="J543" s="261"/>
      <c r="K543" s="261"/>
      <c r="L543" s="257" t="s">
        <v>151</v>
      </c>
      <c r="M543" s="257"/>
      <c r="N543" s="257"/>
      <c r="O543" s="257"/>
      <c r="P543" s="257" t="s">
        <v>155</v>
      </c>
      <c r="Q543" s="257"/>
      <c r="R543" s="257"/>
      <c r="S543" s="257"/>
      <c r="T543" s="257"/>
      <c r="U543" s="257" t="s">
        <v>152</v>
      </c>
      <c r="V543" s="257"/>
      <c r="W543" s="257"/>
      <c r="X543" s="257"/>
      <c r="Y543" s="257" t="s">
        <v>153</v>
      </c>
      <c r="Z543" s="257"/>
      <c r="AA543" s="257"/>
      <c r="AB543" s="257"/>
      <c r="AC543" s="257" t="s">
        <v>154</v>
      </c>
      <c r="AD543" s="257"/>
      <c r="AE543" s="257"/>
      <c r="AF543" s="263"/>
    </row>
    <row r="544" spans="1:62" s="23" customFormat="1" ht="15.75" customHeight="1" x14ac:dyDescent="0.15">
      <c r="F544" s="258"/>
      <c r="G544" s="259"/>
      <c r="H544" s="259"/>
      <c r="I544" s="262"/>
      <c r="J544" s="262"/>
      <c r="K544" s="262"/>
      <c r="L544" s="259"/>
      <c r="M544" s="259"/>
      <c r="N544" s="259"/>
      <c r="O544" s="259"/>
      <c r="P544" s="259"/>
      <c r="Q544" s="259"/>
      <c r="R544" s="259"/>
      <c r="S544" s="259"/>
      <c r="T544" s="259"/>
      <c r="U544" s="259"/>
      <c r="V544" s="259"/>
      <c r="W544" s="259"/>
      <c r="X544" s="259"/>
      <c r="Y544" s="259"/>
      <c r="Z544" s="259"/>
      <c r="AA544" s="259"/>
      <c r="AB544" s="259"/>
      <c r="AC544" s="259"/>
      <c r="AD544" s="259"/>
      <c r="AE544" s="259"/>
      <c r="AF544" s="264"/>
    </row>
    <row r="545" spans="1:32" s="23" customFormat="1" ht="15.75" customHeight="1" x14ac:dyDescent="0.15">
      <c r="A545" s="181" t="str">
        <f>IF(F545="","×","")</f>
        <v/>
      </c>
      <c r="B545" s="179"/>
      <c r="F545" s="265">
        <f t="shared" ref="F545:F560" si="99">IF(G136="","",G136)</f>
        <v>2</v>
      </c>
      <c r="G545" s="266"/>
      <c r="H545" s="266"/>
      <c r="I545" s="267">
        <f t="shared" ref="I545:I560" si="100">I498</f>
        <v>0.33000001311302185</v>
      </c>
      <c r="J545" s="267"/>
      <c r="K545" s="267"/>
      <c r="L545" s="268">
        <f t="shared" ref="L545:L560" si="101">Z259</f>
        <v>3010</v>
      </c>
      <c r="M545" s="269"/>
      <c r="N545" s="269"/>
      <c r="O545" s="269"/>
      <c r="P545" s="269">
        <f t="shared" ref="P545:P560" si="102">IF(L545="","",ROUND(L545/$Y$561,6))</f>
        <v>2.1900000000000001E-4</v>
      </c>
      <c r="Q545" s="269"/>
      <c r="R545" s="269"/>
      <c r="S545" s="269"/>
      <c r="T545" s="269"/>
      <c r="U545" s="269">
        <f>IF(P545="","",ROUND(P545^0.25,4))</f>
        <v>0.1216</v>
      </c>
      <c r="V545" s="269"/>
      <c r="W545" s="269"/>
      <c r="X545" s="269"/>
      <c r="Y545" s="270">
        <f t="shared" ref="Y545:Y560" si="103">IF(U545="","",ROUND(U545*I545,4))</f>
        <v>4.0099999999999997E-2</v>
      </c>
      <c r="Z545" s="270"/>
      <c r="AA545" s="270"/>
      <c r="AB545" s="270"/>
      <c r="AC545" s="271">
        <f>IF(Y545="","",SUM(Y$545:Y545))</f>
        <v>4.0099999999999997E-2</v>
      </c>
      <c r="AD545" s="271"/>
      <c r="AE545" s="271"/>
      <c r="AF545" s="272"/>
    </row>
    <row r="546" spans="1:32" s="23" customFormat="1" ht="15.75" customHeight="1" x14ac:dyDescent="0.15">
      <c r="A546" s="181" t="str">
        <f t="shared" ref="A546:A560" si="104">IF(F546="","×","")</f>
        <v/>
      </c>
      <c r="B546" s="179"/>
      <c r="F546" s="240">
        <f t="shared" si="99"/>
        <v>3</v>
      </c>
      <c r="G546" s="241"/>
      <c r="H546" s="241"/>
      <c r="I546" s="242">
        <f t="shared" si="100"/>
        <v>1.5</v>
      </c>
      <c r="J546" s="242"/>
      <c r="K546" s="242"/>
      <c r="L546" s="243">
        <f t="shared" si="101"/>
        <v>2520</v>
      </c>
      <c r="M546" s="244"/>
      <c r="N546" s="244"/>
      <c r="O546" s="244"/>
      <c r="P546" s="244">
        <f t="shared" si="102"/>
        <v>1.83E-4</v>
      </c>
      <c r="Q546" s="244"/>
      <c r="R546" s="244"/>
      <c r="S546" s="244"/>
      <c r="T546" s="244"/>
      <c r="U546" s="244">
        <f t="shared" ref="U546:U560" si="105">IF(P546="","",ROUND(P546^0.25,4))</f>
        <v>0.1163</v>
      </c>
      <c r="V546" s="244"/>
      <c r="W546" s="244"/>
      <c r="X546" s="244"/>
      <c r="Y546" s="245">
        <f t="shared" si="103"/>
        <v>0.17449999999999999</v>
      </c>
      <c r="Z546" s="245"/>
      <c r="AA546" s="245"/>
      <c r="AB546" s="245"/>
      <c r="AC546" s="246">
        <f>IF(Y546="","",SUM(Y$545:Y546))</f>
        <v>0.21459999999999999</v>
      </c>
      <c r="AD546" s="246"/>
      <c r="AE546" s="246"/>
      <c r="AF546" s="247"/>
    </row>
    <row r="547" spans="1:32" s="23" customFormat="1" ht="15.75" customHeight="1" x14ac:dyDescent="0.15">
      <c r="A547" s="181" t="str">
        <f t="shared" si="104"/>
        <v/>
      </c>
      <c r="B547" s="179"/>
      <c r="F547" s="240">
        <f t="shared" si="99"/>
        <v>4</v>
      </c>
      <c r="G547" s="241"/>
      <c r="H547" s="241"/>
      <c r="I547" s="242">
        <f t="shared" si="100"/>
        <v>6.5500001907348633</v>
      </c>
      <c r="J547" s="242"/>
      <c r="K547" s="242"/>
      <c r="L547" s="243">
        <f t="shared" si="101"/>
        <v>7730</v>
      </c>
      <c r="M547" s="244"/>
      <c r="N547" s="244"/>
      <c r="O547" s="244"/>
      <c r="P547" s="244">
        <f t="shared" si="102"/>
        <v>5.62E-4</v>
      </c>
      <c r="Q547" s="244"/>
      <c r="R547" s="244"/>
      <c r="S547" s="244"/>
      <c r="T547" s="244"/>
      <c r="U547" s="244">
        <f t="shared" si="105"/>
        <v>0.154</v>
      </c>
      <c r="V547" s="244"/>
      <c r="W547" s="244"/>
      <c r="X547" s="244"/>
      <c r="Y547" s="245">
        <f t="shared" si="103"/>
        <v>1.0086999999999999</v>
      </c>
      <c r="Z547" s="245"/>
      <c r="AA547" s="245"/>
      <c r="AB547" s="245"/>
      <c r="AC547" s="246">
        <f>IF(Y547="","",SUM(Y$545:Y547))</f>
        <v>1.2232999999999998</v>
      </c>
      <c r="AD547" s="246"/>
      <c r="AE547" s="246"/>
      <c r="AF547" s="247"/>
    </row>
    <row r="548" spans="1:32" s="23" customFormat="1" ht="15.75" customHeight="1" x14ac:dyDescent="0.15">
      <c r="A548" s="181" t="str">
        <f t="shared" si="104"/>
        <v/>
      </c>
      <c r="B548" s="179"/>
      <c r="F548" s="240">
        <f t="shared" si="99"/>
        <v>5</v>
      </c>
      <c r="G548" s="241"/>
      <c r="H548" s="241"/>
      <c r="I548" s="242">
        <f t="shared" si="100"/>
        <v>3.4500000476837158</v>
      </c>
      <c r="J548" s="242"/>
      <c r="K548" s="242"/>
      <c r="L548" s="243">
        <f t="shared" si="101"/>
        <v>7730</v>
      </c>
      <c r="M548" s="244"/>
      <c r="N548" s="244"/>
      <c r="O548" s="244"/>
      <c r="P548" s="244">
        <f t="shared" si="102"/>
        <v>5.62E-4</v>
      </c>
      <c r="Q548" s="244"/>
      <c r="R548" s="244"/>
      <c r="S548" s="244"/>
      <c r="T548" s="244"/>
      <c r="U548" s="244">
        <f t="shared" si="105"/>
        <v>0.154</v>
      </c>
      <c r="V548" s="244"/>
      <c r="W548" s="244"/>
      <c r="X548" s="244"/>
      <c r="Y548" s="245">
        <f t="shared" si="103"/>
        <v>0.53129999999999999</v>
      </c>
      <c r="Z548" s="245"/>
      <c r="AA548" s="245"/>
      <c r="AB548" s="245"/>
      <c r="AC548" s="246">
        <f>IF(Y548="","",SUM(Y$545:Y548))</f>
        <v>1.7545999999999999</v>
      </c>
      <c r="AD548" s="246"/>
      <c r="AE548" s="246"/>
      <c r="AF548" s="247"/>
    </row>
    <row r="549" spans="1:32" s="23" customFormat="1" ht="15.75" customHeight="1" x14ac:dyDescent="0.15">
      <c r="A549" s="181" t="str">
        <f t="shared" si="104"/>
        <v/>
      </c>
      <c r="B549" s="179"/>
      <c r="F549" s="240">
        <f t="shared" si="99"/>
        <v>6</v>
      </c>
      <c r="G549" s="241"/>
      <c r="H549" s="241"/>
      <c r="I549" s="242">
        <f t="shared" si="100"/>
        <v>2.3499999046325684</v>
      </c>
      <c r="J549" s="242"/>
      <c r="K549" s="242"/>
      <c r="L549" s="243">
        <f t="shared" si="101"/>
        <v>7730</v>
      </c>
      <c r="M549" s="244"/>
      <c r="N549" s="244"/>
      <c r="O549" s="244"/>
      <c r="P549" s="244">
        <f t="shared" si="102"/>
        <v>5.62E-4</v>
      </c>
      <c r="Q549" s="244"/>
      <c r="R549" s="244"/>
      <c r="S549" s="244"/>
      <c r="T549" s="244"/>
      <c r="U549" s="244">
        <f t="shared" si="105"/>
        <v>0.154</v>
      </c>
      <c r="V549" s="244"/>
      <c r="W549" s="244"/>
      <c r="X549" s="244"/>
      <c r="Y549" s="245">
        <f t="shared" si="103"/>
        <v>0.3619</v>
      </c>
      <c r="Z549" s="245"/>
      <c r="AA549" s="245"/>
      <c r="AB549" s="245"/>
      <c r="AC549" s="246">
        <f>IF(Y549="","",SUM(Y$545:Y549))</f>
        <v>2.1164999999999998</v>
      </c>
      <c r="AD549" s="246"/>
      <c r="AE549" s="246"/>
      <c r="AF549" s="247"/>
    </row>
    <row r="550" spans="1:32" s="23" customFormat="1" ht="15.75" customHeight="1" x14ac:dyDescent="0.15">
      <c r="A550" s="181" t="str">
        <f t="shared" si="104"/>
        <v/>
      </c>
      <c r="B550" s="179"/>
      <c r="F550" s="240">
        <f t="shared" si="99"/>
        <v>7</v>
      </c>
      <c r="G550" s="241"/>
      <c r="H550" s="241"/>
      <c r="I550" s="242">
        <f t="shared" si="100"/>
        <v>8.6000003814697266</v>
      </c>
      <c r="J550" s="242"/>
      <c r="K550" s="242"/>
      <c r="L550" s="243">
        <f t="shared" si="101"/>
        <v>50870</v>
      </c>
      <c r="M550" s="244"/>
      <c r="N550" s="244"/>
      <c r="O550" s="244"/>
      <c r="P550" s="244">
        <f t="shared" si="102"/>
        <v>3.702E-3</v>
      </c>
      <c r="Q550" s="244"/>
      <c r="R550" s="244"/>
      <c r="S550" s="244"/>
      <c r="T550" s="244"/>
      <c r="U550" s="244">
        <f t="shared" si="105"/>
        <v>0.2467</v>
      </c>
      <c r="V550" s="244"/>
      <c r="W550" s="244"/>
      <c r="X550" s="244"/>
      <c r="Y550" s="245">
        <f t="shared" si="103"/>
        <v>2.1215999999999999</v>
      </c>
      <c r="Z550" s="245"/>
      <c r="AA550" s="245"/>
      <c r="AB550" s="245"/>
      <c r="AC550" s="246">
        <f>IF(Y550="","",SUM(Y$545:Y550))</f>
        <v>4.2380999999999993</v>
      </c>
      <c r="AD550" s="246"/>
      <c r="AE550" s="246"/>
      <c r="AF550" s="247"/>
    </row>
    <row r="551" spans="1:32" s="23" customFormat="1" ht="15.75" customHeight="1" x14ac:dyDescent="0.15">
      <c r="A551" s="181" t="str">
        <f t="shared" si="104"/>
        <v/>
      </c>
      <c r="B551" s="179"/>
      <c r="F551" s="240">
        <f t="shared" si="99"/>
        <v>8</v>
      </c>
      <c r="G551" s="241"/>
      <c r="H551" s="241"/>
      <c r="I551" s="242">
        <f t="shared" si="100"/>
        <v>2.2000000476837158</v>
      </c>
      <c r="J551" s="242"/>
      <c r="K551" s="242"/>
      <c r="L551" s="243">
        <f t="shared" si="101"/>
        <v>24170</v>
      </c>
      <c r="M551" s="244"/>
      <c r="N551" s="244"/>
      <c r="O551" s="244"/>
      <c r="P551" s="244">
        <f t="shared" si="102"/>
        <v>1.7589999999999999E-3</v>
      </c>
      <c r="Q551" s="244"/>
      <c r="R551" s="244"/>
      <c r="S551" s="244"/>
      <c r="T551" s="244"/>
      <c r="U551" s="244">
        <f t="shared" si="105"/>
        <v>0.20480000000000001</v>
      </c>
      <c r="V551" s="244"/>
      <c r="W551" s="244"/>
      <c r="X551" s="244"/>
      <c r="Y551" s="245">
        <f t="shared" si="103"/>
        <v>0.4506</v>
      </c>
      <c r="Z551" s="245"/>
      <c r="AA551" s="245"/>
      <c r="AB551" s="245"/>
      <c r="AC551" s="246">
        <f>IF(Y551="","",SUM(Y$545:Y551))</f>
        <v>4.688699999999999</v>
      </c>
      <c r="AD551" s="246"/>
      <c r="AE551" s="246"/>
      <c r="AF551" s="247"/>
    </row>
    <row r="552" spans="1:32" s="23" customFormat="1" ht="15.75" customHeight="1" x14ac:dyDescent="0.15">
      <c r="A552" s="181" t="str">
        <f t="shared" si="104"/>
        <v/>
      </c>
      <c r="B552" s="179"/>
      <c r="F552" s="240">
        <f t="shared" si="99"/>
        <v>9</v>
      </c>
      <c r="G552" s="241"/>
      <c r="H552" s="241"/>
      <c r="I552" s="242">
        <f t="shared" si="100"/>
        <v>1.5</v>
      </c>
      <c r="J552" s="242"/>
      <c r="K552" s="242"/>
      <c r="L552" s="243">
        <f t="shared" si="101"/>
        <v>39390</v>
      </c>
      <c r="M552" s="244"/>
      <c r="N552" s="244"/>
      <c r="O552" s="244"/>
      <c r="P552" s="244">
        <f t="shared" si="102"/>
        <v>2.8660000000000001E-3</v>
      </c>
      <c r="Q552" s="244"/>
      <c r="R552" s="244"/>
      <c r="S552" s="244"/>
      <c r="T552" s="244"/>
      <c r="U552" s="244">
        <f t="shared" si="105"/>
        <v>0.23139999999999999</v>
      </c>
      <c r="V552" s="244"/>
      <c r="W552" s="244"/>
      <c r="X552" s="244"/>
      <c r="Y552" s="245">
        <f t="shared" si="103"/>
        <v>0.34710000000000002</v>
      </c>
      <c r="Z552" s="245"/>
      <c r="AA552" s="245"/>
      <c r="AB552" s="245"/>
      <c r="AC552" s="246">
        <f>IF(Y552="","",SUM(Y$545:Y552))</f>
        <v>5.0357999999999992</v>
      </c>
      <c r="AD552" s="246"/>
      <c r="AE552" s="246"/>
      <c r="AF552" s="247"/>
    </row>
    <row r="553" spans="1:32" s="23" customFormat="1" ht="15.75" customHeight="1" x14ac:dyDescent="0.15">
      <c r="A553" s="181" t="str">
        <f t="shared" si="104"/>
        <v/>
      </c>
      <c r="B553" s="179"/>
      <c r="F553" s="240">
        <f t="shared" si="99"/>
        <v>10</v>
      </c>
      <c r="G553" s="241"/>
      <c r="H553" s="241"/>
      <c r="I553" s="242">
        <f t="shared" si="100"/>
        <v>3.8499999046325684</v>
      </c>
      <c r="J553" s="242"/>
      <c r="K553" s="242"/>
      <c r="L553" s="243">
        <f t="shared" si="101"/>
        <v>28330</v>
      </c>
      <c r="M553" s="244"/>
      <c r="N553" s="244"/>
      <c r="O553" s="244"/>
      <c r="P553" s="244">
        <f t="shared" si="102"/>
        <v>2.062E-3</v>
      </c>
      <c r="Q553" s="244"/>
      <c r="R553" s="244"/>
      <c r="S553" s="244"/>
      <c r="T553" s="244"/>
      <c r="U553" s="244">
        <f t="shared" si="105"/>
        <v>0.21310000000000001</v>
      </c>
      <c r="V553" s="244"/>
      <c r="W553" s="244"/>
      <c r="X553" s="244"/>
      <c r="Y553" s="245">
        <f t="shared" si="103"/>
        <v>0.82040000000000002</v>
      </c>
      <c r="Z553" s="245"/>
      <c r="AA553" s="245"/>
      <c r="AB553" s="245"/>
      <c r="AC553" s="246">
        <f>IF(Y553="","",SUM(Y$545:Y553))</f>
        <v>5.8561999999999994</v>
      </c>
      <c r="AD553" s="246"/>
      <c r="AE553" s="246"/>
      <c r="AF553" s="247"/>
    </row>
    <row r="554" spans="1:32" s="23" customFormat="1" ht="15.75" customHeight="1" x14ac:dyDescent="0.15">
      <c r="A554" s="181" t="str">
        <f t="shared" si="104"/>
        <v/>
      </c>
      <c r="B554" s="179"/>
      <c r="F554" s="240">
        <f t="shared" si="99"/>
        <v>11</v>
      </c>
      <c r="G554" s="241"/>
      <c r="H554" s="241"/>
      <c r="I554" s="242">
        <f t="shared" si="100"/>
        <v>2.4000000953674316</v>
      </c>
      <c r="J554" s="242"/>
      <c r="K554" s="242"/>
      <c r="L554" s="243">
        <f t="shared" si="101"/>
        <v>39390</v>
      </c>
      <c r="M554" s="244"/>
      <c r="N554" s="244"/>
      <c r="O554" s="244"/>
      <c r="P554" s="244">
        <f t="shared" si="102"/>
        <v>2.8660000000000001E-3</v>
      </c>
      <c r="Q554" s="244"/>
      <c r="R554" s="244"/>
      <c r="S554" s="244"/>
      <c r="T554" s="244"/>
      <c r="U554" s="244">
        <f t="shared" si="105"/>
        <v>0.23139999999999999</v>
      </c>
      <c r="V554" s="244"/>
      <c r="W554" s="244"/>
      <c r="X554" s="244"/>
      <c r="Y554" s="245">
        <f t="shared" si="103"/>
        <v>0.5554</v>
      </c>
      <c r="Z554" s="245"/>
      <c r="AA554" s="245"/>
      <c r="AB554" s="245"/>
      <c r="AC554" s="246">
        <f>IF(Y554="","",SUM(Y$545:Y554))</f>
        <v>6.4115999999999991</v>
      </c>
      <c r="AD554" s="246"/>
      <c r="AE554" s="246"/>
      <c r="AF554" s="247"/>
    </row>
    <row r="555" spans="1:32" s="23" customFormat="1" ht="15.75" customHeight="1" x14ac:dyDescent="0.15">
      <c r="A555" s="181" t="str">
        <f t="shared" si="104"/>
        <v/>
      </c>
      <c r="B555" s="179"/>
      <c r="F555" s="240">
        <f t="shared" si="99"/>
        <v>12</v>
      </c>
      <c r="G555" s="241"/>
      <c r="H555" s="241"/>
      <c r="I555" s="242">
        <f t="shared" si="100"/>
        <v>2.2699999809265137</v>
      </c>
      <c r="J555" s="242"/>
      <c r="K555" s="242"/>
      <c r="L555" s="243">
        <f t="shared" si="101"/>
        <v>26700</v>
      </c>
      <c r="M555" s="244"/>
      <c r="N555" s="244"/>
      <c r="O555" s="244"/>
      <c r="P555" s="244">
        <f t="shared" si="102"/>
        <v>1.9430000000000001E-3</v>
      </c>
      <c r="Q555" s="244"/>
      <c r="R555" s="244"/>
      <c r="S555" s="244"/>
      <c r="T555" s="244"/>
      <c r="U555" s="244">
        <f t="shared" si="105"/>
        <v>0.21</v>
      </c>
      <c r="V555" s="244"/>
      <c r="W555" s="244"/>
      <c r="X555" s="244"/>
      <c r="Y555" s="245">
        <f t="shared" si="103"/>
        <v>0.47670000000000001</v>
      </c>
      <c r="Z555" s="245"/>
      <c r="AA555" s="245"/>
      <c r="AB555" s="245"/>
      <c r="AC555" s="246">
        <f>IF(Y555="","",SUM(Y$545:Y555))</f>
        <v>6.8882999999999992</v>
      </c>
      <c r="AD555" s="246"/>
      <c r="AE555" s="246"/>
      <c r="AF555" s="247"/>
    </row>
    <row r="556" spans="1:32" s="23" customFormat="1" ht="15.75" hidden="1" customHeight="1" x14ac:dyDescent="0.15">
      <c r="A556" s="181" t="str">
        <f t="shared" si="104"/>
        <v>×</v>
      </c>
      <c r="B556" s="179"/>
      <c r="F556" s="240" t="str">
        <f t="shared" si="99"/>
        <v/>
      </c>
      <c r="G556" s="241"/>
      <c r="H556" s="241"/>
      <c r="I556" s="242">
        <f t="shared" si="100"/>
        <v>0</v>
      </c>
      <c r="J556" s="242"/>
      <c r="K556" s="242"/>
      <c r="L556" s="243" t="str">
        <f t="shared" si="101"/>
        <v/>
      </c>
      <c r="M556" s="244"/>
      <c r="N556" s="244"/>
      <c r="O556" s="244"/>
      <c r="P556" s="244" t="str">
        <f t="shared" si="102"/>
        <v/>
      </c>
      <c r="Q556" s="244"/>
      <c r="R556" s="244"/>
      <c r="S556" s="244"/>
      <c r="T556" s="244"/>
      <c r="U556" s="244" t="str">
        <f t="shared" si="105"/>
        <v/>
      </c>
      <c r="V556" s="244"/>
      <c r="W556" s="244"/>
      <c r="X556" s="244"/>
      <c r="Y556" s="245" t="str">
        <f t="shared" si="103"/>
        <v/>
      </c>
      <c r="Z556" s="245"/>
      <c r="AA556" s="245"/>
      <c r="AB556" s="245"/>
      <c r="AC556" s="246" t="str">
        <f>IF(Y556="","",SUM(Y$545:Y556))</f>
        <v/>
      </c>
      <c r="AD556" s="246"/>
      <c r="AE556" s="246"/>
      <c r="AF556" s="247"/>
    </row>
    <row r="557" spans="1:32" s="23" customFormat="1" ht="15.75" hidden="1" customHeight="1" x14ac:dyDescent="0.15">
      <c r="A557" s="181" t="str">
        <f t="shared" si="104"/>
        <v>×</v>
      </c>
      <c r="B557" s="179"/>
      <c r="F557" s="240" t="str">
        <f t="shared" si="99"/>
        <v/>
      </c>
      <c r="G557" s="241"/>
      <c r="H557" s="241"/>
      <c r="I557" s="242">
        <f t="shared" si="100"/>
        <v>0</v>
      </c>
      <c r="J557" s="242"/>
      <c r="K557" s="242"/>
      <c r="L557" s="243" t="str">
        <f t="shared" si="101"/>
        <v/>
      </c>
      <c r="M557" s="244"/>
      <c r="N557" s="244"/>
      <c r="O557" s="244"/>
      <c r="P557" s="244" t="str">
        <f t="shared" si="102"/>
        <v/>
      </c>
      <c r="Q557" s="244"/>
      <c r="R557" s="244"/>
      <c r="S557" s="244"/>
      <c r="T557" s="244"/>
      <c r="U557" s="244" t="str">
        <f t="shared" si="105"/>
        <v/>
      </c>
      <c r="V557" s="244"/>
      <c r="W557" s="244"/>
      <c r="X557" s="244"/>
      <c r="Y557" s="245" t="str">
        <f t="shared" si="103"/>
        <v/>
      </c>
      <c r="Z557" s="245"/>
      <c r="AA557" s="245"/>
      <c r="AB557" s="245"/>
      <c r="AC557" s="246" t="str">
        <f>IF(Y557="","",SUM(Y$545:Y557))</f>
        <v/>
      </c>
      <c r="AD557" s="246"/>
      <c r="AE557" s="246"/>
      <c r="AF557" s="247"/>
    </row>
    <row r="558" spans="1:32" s="23" customFormat="1" ht="15.75" hidden="1" customHeight="1" x14ac:dyDescent="0.15">
      <c r="A558" s="181" t="str">
        <f t="shared" si="104"/>
        <v>×</v>
      </c>
      <c r="B558" s="179"/>
      <c r="F558" s="240" t="str">
        <f t="shared" si="99"/>
        <v/>
      </c>
      <c r="G558" s="241"/>
      <c r="H558" s="241"/>
      <c r="I558" s="242">
        <f t="shared" si="100"/>
        <v>0</v>
      </c>
      <c r="J558" s="242"/>
      <c r="K558" s="242"/>
      <c r="L558" s="243" t="str">
        <f t="shared" si="101"/>
        <v/>
      </c>
      <c r="M558" s="244"/>
      <c r="N558" s="244"/>
      <c r="O558" s="244"/>
      <c r="P558" s="244" t="str">
        <f t="shared" si="102"/>
        <v/>
      </c>
      <c r="Q558" s="244"/>
      <c r="R558" s="244"/>
      <c r="S558" s="244"/>
      <c r="T558" s="244"/>
      <c r="U558" s="244" t="str">
        <f t="shared" si="105"/>
        <v/>
      </c>
      <c r="V558" s="244"/>
      <c r="W558" s="244"/>
      <c r="X558" s="244"/>
      <c r="Y558" s="245" t="str">
        <f t="shared" si="103"/>
        <v/>
      </c>
      <c r="Z558" s="245"/>
      <c r="AA558" s="245"/>
      <c r="AB558" s="245"/>
      <c r="AC558" s="246" t="str">
        <f>IF(Y558="","",SUM(Y$545:Y558))</f>
        <v/>
      </c>
      <c r="AD558" s="246"/>
      <c r="AE558" s="246"/>
      <c r="AF558" s="247"/>
    </row>
    <row r="559" spans="1:32" s="23" customFormat="1" ht="15.75" hidden="1" customHeight="1" x14ac:dyDescent="0.15">
      <c r="A559" s="181" t="str">
        <f t="shared" si="104"/>
        <v>×</v>
      </c>
      <c r="B559" s="179"/>
      <c r="F559" s="240" t="str">
        <f t="shared" si="99"/>
        <v/>
      </c>
      <c r="G559" s="241"/>
      <c r="H559" s="241"/>
      <c r="I559" s="242">
        <f t="shared" si="100"/>
        <v>0</v>
      </c>
      <c r="J559" s="242"/>
      <c r="K559" s="242"/>
      <c r="L559" s="243" t="str">
        <f t="shared" si="101"/>
        <v/>
      </c>
      <c r="M559" s="244"/>
      <c r="N559" s="244"/>
      <c r="O559" s="244"/>
      <c r="P559" s="244" t="str">
        <f t="shared" si="102"/>
        <v/>
      </c>
      <c r="Q559" s="244"/>
      <c r="R559" s="244"/>
      <c r="S559" s="244"/>
      <c r="T559" s="244"/>
      <c r="U559" s="244" t="str">
        <f t="shared" si="105"/>
        <v/>
      </c>
      <c r="V559" s="244"/>
      <c r="W559" s="244"/>
      <c r="X559" s="244"/>
      <c r="Y559" s="245" t="str">
        <f t="shared" si="103"/>
        <v/>
      </c>
      <c r="Z559" s="245"/>
      <c r="AA559" s="245"/>
      <c r="AB559" s="245"/>
      <c r="AC559" s="246" t="str">
        <f>IF(Y559="","",SUM(Y$545:Y559))</f>
        <v/>
      </c>
      <c r="AD559" s="246"/>
      <c r="AE559" s="246"/>
      <c r="AF559" s="247"/>
    </row>
    <row r="560" spans="1:32" s="23" customFormat="1" ht="15.75" hidden="1" customHeight="1" x14ac:dyDescent="0.15">
      <c r="A560" s="181" t="str">
        <f t="shared" si="104"/>
        <v>×</v>
      </c>
      <c r="B560" s="179"/>
      <c r="F560" s="251" t="str">
        <f t="shared" si="99"/>
        <v/>
      </c>
      <c r="G560" s="252"/>
      <c r="H560" s="252"/>
      <c r="I560" s="253">
        <f t="shared" si="100"/>
        <v>0</v>
      </c>
      <c r="J560" s="253"/>
      <c r="K560" s="253"/>
      <c r="L560" s="254" t="str">
        <f t="shared" si="101"/>
        <v/>
      </c>
      <c r="M560" s="255"/>
      <c r="N560" s="255"/>
      <c r="O560" s="255"/>
      <c r="P560" s="255" t="str">
        <f t="shared" si="102"/>
        <v/>
      </c>
      <c r="Q560" s="255"/>
      <c r="R560" s="255"/>
      <c r="S560" s="255"/>
      <c r="T560" s="255"/>
      <c r="U560" s="255" t="str">
        <f t="shared" si="105"/>
        <v/>
      </c>
      <c r="V560" s="255"/>
      <c r="W560" s="255"/>
      <c r="X560" s="255"/>
      <c r="Y560" s="237" t="str">
        <f t="shared" si="103"/>
        <v/>
      </c>
      <c r="Z560" s="237"/>
      <c r="AA560" s="237"/>
      <c r="AB560" s="237"/>
      <c r="AC560" s="238" t="str">
        <f>IF(Y560="","",SUM(Y$545:Y560))</f>
        <v/>
      </c>
      <c r="AD560" s="238"/>
      <c r="AE560" s="238"/>
      <c r="AF560" s="239"/>
    </row>
    <row r="561" spans="1:62" ht="15.75" customHeight="1" x14ac:dyDescent="0.15">
      <c r="F561" s="183"/>
      <c r="G561" s="183"/>
      <c r="H561" s="183"/>
      <c r="I561" s="183"/>
      <c r="J561" s="183"/>
      <c r="K561" s="183"/>
      <c r="L561" s="183"/>
      <c r="M561" s="183"/>
      <c r="N561" s="183"/>
      <c r="O561" s="183"/>
      <c r="P561" s="183"/>
      <c r="Q561" s="183"/>
      <c r="R561" s="183"/>
      <c r="S561" s="183"/>
      <c r="T561" s="50" t="s">
        <v>119</v>
      </c>
      <c r="U561" s="183">
        <v>4</v>
      </c>
      <c r="V561" s="248" t="s">
        <v>141</v>
      </c>
      <c r="W561" s="248"/>
      <c r="X561" s="183" t="s">
        <v>25</v>
      </c>
      <c r="Y561" s="249">
        <f>ROUND(4*AA420*AD420^AE420*Y421,0)</f>
        <v>13742400</v>
      </c>
      <c r="Z561" s="249"/>
      <c r="AA561" s="249"/>
      <c r="AB561" s="249"/>
      <c r="AC561" s="249"/>
      <c r="AD561" s="250" t="s">
        <v>157</v>
      </c>
      <c r="AE561" s="250"/>
      <c r="AF561" s="183" t="s">
        <v>149</v>
      </c>
      <c r="AK561" s="51"/>
      <c r="AL561" s="24"/>
      <c r="AM561" s="24"/>
      <c r="AN561" s="24"/>
      <c r="BG561" s="179"/>
      <c r="BH561" s="179"/>
      <c r="BI561" s="179"/>
      <c r="BJ561" s="179"/>
    </row>
    <row r="562" spans="1:62" ht="15.75" customHeight="1" x14ac:dyDescent="0.15">
      <c r="F562" s="179"/>
      <c r="T562" s="186"/>
      <c r="Y562" s="52"/>
      <c r="Z562" s="52"/>
      <c r="AA562" s="52"/>
      <c r="AB562" s="52"/>
      <c r="AC562" s="52"/>
      <c r="AD562" s="189"/>
      <c r="AE562" s="189"/>
      <c r="AK562" s="51"/>
      <c r="AL562" s="24"/>
      <c r="AM562" s="24"/>
      <c r="AN562" s="24"/>
      <c r="BG562" s="179"/>
      <c r="BH562" s="179"/>
      <c r="BI562" s="179"/>
      <c r="BJ562" s="179"/>
    </row>
    <row r="563" spans="1:62" ht="15.75" customHeight="1" x14ac:dyDescent="0.15">
      <c r="F563" s="194" t="s">
        <v>413</v>
      </c>
      <c r="T563" s="186"/>
      <c r="Y563" s="52"/>
      <c r="Z563" s="52"/>
      <c r="AA563" s="52"/>
      <c r="AB563" s="52"/>
      <c r="AC563" s="52"/>
      <c r="AD563" s="189"/>
      <c r="AE563" s="189"/>
      <c r="AK563" s="51"/>
      <c r="AL563" s="24"/>
      <c r="AM563" s="24"/>
      <c r="AN563" s="24"/>
      <c r="BG563" s="179"/>
      <c r="BH563" s="179"/>
      <c r="BI563" s="179"/>
      <c r="BJ563" s="179"/>
    </row>
    <row r="564" spans="1:62" ht="15.75" customHeight="1" x14ac:dyDescent="0.15">
      <c r="F564" s="299" t="s">
        <v>414</v>
      </c>
      <c r="G564" s="299"/>
      <c r="H564" s="179" t="s">
        <v>25</v>
      </c>
      <c r="I564" s="526">
        <v>6.929999828338623</v>
      </c>
      <c r="J564" s="526"/>
      <c r="K564" s="526"/>
      <c r="L564" s="179" t="s">
        <v>416</v>
      </c>
      <c r="T564" s="186"/>
      <c r="Y564" s="52"/>
      <c r="Z564" s="52"/>
      <c r="AA564" s="52"/>
      <c r="AB564" s="52"/>
      <c r="AC564" s="52"/>
      <c r="AD564" s="189"/>
      <c r="AE564" s="189"/>
      <c r="AK564" s="51"/>
      <c r="AL564" s="24"/>
      <c r="AM564" s="24"/>
      <c r="AN564" s="24"/>
      <c r="BG564" s="179"/>
      <c r="BH564" s="179"/>
      <c r="BI564" s="179"/>
      <c r="BJ564" s="179"/>
    </row>
    <row r="565" spans="1:62" ht="15.75" customHeight="1" x14ac:dyDescent="0.15">
      <c r="A565" s="116" t="str">
        <f>IF(液状化L1の有無="","","×")</f>
        <v/>
      </c>
      <c r="B565" s="179" t="s">
        <v>571</v>
      </c>
      <c r="F565" s="179"/>
      <c r="AK565" s="51"/>
      <c r="AL565" s="24"/>
      <c r="AM565" s="24"/>
      <c r="AN565" s="24"/>
      <c r="BG565" s="179"/>
      <c r="BH565" s="179"/>
      <c r="BI565" s="179"/>
      <c r="BJ565" s="179"/>
    </row>
    <row r="566" spans="1:62" ht="15.75" customHeight="1" x14ac:dyDescent="0.15">
      <c r="A566" s="116" t="str">
        <f>IF(液状化L1の有無="","","×")</f>
        <v/>
      </c>
      <c r="F566" s="179"/>
      <c r="AK566" s="51"/>
      <c r="AL566" s="24"/>
      <c r="AM566" s="24"/>
      <c r="AN566" s="24"/>
      <c r="BG566" s="179"/>
      <c r="BH566" s="179"/>
      <c r="BI566" s="179"/>
      <c r="BJ566" s="179"/>
    </row>
    <row r="567" spans="1:62" s="23" customFormat="1" ht="15.75" customHeight="1" x14ac:dyDescent="0.15">
      <c r="A567" s="116" t="str">
        <f>IF(液状化L1の有無="","","×")</f>
        <v/>
      </c>
      <c r="B567" s="179"/>
      <c r="F567" s="26" t="s">
        <v>636</v>
      </c>
      <c r="G567" s="26"/>
      <c r="H567" s="26"/>
      <c r="I567" s="26"/>
      <c r="J567" s="26"/>
      <c r="K567" s="26"/>
      <c r="L567" s="26"/>
      <c r="M567" s="26"/>
      <c r="N567" s="26"/>
      <c r="O567" s="26"/>
      <c r="P567" s="26"/>
      <c r="Q567" s="26"/>
      <c r="R567" s="26"/>
      <c r="S567" s="26"/>
      <c r="T567" s="26"/>
      <c r="U567" s="26"/>
      <c r="V567" s="26"/>
      <c r="W567" s="26"/>
      <c r="X567" s="26"/>
      <c r="Y567" s="26"/>
      <c r="Z567" s="26"/>
      <c r="AA567" s="26"/>
      <c r="AB567" s="26"/>
      <c r="AC567" s="26"/>
      <c r="AD567" s="26"/>
      <c r="AE567" s="26"/>
      <c r="AF567" s="26"/>
    </row>
    <row r="568" spans="1:62" s="23" customFormat="1" ht="15.75" customHeight="1" x14ac:dyDescent="0.15">
      <c r="A568" s="116" t="str">
        <f>IF(液状化L1の有無="","","×")</f>
        <v/>
      </c>
      <c r="B568" s="179"/>
      <c r="F568" s="256" t="s">
        <v>74</v>
      </c>
      <c r="G568" s="257"/>
      <c r="H568" s="257"/>
      <c r="I568" s="260" t="s">
        <v>150</v>
      </c>
      <c r="J568" s="261"/>
      <c r="K568" s="261"/>
      <c r="L568" s="257" t="s">
        <v>151</v>
      </c>
      <c r="M568" s="257"/>
      <c r="N568" s="257"/>
      <c r="O568" s="257"/>
      <c r="P568" s="257" t="s">
        <v>155</v>
      </c>
      <c r="Q568" s="257"/>
      <c r="R568" s="257"/>
      <c r="S568" s="257"/>
      <c r="T568" s="257"/>
      <c r="U568" s="257" t="s">
        <v>152</v>
      </c>
      <c r="V568" s="257"/>
      <c r="W568" s="257"/>
      <c r="X568" s="257"/>
      <c r="Y568" s="257" t="s">
        <v>153</v>
      </c>
      <c r="Z568" s="257"/>
      <c r="AA568" s="257"/>
      <c r="AB568" s="257"/>
      <c r="AC568" s="257" t="s">
        <v>154</v>
      </c>
      <c r="AD568" s="257"/>
      <c r="AE568" s="257"/>
      <c r="AF568" s="263"/>
    </row>
    <row r="569" spans="1:62" s="23" customFormat="1" ht="15.75" customHeight="1" x14ac:dyDescent="0.15">
      <c r="A569" s="116" t="str">
        <f>IF(液状化L1の有無="","","×")</f>
        <v/>
      </c>
      <c r="B569" s="179"/>
      <c r="F569" s="258"/>
      <c r="G569" s="259"/>
      <c r="H569" s="259"/>
      <c r="I569" s="262"/>
      <c r="J569" s="262"/>
      <c r="K569" s="262"/>
      <c r="L569" s="259"/>
      <c r="M569" s="259"/>
      <c r="N569" s="259"/>
      <c r="O569" s="259"/>
      <c r="P569" s="259"/>
      <c r="Q569" s="259"/>
      <c r="R569" s="259"/>
      <c r="S569" s="259"/>
      <c r="T569" s="259"/>
      <c r="U569" s="259"/>
      <c r="V569" s="259"/>
      <c r="W569" s="259"/>
      <c r="X569" s="259"/>
      <c r="Y569" s="259"/>
      <c r="Z569" s="259"/>
      <c r="AA569" s="259"/>
      <c r="AB569" s="259"/>
      <c r="AC569" s="259"/>
      <c r="AD569" s="259"/>
      <c r="AE569" s="259"/>
      <c r="AF569" s="264"/>
    </row>
    <row r="570" spans="1:62" s="23" customFormat="1" ht="15.75" customHeight="1" x14ac:dyDescent="0.15">
      <c r="A570" s="116" t="str">
        <f t="shared" ref="A570:A585" si="106">IF(液状化L1の有無="×","×",IF(F570="","×",""))</f>
        <v/>
      </c>
      <c r="B570" s="179"/>
      <c r="F570" s="265">
        <f t="shared" ref="F570:F585" si="107">F545</f>
        <v>2</v>
      </c>
      <c r="G570" s="266"/>
      <c r="H570" s="266"/>
      <c r="I570" s="267">
        <f t="shared" ref="I570:I585" si="108">I545</f>
        <v>0.33000001311302185</v>
      </c>
      <c r="J570" s="267"/>
      <c r="K570" s="267"/>
      <c r="L570" s="521">
        <f t="shared" ref="L570:L585" si="109">AA281</f>
        <v>3010</v>
      </c>
      <c r="M570" s="266"/>
      <c r="N570" s="266"/>
      <c r="O570" s="266"/>
      <c r="P570" s="266">
        <f t="shared" ref="P570:P585" si="110">IF(L570="","",ROUND(L570/$Y$586,6))</f>
        <v>2.1900000000000001E-4</v>
      </c>
      <c r="Q570" s="266"/>
      <c r="R570" s="266"/>
      <c r="S570" s="266"/>
      <c r="T570" s="266"/>
      <c r="U570" s="266">
        <f>IF(P570="","",ROUND(P570^0.25,4))</f>
        <v>0.1216</v>
      </c>
      <c r="V570" s="266"/>
      <c r="W570" s="266"/>
      <c r="X570" s="266"/>
      <c r="Y570" s="529">
        <f t="shared" ref="Y570:Y585" si="111">IF(U570="","",ROUND(U570*I570,4))</f>
        <v>4.0099999999999997E-2</v>
      </c>
      <c r="Z570" s="529"/>
      <c r="AA570" s="529"/>
      <c r="AB570" s="529"/>
      <c r="AC570" s="271">
        <f>IF(Y570="","",SUM(Y$570:Y570))</f>
        <v>4.0099999999999997E-2</v>
      </c>
      <c r="AD570" s="271"/>
      <c r="AE570" s="271"/>
      <c r="AF570" s="272"/>
    </row>
    <row r="571" spans="1:62" s="23" customFormat="1" ht="15.75" customHeight="1" x14ac:dyDescent="0.15">
      <c r="A571" s="116" t="str">
        <f t="shared" si="106"/>
        <v/>
      </c>
      <c r="B571" s="179"/>
      <c r="F571" s="381">
        <f t="shared" si="107"/>
        <v>3</v>
      </c>
      <c r="G571" s="382"/>
      <c r="H571" s="382"/>
      <c r="I571" s="273">
        <f t="shared" si="108"/>
        <v>1.5</v>
      </c>
      <c r="J571" s="273"/>
      <c r="K571" s="273"/>
      <c r="L571" s="517">
        <f t="shared" si="109"/>
        <v>2520</v>
      </c>
      <c r="M571" s="241"/>
      <c r="N571" s="241"/>
      <c r="O571" s="241"/>
      <c r="P571" s="241">
        <f t="shared" si="110"/>
        <v>1.83E-4</v>
      </c>
      <c r="Q571" s="241"/>
      <c r="R571" s="241"/>
      <c r="S571" s="241"/>
      <c r="T571" s="241"/>
      <c r="U571" s="241">
        <f t="shared" ref="U571:U585" si="112">IF(P571="","",ROUND(P571^0.25,4))</f>
        <v>0.1163</v>
      </c>
      <c r="V571" s="241"/>
      <c r="W571" s="241"/>
      <c r="X571" s="241"/>
      <c r="Y571" s="527">
        <f t="shared" si="111"/>
        <v>0.17449999999999999</v>
      </c>
      <c r="Z571" s="527"/>
      <c r="AA571" s="527"/>
      <c r="AB571" s="527"/>
      <c r="AC571" s="246">
        <f>IF(Y571="","",SUM(Y$570:Y571))</f>
        <v>0.21459999999999999</v>
      </c>
      <c r="AD571" s="246"/>
      <c r="AE571" s="246"/>
      <c r="AF571" s="247"/>
    </row>
    <row r="572" spans="1:62" s="23" customFormat="1" ht="15.75" customHeight="1" x14ac:dyDescent="0.15">
      <c r="A572" s="116" t="str">
        <f t="shared" si="106"/>
        <v/>
      </c>
      <c r="B572" s="179"/>
      <c r="F572" s="381">
        <f t="shared" si="107"/>
        <v>4</v>
      </c>
      <c r="G572" s="382"/>
      <c r="H572" s="382"/>
      <c r="I572" s="273">
        <f t="shared" si="108"/>
        <v>6.5500001907348633</v>
      </c>
      <c r="J572" s="273"/>
      <c r="K572" s="273"/>
      <c r="L572" s="517">
        <f t="shared" si="109"/>
        <v>7730</v>
      </c>
      <c r="M572" s="241"/>
      <c r="N572" s="241"/>
      <c r="O572" s="241"/>
      <c r="P572" s="241">
        <f t="shared" si="110"/>
        <v>5.62E-4</v>
      </c>
      <c r="Q572" s="241"/>
      <c r="R572" s="241"/>
      <c r="S572" s="241"/>
      <c r="T572" s="241"/>
      <c r="U572" s="241">
        <f t="shared" si="112"/>
        <v>0.154</v>
      </c>
      <c r="V572" s="241"/>
      <c r="W572" s="241"/>
      <c r="X572" s="241"/>
      <c r="Y572" s="527">
        <f t="shared" si="111"/>
        <v>1.0086999999999999</v>
      </c>
      <c r="Z572" s="527"/>
      <c r="AA572" s="527"/>
      <c r="AB572" s="527"/>
      <c r="AC572" s="246">
        <f>IF(Y572="","",SUM(Y$570:Y572))</f>
        <v>1.2232999999999998</v>
      </c>
      <c r="AD572" s="246"/>
      <c r="AE572" s="246"/>
      <c r="AF572" s="247"/>
    </row>
    <row r="573" spans="1:62" s="23" customFormat="1" ht="15.75" customHeight="1" x14ac:dyDescent="0.15">
      <c r="A573" s="116" t="str">
        <f t="shared" si="106"/>
        <v/>
      </c>
      <c r="B573" s="179"/>
      <c r="F573" s="381">
        <f t="shared" si="107"/>
        <v>5</v>
      </c>
      <c r="G573" s="382"/>
      <c r="H573" s="382"/>
      <c r="I573" s="273">
        <f t="shared" si="108"/>
        <v>3.4500000476837158</v>
      </c>
      <c r="J573" s="273"/>
      <c r="K573" s="273"/>
      <c r="L573" s="517">
        <f t="shared" si="109"/>
        <v>7730</v>
      </c>
      <c r="M573" s="241"/>
      <c r="N573" s="241"/>
      <c r="O573" s="241"/>
      <c r="P573" s="241">
        <f t="shared" si="110"/>
        <v>5.62E-4</v>
      </c>
      <c r="Q573" s="241"/>
      <c r="R573" s="241"/>
      <c r="S573" s="241"/>
      <c r="T573" s="241"/>
      <c r="U573" s="241">
        <f t="shared" si="112"/>
        <v>0.154</v>
      </c>
      <c r="V573" s="241"/>
      <c r="W573" s="241"/>
      <c r="X573" s="241"/>
      <c r="Y573" s="527">
        <f t="shared" si="111"/>
        <v>0.53129999999999999</v>
      </c>
      <c r="Z573" s="527"/>
      <c r="AA573" s="527"/>
      <c r="AB573" s="527"/>
      <c r="AC573" s="246">
        <f>IF(Y573="","",SUM(Y$570:Y573))</f>
        <v>1.7545999999999999</v>
      </c>
      <c r="AD573" s="246"/>
      <c r="AE573" s="246"/>
      <c r="AF573" s="247"/>
    </row>
    <row r="574" spans="1:62" s="23" customFormat="1" ht="15.75" customHeight="1" x14ac:dyDescent="0.15">
      <c r="A574" s="116" t="str">
        <f t="shared" si="106"/>
        <v/>
      </c>
      <c r="B574" s="179"/>
      <c r="F574" s="381">
        <f t="shared" si="107"/>
        <v>6</v>
      </c>
      <c r="G574" s="382"/>
      <c r="H574" s="382"/>
      <c r="I574" s="273">
        <f t="shared" si="108"/>
        <v>2.3499999046325684</v>
      </c>
      <c r="J574" s="273"/>
      <c r="K574" s="273"/>
      <c r="L574" s="517">
        <f t="shared" si="109"/>
        <v>7730</v>
      </c>
      <c r="M574" s="241"/>
      <c r="N574" s="241"/>
      <c r="O574" s="241"/>
      <c r="P574" s="241">
        <f t="shared" si="110"/>
        <v>5.62E-4</v>
      </c>
      <c r="Q574" s="241"/>
      <c r="R574" s="241"/>
      <c r="S574" s="241"/>
      <c r="T574" s="241"/>
      <c r="U574" s="241">
        <f t="shared" si="112"/>
        <v>0.154</v>
      </c>
      <c r="V574" s="241"/>
      <c r="W574" s="241"/>
      <c r="X574" s="241"/>
      <c r="Y574" s="527">
        <f t="shared" si="111"/>
        <v>0.3619</v>
      </c>
      <c r="Z574" s="527"/>
      <c r="AA574" s="527"/>
      <c r="AB574" s="527"/>
      <c r="AC574" s="246">
        <f>IF(Y574="","",SUM(Y$570:Y574))</f>
        <v>2.1164999999999998</v>
      </c>
      <c r="AD574" s="246"/>
      <c r="AE574" s="246"/>
      <c r="AF574" s="247"/>
    </row>
    <row r="575" spans="1:62" s="23" customFormat="1" ht="15.75" customHeight="1" x14ac:dyDescent="0.15">
      <c r="A575" s="116" t="str">
        <f t="shared" si="106"/>
        <v/>
      </c>
      <c r="B575" s="179"/>
      <c r="F575" s="381">
        <f t="shared" si="107"/>
        <v>7</v>
      </c>
      <c r="G575" s="382"/>
      <c r="H575" s="382"/>
      <c r="I575" s="273">
        <f t="shared" si="108"/>
        <v>8.6000003814697266</v>
      </c>
      <c r="J575" s="273"/>
      <c r="K575" s="273"/>
      <c r="L575" s="517">
        <f t="shared" si="109"/>
        <v>36680</v>
      </c>
      <c r="M575" s="241"/>
      <c r="N575" s="241"/>
      <c r="O575" s="241"/>
      <c r="P575" s="241">
        <f t="shared" si="110"/>
        <v>2.6689999999999999E-3</v>
      </c>
      <c r="Q575" s="241"/>
      <c r="R575" s="241"/>
      <c r="S575" s="241"/>
      <c r="T575" s="241"/>
      <c r="U575" s="241">
        <f t="shared" si="112"/>
        <v>0.2273</v>
      </c>
      <c r="V575" s="241"/>
      <c r="W575" s="241"/>
      <c r="X575" s="241"/>
      <c r="Y575" s="527">
        <f t="shared" si="111"/>
        <v>1.9548000000000001</v>
      </c>
      <c r="Z575" s="527"/>
      <c r="AA575" s="527"/>
      <c r="AB575" s="527"/>
      <c r="AC575" s="246">
        <f>IF(Y575="","",SUM(Y$570:Y575))</f>
        <v>4.0712999999999999</v>
      </c>
      <c r="AD575" s="246"/>
      <c r="AE575" s="246"/>
      <c r="AF575" s="247"/>
    </row>
    <row r="576" spans="1:62" s="23" customFormat="1" ht="15.75" customHeight="1" x14ac:dyDescent="0.15">
      <c r="A576" s="116" t="str">
        <f t="shared" si="106"/>
        <v/>
      </c>
      <c r="B576" s="179"/>
      <c r="F576" s="381">
        <f t="shared" si="107"/>
        <v>8</v>
      </c>
      <c r="G576" s="382"/>
      <c r="H576" s="382"/>
      <c r="I576" s="273">
        <f t="shared" si="108"/>
        <v>2.2000000476837158</v>
      </c>
      <c r="J576" s="273"/>
      <c r="K576" s="273"/>
      <c r="L576" s="517">
        <f t="shared" si="109"/>
        <v>24170</v>
      </c>
      <c r="M576" s="241"/>
      <c r="N576" s="241"/>
      <c r="O576" s="241"/>
      <c r="P576" s="241">
        <f t="shared" si="110"/>
        <v>1.7589999999999999E-3</v>
      </c>
      <c r="Q576" s="241"/>
      <c r="R576" s="241"/>
      <c r="S576" s="241"/>
      <c r="T576" s="241"/>
      <c r="U576" s="241">
        <f t="shared" si="112"/>
        <v>0.20480000000000001</v>
      </c>
      <c r="V576" s="241"/>
      <c r="W576" s="241"/>
      <c r="X576" s="241"/>
      <c r="Y576" s="527">
        <f t="shared" si="111"/>
        <v>0.4506</v>
      </c>
      <c r="Z576" s="527"/>
      <c r="AA576" s="527"/>
      <c r="AB576" s="527"/>
      <c r="AC576" s="246">
        <f>IF(Y576="","",SUM(Y$570:Y576))</f>
        <v>4.5218999999999996</v>
      </c>
      <c r="AD576" s="246"/>
      <c r="AE576" s="246"/>
      <c r="AF576" s="247"/>
    </row>
    <row r="577" spans="1:62" s="23" customFormat="1" ht="15.75" customHeight="1" x14ac:dyDescent="0.15">
      <c r="A577" s="116" t="str">
        <f t="shared" si="106"/>
        <v/>
      </c>
      <c r="B577" s="179"/>
      <c r="F577" s="381">
        <f t="shared" si="107"/>
        <v>9</v>
      </c>
      <c r="G577" s="382"/>
      <c r="H577" s="382"/>
      <c r="I577" s="273">
        <f t="shared" si="108"/>
        <v>1.5</v>
      </c>
      <c r="J577" s="273"/>
      <c r="K577" s="273"/>
      <c r="L577" s="517">
        <f t="shared" si="109"/>
        <v>39390</v>
      </c>
      <c r="M577" s="241"/>
      <c r="N577" s="241"/>
      <c r="O577" s="241"/>
      <c r="P577" s="241">
        <f t="shared" si="110"/>
        <v>2.8660000000000001E-3</v>
      </c>
      <c r="Q577" s="241"/>
      <c r="R577" s="241"/>
      <c r="S577" s="241"/>
      <c r="T577" s="241"/>
      <c r="U577" s="241">
        <f t="shared" si="112"/>
        <v>0.23139999999999999</v>
      </c>
      <c r="V577" s="241"/>
      <c r="W577" s="241"/>
      <c r="X577" s="241"/>
      <c r="Y577" s="527">
        <f t="shared" si="111"/>
        <v>0.34710000000000002</v>
      </c>
      <c r="Z577" s="527"/>
      <c r="AA577" s="527"/>
      <c r="AB577" s="527"/>
      <c r="AC577" s="246">
        <f>IF(Y577="","",SUM(Y$570:Y577))</f>
        <v>4.8689999999999998</v>
      </c>
      <c r="AD577" s="246"/>
      <c r="AE577" s="246"/>
      <c r="AF577" s="247"/>
    </row>
    <row r="578" spans="1:62" s="23" customFormat="1" ht="15.75" customHeight="1" x14ac:dyDescent="0.15">
      <c r="A578" s="116" t="str">
        <f t="shared" si="106"/>
        <v/>
      </c>
      <c r="B578" s="179"/>
      <c r="F578" s="381">
        <f t="shared" si="107"/>
        <v>10</v>
      </c>
      <c r="G578" s="382"/>
      <c r="H578" s="382"/>
      <c r="I578" s="273">
        <f t="shared" si="108"/>
        <v>3.8499999046325684</v>
      </c>
      <c r="J578" s="273"/>
      <c r="K578" s="273"/>
      <c r="L578" s="517">
        <f t="shared" si="109"/>
        <v>28330</v>
      </c>
      <c r="M578" s="241"/>
      <c r="N578" s="241"/>
      <c r="O578" s="241"/>
      <c r="P578" s="241">
        <f t="shared" si="110"/>
        <v>2.062E-3</v>
      </c>
      <c r="Q578" s="241"/>
      <c r="R578" s="241"/>
      <c r="S578" s="241"/>
      <c r="T578" s="241"/>
      <c r="U578" s="241">
        <f t="shared" si="112"/>
        <v>0.21310000000000001</v>
      </c>
      <c r="V578" s="241"/>
      <c r="W578" s="241"/>
      <c r="X578" s="241"/>
      <c r="Y578" s="527">
        <f t="shared" si="111"/>
        <v>0.82040000000000002</v>
      </c>
      <c r="Z578" s="527"/>
      <c r="AA578" s="527"/>
      <c r="AB578" s="527"/>
      <c r="AC578" s="246">
        <f>IF(Y578="","",SUM(Y$570:Y578))</f>
        <v>5.6894</v>
      </c>
      <c r="AD578" s="246"/>
      <c r="AE578" s="246"/>
      <c r="AF578" s="247"/>
    </row>
    <row r="579" spans="1:62" s="23" customFormat="1" ht="15.75" customHeight="1" x14ac:dyDescent="0.15">
      <c r="A579" s="116" t="str">
        <f t="shared" si="106"/>
        <v/>
      </c>
      <c r="B579" s="179"/>
      <c r="F579" s="381">
        <f t="shared" si="107"/>
        <v>11</v>
      </c>
      <c r="G579" s="382"/>
      <c r="H579" s="382"/>
      <c r="I579" s="273">
        <f t="shared" si="108"/>
        <v>2.4000000953674316</v>
      </c>
      <c r="J579" s="273"/>
      <c r="K579" s="273"/>
      <c r="L579" s="517">
        <f t="shared" si="109"/>
        <v>39390</v>
      </c>
      <c r="M579" s="241"/>
      <c r="N579" s="241"/>
      <c r="O579" s="241"/>
      <c r="P579" s="241">
        <f t="shared" si="110"/>
        <v>2.8660000000000001E-3</v>
      </c>
      <c r="Q579" s="241"/>
      <c r="R579" s="241"/>
      <c r="S579" s="241"/>
      <c r="T579" s="241"/>
      <c r="U579" s="241">
        <f t="shared" si="112"/>
        <v>0.23139999999999999</v>
      </c>
      <c r="V579" s="241"/>
      <c r="W579" s="241"/>
      <c r="X579" s="241"/>
      <c r="Y579" s="527">
        <f t="shared" si="111"/>
        <v>0.5554</v>
      </c>
      <c r="Z579" s="527"/>
      <c r="AA579" s="527"/>
      <c r="AB579" s="527"/>
      <c r="AC579" s="246">
        <f>IF(Y579="","",SUM(Y$570:Y579))</f>
        <v>6.2447999999999997</v>
      </c>
      <c r="AD579" s="246"/>
      <c r="AE579" s="246"/>
      <c r="AF579" s="247"/>
    </row>
    <row r="580" spans="1:62" s="23" customFormat="1" ht="15.75" customHeight="1" x14ac:dyDescent="0.15">
      <c r="A580" s="116" t="str">
        <f t="shared" si="106"/>
        <v/>
      </c>
      <c r="B580" s="179"/>
      <c r="F580" s="381">
        <f t="shared" si="107"/>
        <v>12</v>
      </c>
      <c r="G580" s="382"/>
      <c r="H580" s="382"/>
      <c r="I580" s="273">
        <f t="shared" si="108"/>
        <v>2.2699999809265137</v>
      </c>
      <c r="J580" s="273"/>
      <c r="K580" s="273"/>
      <c r="L580" s="517">
        <f t="shared" si="109"/>
        <v>26700</v>
      </c>
      <c r="M580" s="241"/>
      <c r="N580" s="241"/>
      <c r="O580" s="241"/>
      <c r="P580" s="241">
        <f t="shared" si="110"/>
        <v>1.9430000000000001E-3</v>
      </c>
      <c r="Q580" s="241"/>
      <c r="R580" s="241"/>
      <c r="S580" s="241"/>
      <c r="T580" s="241"/>
      <c r="U580" s="241">
        <f t="shared" si="112"/>
        <v>0.21</v>
      </c>
      <c r="V580" s="241"/>
      <c r="W580" s="241"/>
      <c r="X580" s="241"/>
      <c r="Y580" s="527">
        <f t="shared" si="111"/>
        <v>0.47670000000000001</v>
      </c>
      <c r="Z580" s="527"/>
      <c r="AA580" s="527"/>
      <c r="AB580" s="527"/>
      <c r="AC580" s="246">
        <f>IF(Y580="","",SUM(Y$570:Y580))</f>
        <v>6.7214999999999998</v>
      </c>
      <c r="AD580" s="246"/>
      <c r="AE580" s="246"/>
      <c r="AF580" s="247"/>
    </row>
    <row r="581" spans="1:62" s="23" customFormat="1" ht="15.75" hidden="1" customHeight="1" x14ac:dyDescent="0.15">
      <c r="A581" s="116" t="str">
        <f t="shared" si="106"/>
        <v>×</v>
      </c>
      <c r="B581" s="179"/>
      <c r="F581" s="381" t="str">
        <f t="shared" si="107"/>
        <v/>
      </c>
      <c r="G581" s="382"/>
      <c r="H581" s="382"/>
      <c r="I581" s="273">
        <f t="shared" si="108"/>
        <v>0</v>
      </c>
      <c r="J581" s="273"/>
      <c r="K581" s="273"/>
      <c r="L581" s="517" t="str">
        <f t="shared" si="109"/>
        <v/>
      </c>
      <c r="M581" s="241"/>
      <c r="N581" s="241"/>
      <c r="O581" s="241"/>
      <c r="P581" s="241" t="str">
        <f t="shared" si="110"/>
        <v/>
      </c>
      <c r="Q581" s="241"/>
      <c r="R581" s="241"/>
      <c r="S581" s="241"/>
      <c r="T581" s="241"/>
      <c r="U581" s="241" t="str">
        <f t="shared" si="112"/>
        <v/>
      </c>
      <c r="V581" s="241"/>
      <c r="W581" s="241"/>
      <c r="X581" s="241"/>
      <c r="Y581" s="527" t="str">
        <f t="shared" si="111"/>
        <v/>
      </c>
      <c r="Z581" s="527"/>
      <c r="AA581" s="527"/>
      <c r="AB581" s="527"/>
      <c r="AC581" s="246" t="str">
        <f>IF(Y581="","",SUM(Y$570:Y581))</f>
        <v/>
      </c>
      <c r="AD581" s="246"/>
      <c r="AE581" s="246"/>
      <c r="AF581" s="247"/>
    </row>
    <row r="582" spans="1:62" s="23" customFormat="1" ht="15.75" hidden="1" customHeight="1" x14ac:dyDescent="0.15">
      <c r="A582" s="116" t="str">
        <f t="shared" si="106"/>
        <v>×</v>
      </c>
      <c r="B582" s="179"/>
      <c r="F582" s="381" t="str">
        <f t="shared" si="107"/>
        <v/>
      </c>
      <c r="G582" s="382"/>
      <c r="H582" s="382"/>
      <c r="I582" s="273">
        <f t="shared" si="108"/>
        <v>0</v>
      </c>
      <c r="J582" s="273"/>
      <c r="K582" s="273"/>
      <c r="L582" s="517" t="str">
        <f t="shared" si="109"/>
        <v/>
      </c>
      <c r="M582" s="241"/>
      <c r="N582" s="241"/>
      <c r="O582" s="241"/>
      <c r="P582" s="241" t="str">
        <f t="shared" si="110"/>
        <v/>
      </c>
      <c r="Q582" s="241"/>
      <c r="R582" s="241"/>
      <c r="S582" s="241"/>
      <c r="T582" s="241"/>
      <c r="U582" s="241" t="str">
        <f t="shared" si="112"/>
        <v/>
      </c>
      <c r="V582" s="241"/>
      <c r="W582" s="241"/>
      <c r="X582" s="241"/>
      <c r="Y582" s="527" t="str">
        <f t="shared" si="111"/>
        <v/>
      </c>
      <c r="Z582" s="527"/>
      <c r="AA582" s="527"/>
      <c r="AB582" s="527"/>
      <c r="AC582" s="246" t="str">
        <f>IF(Y582="","",SUM(Y$570:Y582))</f>
        <v/>
      </c>
      <c r="AD582" s="246"/>
      <c r="AE582" s="246"/>
      <c r="AF582" s="247"/>
    </row>
    <row r="583" spans="1:62" s="23" customFormat="1" ht="15.75" hidden="1" customHeight="1" x14ac:dyDescent="0.15">
      <c r="A583" s="116" t="str">
        <f t="shared" si="106"/>
        <v>×</v>
      </c>
      <c r="B583" s="179"/>
      <c r="F583" s="381" t="str">
        <f t="shared" si="107"/>
        <v/>
      </c>
      <c r="G583" s="382"/>
      <c r="H583" s="382"/>
      <c r="I583" s="273">
        <f t="shared" si="108"/>
        <v>0</v>
      </c>
      <c r="J583" s="273"/>
      <c r="K583" s="273"/>
      <c r="L583" s="517" t="str">
        <f t="shared" si="109"/>
        <v/>
      </c>
      <c r="M583" s="241"/>
      <c r="N583" s="241"/>
      <c r="O583" s="241"/>
      <c r="P583" s="241" t="str">
        <f t="shared" si="110"/>
        <v/>
      </c>
      <c r="Q583" s="241"/>
      <c r="R583" s="241"/>
      <c r="S583" s="241"/>
      <c r="T583" s="241"/>
      <c r="U583" s="241" t="str">
        <f t="shared" si="112"/>
        <v/>
      </c>
      <c r="V583" s="241"/>
      <c r="W583" s="241"/>
      <c r="X583" s="241"/>
      <c r="Y583" s="527" t="str">
        <f t="shared" si="111"/>
        <v/>
      </c>
      <c r="Z583" s="527"/>
      <c r="AA583" s="527"/>
      <c r="AB583" s="527"/>
      <c r="AC583" s="246" t="str">
        <f>IF(Y583="","",SUM(Y$570:Y583))</f>
        <v/>
      </c>
      <c r="AD583" s="246"/>
      <c r="AE583" s="246"/>
      <c r="AF583" s="247"/>
    </row>
    <row r="584" spans="1:62" s="23" customFormat="1" ht="15.75" hidden="1" customHeight="1" x14ac:dyDescent="0.15">
      <c r="A584" s="116" t="str">
        <f t="shared" si="106"/>
        <v>×</v>
      </c>
      <c r="B584" s="179"/>
      <c r="F584" s="381" t="str">
        <f t="shared" si="107"/>
        <v/>
      </c>
      <c r="G584" s="382"/>
      <c r="H584" s="382"/>
      <c r="I584" s="273">
        <f t="shared" si="108"/>
        <v>0</v>
      </c>
      <c r="J584" s="273"/>
      <c r="K584" s="273"/>
      <c r="L584" s="517" t="str">
        <f t="shared" si="109"/>
        <v/>
      </c>
      <c r="M584" s="241"/>
      <c r="N584" s="241"/>
      <c r="O584" s="241"/>
      <c r="P584" s="241" t="str">
        <f t="shared" si="110"/>
        <v/>
      </c>
      <c r="Q584" s="241"/>
      <c r="R584" s="241"/>
      <c r="S584" s="241"/>
      <c r="T584" s="241"/>
      <c r="U584" s="241" t="str">
        <f t="shared" si="112"/>
        <v/>
      </c>
      <c r="V584" s="241"/>
      <c r="W584" s="241"/>
      <c r="X584" s="241"/>
      <c r="Y584" s="527" t="str">
        <f t="shared" si="111"/>
        <v/>
      </c>
      <c r="Z584" s="527"/>
      <c r="AA584" s="527"/>
      <c r="AB584" s="527"/>
      <c r="AC584" s="246" t="str">
        <f>IF(Y584="","",SUM(Y$570:Y584))</f>
        <v/>
      </c>
      <c r="AD584" s="246"/>
      <c r="AE584" s="246"/>
      <c r="AF584" s="247"/>
    </row>
    <row r="585" spans="1:62" s="23" customFormat="1" ht="15.75" hidden="1" customHeight="1" x14ac:dyDescent="0.15">
      <c r="A585" s="116" t="str">
        <f t="shared" si="106"/>
        <v>×</v>
      </c>
      <c r="B585" s="179"/>
      <c r="F585" s="530" t="str">
        <f t="shared" si="107"/>
        <v/>
      </c>
      <c r="G585" s="531"/>
      <c r="H585" s="531"/>
      <c r="I585" s="532">
        <f t="shared" si="108"/>
        <v>0</v>
      </c>
      <c r="J585" s="532"/>
      <c r="K585" s="532"/>
      <c r="L585" s="508" t="str">
        <f t="shared" si="109"/>
        <v/>
      </c>
      <c r="M585" s="252"/>
      <c r="N585" s="252"/>
      <c r="O585" s="252"/>
      <c r="P585" s="252" t="str">
        <f t="shared" si="110"/>
        <v/>
      </c>
      <c r="Q585" s="252"/>
      <c r="R585" s="252"/>
      <c r="S585" s="252"/>
      <c r="T585" s="252"/>
      <c r="U585" s="252" t="str">
        <f t="shared" si="112"/>
        <v/>
      </c>
      <c r="V585" s="252"/>
      <c r="W585" s="252"/>
      <c r="X585" s="252"/>
      <c r="Y585" s="528" t="str">
        <f t="shared" si="111"/>
        <v/>
      </c>
      <c r="Z585" s="528"/>
      <c r="AA585" s="528"/>
      <c r="AB585" s="528"/>
      <c r="AC585" s="238" t="str">
        <f>IF(Y585="","",SUM(Y$570:Y585))</f>
        <v/>
      </c>
      <c r="AD585" s="238"/>
      <c r="AE585" s="238"/>
      <c r="AF585" s="239"/>
    </row>
    <row r="586" spans="1:62" ht="15.75" customHeight="1" x14ac:dyDescent="0.15">
      <c r="A586" s="116" t="str">
        <f>IF(液状化L1の有無="","","×")</f>
        <v/>
      </c>
      <c r="F586" s="183"/>
      <c r="G586" s="183"/>
      <c r="H586" s="183"/>
      <c r="I586" s="183"/>
      <c r="J586" s="183"/>
      <c r="K586" s="183"/>
      <c r="L586" s="183"/>
      <c r="M586" s="183"/>
      <c r="N586" s="183"/>
      <c r="O586" s="183"/>
      <c r="P586" s="183"/>
      <c r="Q586" s="183"/>
      <c r="R586" s="183"/>
      <c r="S586" s="183"/>
      <c r="T586" s="50" t="s">
        <v>119</v>
      </c>
      <c r="U586" s="183">
        <v>4</v>
      </c>
      <c r="V586" s="248" t="s">
        <v>141</v>
      </c>
      <c r="W586" s="248"/>
      <c r="X586" s="183" t="s">
        <v>25</v>
      </c>
      <c r="Y586" s="249">
        <f>Y561</f>
        <v>13742400</v>
      </c>
      <c r="Z586" s="249"/>
      <c r="AA586" s="249"/>
      <c r="AB586" s="249"/>
      <c r="AC586" s="249"/>
      <c r="AD586" s="250" t="s">
        <v>157</v>
      </c>
      <c r="AE586" s="250"/>
      <c r="AF586" s="183" t="s">
        <v>149</v>
      </c>
      <c r="AK586" s="51"/>
      <c r="AL586" s="24"/>
      <c r="AM586" s="24"/>
      <c r="AN586" s="24"/>
      <c r="BG586" s="179"/>
      <c r="BH586" s="179"/>
      <c r="BI586" s="179"/>
      <c r="BJ586" s="179"/>
    </row>
    <row r="587" spans="1:62" ht="15.75" customHeight="1" x14ac:dyDescent="0.15">
      <c r="A587" s="116" t="str">
        <f>IF(液状化L1の有無="","","×")</f>
        <v/>
      </c>
      <c r="F587" s="179"/>
      <c r="T587" s="186"/>
      <c r="Y587" s="52"/>
      <c r="Z587" s="52"/>
      <c r="AA587" s="52"/>
      <c r="AB587" s="52"/>
      <c r="AC587" s="52"/>
      <c r="AD587" s="189"/>
      <c r="AE587" s="189"/>
      <c r="AK587" s="51"/>
      <c r="AL587" s="24"/>
      <c r="AM587" s="24"/>
      <c r="AN587" s="24"/>
      <c r="BG587" s="179"/>
      <c r="BH587" s="179"/>
      <c r="BI587" s="179"/>
      <c r="BJ587" s="179"/>
    </row>
    <row r="588" spans="1:62" ht="15.75" customHeight="1" x14ac:dyDescent="0.15">
      <c r="A588" s="116" t="str">
        <f>IF(液状化L1の有無="","","×")</f>
        <v/>
      </c>
      <c r="F588" s="194" t="s">
        <v>413</v>
      </c>
      <c r="T588" s="186"/>
      <c r="Y588" s="52"/>
      <c r="Z588" s="52"/>
      <c r="AA588" s="52"/>
      <c r="AB588" s="52"/>
      <c r="AC588" s="52"/>
      <c r="AD588" s="189"/>
      <c r="AE588" s="189"/>
      <c r="AK588" s="51"/>
      <c r="AL588" s="24"/>
      <c r="AM588" s="24"/>
      <c r="AN588" s="24"/>
      <c r="BG588" s="179"/>
      <c r="BH588" s="179"/>
      <c r="BI588" s="179"/>
      <c r="BJ588" s="179"/>
    </row>
    <row r="589" spans="1:62" ht="15.75" customHeight="1" x14ac:dyDescent="0.15">
      <c r="A589" s="117" t="str">
        <f>IF(液状化L1の有無="","","×")</f>
        <v/>
      </c>
      <c r="F589" s="299" t="s">
        <v>414</v>
      </c>
      <c r="G589" s="299"/>
      <c r="H589" s="179" t="s">
        <v>25</v>
      </c>
      <c r="I589" s="526">
        <v>6.929999828338623</v>
      </c>
      <c r="J589" s="526"/>
      <c r="K589" s="526"/>
      <c r="L589" s="179" t="s">
        <v>416</v>
      </c>
      <c r="T589" s="186"/>
      <c r="Y589" s="52"/>
      <c r="Z589" s="52"/>
      <c r="AA589" s="52"/>
      <c r="AB589" s="52"/>
      <c r="AC589" s="52"/>
      <c r="AD589" s="189"/>
      <c r="AE589" s="189"/>
      <c r="AK589" s="51"/>
      <c r="AL589" s="24"/>
      <c r="AM589" s="24"/>
      <c r="AN589" s="24"/>
      <c r="BG589" s="179"/>
      <c r="BH589" s="179"/>
      <c r="BI589" s="179"/>
      <c r="BJ589" s="179"/>
    </row>
    <row r="590" spans="1:62" s="53" customFormat="1" ht="15.75" customHeight="1" x14ac:dyDescent="0.15">
      <c r="A590" s="115" t="str">
        <f>IF(液状化L2の有無="","","×")</f>
        <v/>
      </c>
      <c r="B590" s="179" t="s">
        <v>571</v>
      </c>
      <c r="D590" s="54"/>
      <c r="I590" s="55"/>
      <c r="J590" s="55"/>
      <c r="K590" s="55"/>
      <c r="T590" s="56"/>
      <c r="Y590" s="57"/>
      <c r="Z590" s="57"/>
      <c r="AA590" s="57"/>
      <c r="AB590" s="57"/>
      <c r="AC590" s="57"/>
      <c r="AD590" s="58"/>
      <c r="AE590" s="58"/>
      <c r="AK590" s="59"/>
      <c r="AL590" s="60"/>
      <c r="AM590" s="60"/>
      <c r="AN590" s="60"/>
      <c r="AO590" s="60"/>
      <c r="AP590" s="60"/>
      <c r="AQ590" s="60"/>
      <c r="AR590" s="60"/>
      <c r="AS590" s="60"/>
      <c r="AT590" s="60"/>
      <c r="AU590" s="60"/>
      <c r="AV590" s="60"/>
      <c r="AW590" s="60"/>
      <c r="AX590" s="60"/>
      <c r="AY590" s="60"/>
      <c r="AZ590" s="60"/>
      <c r="BA590" s="60"/>
      <c r="BB590" s="60"/>
      <c r="BC590" s="60"/>
      <c r="BD590" s="60"/>
      <c r="BE590" s="60"/>
      <c r="BF590" s="60"/>
    </row>
    <row r="591" spans="1:62" s="53" customFormat="1" ht="15.75" customHeight="1" x14ac:dyDescent="0.15">
      <c r="A591" s="115" t="str">
        <f>IF(液状化L2の有無="","","×")</f>
        <v/>
      </c>
      <c r="D591" s="54"/>
      <c r="I591" s="55"/>
      <c r="J591" s="55"/>
      <c r="K591" s="55"/>
      <c r="T591" s="56"/>
      <c r="Y591" s="57"/>
      <c r="Z591" s="57"/>
      <c r="AA591" s="57"/>
      <c r="AB591" s="57"/>
      <c r="AC591" s="57"/>
      <c r="AD591" s="58"/>
      <c r="AE591" s="58"/>
      <c r="AK591" s="59"/>
      <c r="AL591" s="60"/>
      <c r="AM591" s="60"/>
      <c r="AN591" s="60"/>
      <c r="AO591" s="60"/>
      <c r="AP591" s="60"/>
      <c r="AQ591" s="60"/>
      <c r="AR591" s="60"/>
      <c r="AS591" s="60"/>
      <c r="AT591" s="60"/>
      <c r="AU591" s="60"/>
      <c r="AV591" s="60"/>
      <c r="AW591" s="60"/>
      <c r="AX591" s="60"/>
      <c r="AY591" s="60"/>
      <c r="AZ591" s="60"/>
      <c r="BA591" s="60"/>
      <c r="BB591" s="60"/>
      <c r="BC591" s="60"/>
      <c r="BD591" s="60"/>
      <c r="BE591" s="60"/>
      <c r="BF591" s="60"/>
    </row>
    <row r="592" spans="1:62" s="23" customFormat="1" ht="15.75" customHeight="1" x14ac:dyDescent="0.15">
      <c r="A592" s="115" t="str">
        <f>IF(液状化L2の有無="","","×")</f>
        <v/>
      </c>
      <c r="B592" s="179"/>
      <c r="F592" s="26" t="s">
        <v>637</v>
      </c>
      <c r="G592" s="26"/>
      <c r="H592" s="26"/>
      <c r="I592" s="26"/>
      <c r="J592" s="26"/>
      <c r="K592" s="26"/>
      <c r="L592" s="26"/>
      <c r="M592" s="26"/>
      <c r="N592" s="26"/>
      <c r="O592" s="26"/>
      <c r="P592" s="26"/>
      <c r="Q592" s="26"/>
      <c r="R592" s="26"/>
      <c r="S592" s="26"/>
      <c r="T592" s="26"/>
      <c r="U592" s="26"/>
      <c r="V592" s="26"/>
      <c r="W592" s="26"/>
      <c r="X592" s="26"/>
      <c r="Y592" s="26"/>
      <c r="Z592" s="26"/>
      <c r="AA592" s="26"/>
      <c r="AB592" s="26"/>
      <c r="AC592" s="26"/>
      <c r="AD592" s="26"/>
      <c r="AE592" s="26"/>
      <c r="AF592" s="26"/>
    </row>
    <row r="593" spans="1:32" s="23" customFormat="1" ht="15.75" customHeight="1" x14ac:dyDescent="0.15">
      <c r="A593" s="115" t="str">
        <f>IF(液状化L2の有無="","","×")</f>
        <v/>
      </c>
      <c r="B593" s="179"/>
      <c r="F593" s="256" t="s">
        <v>74</v>
      </c>
      <c r="G593" s="257"/>
      <c r="H593" s="257"/>
      <c r="I593" s="260" t="s">
        <v>150</v>
      </c>
      <c r="J593" s="261"/>
      <c r="K593" s="261"/>
      <c r="L593" s="257" t="s">
        <v>151</v>
      </c>
      <c r="M593" s="257"/>
      <c r="N593" s="257"/>
      <c r="O593" s="257"/>
      <c r="P593" s="257" t="s">
        <v>155</v>
      </c>
      <c r="Q593" s="257"/>
      <c r="R593" s="257"/>
      <c r="S593" s="257"/>
      <c r="T593" s="257"/>
      <c r="U593" s="257" t="s">
        <v>152</v>
      </c>
      <c r="V593" s="257"/>
      <c r="W593" s="257"/>
      <c r="X593" s="257"/>
      <c r="Y593" s="257" t="s">
        <v>153</v>
      </c>
      <c r="Z593" s="257"/>
      <c r="AA593" s="257"/>
      <c r="AB593" s="257"/>
      <c r="AC593" s="257" t="s">
        <v>154</v>
      </c>
      <c r="AD593" s="257"/>
      <c r="AE593" s="257"/>
      <c r="AF593" s="263"/>
    </row>
    <row r="594" spans="1:32" s="23" customFormat="1" ht="15.75" customHeight="1" x14ac:dyDescent="0.15">
      <c r="A594" s="115" t="str">
        <f>IF(液状化L2の有無="","","×")</f>
        <v/>
      </c>
      <c r="B594" s="179"/>
      <c r="F594" s="258"/>
      <c r="G594" s="259"/>
      <c r="H594" s="259"/>
      <c r="I594" s="262"/>
      <c r="J594" s="262"/>
      <c r="K594" s="262"/>
      <c r="L594" s="259"/>
      <c r="M594" s="259"/>
      <c r="N594" s="259"/>
      <c r="O594" s="259"/>
      <c r="P594" s="259"/>
      <c r="Q594" s="259"/>
      <c r="R594" s="259"/>
      <c r="S594" s="259"/>
      <c r="T594" s="259"/>
      <c r="U594" s="259"/>
      <c r="V594" s="259"/>
      <c r="W594" s="259"/>
      <c r="X594" s="259"/>
      <c r="Y594" s="259"/>
      <c r="Z594" s="259"/>
      <c r="AA594" s="259"/>
      <c r="AB594" s="259"/>
      <c r="AC594" s="259"/>
      <c r="AD594" s="259"/>
      <c r="AE594" s="259"/>
      <c r="AF594" s="264"/>
    </row>
    <row r="595" spans="1:32" s="23" customFormat="1" ht="15.75" customHeight="1" x14ac:dyDescent="0.15">
      <c r="A595" s="115" t="str">
        <f t="shared" ref="A595:A610" si="113">IF(液状化L2の有無="×","×",IF(F595="","×",""))</f>
        <v/>
      </c>
      <c r="B595" s="179"/>
      <c r="F595" s="265">
        <f t="shared" ref="F595:F610" si="114">F570</f>
        <v>2</v>
      </c>
      <c r="G595" s="266"/>
      <c r="H595" s="266"/>
      <c r="I595" s="267">
        <f t="shared" ref="I595:I610" si="115">I570</f>
        <v>0.33000001311302185</v>
      </c>
      <c r="J595" s="267"/>
      <c r="K595" s="267"/>
      <c r="L595" s="521">
        <f t="shared" ref="L595:L610" si="116">AA303</f>
        <v>420</v>
      </c>
      <c r="M595" s="266"/>
      <c r="N595" s="266"/>
      <c r="O595" s="266"/>
      <c r="P595" s="266">
        <f>IF(L595="","",ROUND(L595/$Y$611,6))</f>
        <v>3.1000000000000001E-5</v>
      </c>
      <c r="Q595" s="266"/>
      <c r="R595" s="266"/>
      <c r="S595" s="266"/>
      <c r="T595" s="266"/>
      <c r="U595" s="266">
        <f>IF(P595="","",ROUND(P595^0.25,4))</f>
        <v>7.46E-2</v>
      </c>
      <c r="V595" s="266"/>
      <c r="W595" s="266"/>
      <c r="X595" s="266"/>
      <c r="Y595" s="529">
        <f t="shared" ref="Y595:Y610" si="117">IF(U595="","",ROUND(U595*I595,4))</f>
        <v>2.46E-2</v>
      </c>
      <c r="Z595" s="529"/>
      <c r="AA595" s="529"/>
      <c r="AB595" s="529"/>
      <c r="AC595" s="271">
        <f>IF(Y595="","",SUM(Y$595:Y595))</f>
        <v>2.46E-2</v>
      </c>
      <c r="AD595" s="271"/>
      <c r="AE595" s="271"/>
      <c r="AF595" s="272"/>
    </row>
    <row r="596" spans="1:32" s="23" customFormat="1" ht="15.75" customHeight="1" x14ac:dyDescent="0.15">
      <c r="A596" s="115" t="str">
        <f t="shared" si="113"/>
        <v/>
      </c>
      <c r="B596" s="179"/>
      <c r="F596" s="240">
        <f t="shared" si="114"/>
        <v>3</v>
      </c>
      <c r="G596" s="241"/>
      <c r="H596" s="241"/>
      <c r="I596" s="242">
        <f t="shared" si="115"/>
        <v>1.5</v>
      </c>
      <c r="J596" s="242"/>
      <c r="K596" s="242"/>
      <c r="L596" s="517">
        <f t="shared" si="116"/>
        <v>2520</v>
      </c>
      <c r="M596" s="241"/>
      <c r="N596" s="241"/>
      <c r="O596" s="241"/>
      <c r="P596" s="241">
        <f t="shared" ref="P596:P610" si="118">IF(L596="","",ROUND(L596/$Y$611,6))</f>
        <v>1.83E-4</v>
      </c>
      <c r="Q596" s="241"/>
      <c r="R596" s="241"/>
      <c r="S596" s="241"/>
      <c r="T596" s="241"/>
      <c r="U596" s="241">
        <f t="shared" ref="U596:U610" si="119">IF(P596="","",ROUND(P596^0.25,4))</f>
        <v>0.1163</v>
      </c>
      <c r="V596" s="241"/>
      <c r="W596" s="241"/>
      <c r="X596" s="241"/>
      <c r="Y596" s="527">
        <f t="shared" si="117"/>
        <v>0.17449999999999999</v>
      </c>
      <c r="Z596" s="527"/>
      <c r="AA596" s="527"/>
      <c r="AB596" s="527"/>
      <c r="AC596" s="246">
        <f>IF(Y596="","",SUM(Y$595:Y596))</f>
        <v>0.1991</v>
      </c>
      <c r="AD596" s="246"/>
      <c r="AE596" s="246"/>
      <c r="AF596" s="247"/>
    </row>
    <row r="597" spans="1:32" s="23" customFormat="1" ht="15.75" customHeight="1" x14ac:dyDescent="0.15">
      <c r="A597" s="115" t="str">
        <f t="shared" si="113"/>
        <v/>
      </c>
      <c r="B597" s="179"/>
      <c r="F597" s="240">
        <f t="shared" si="114"/>
        <v>4</v>
      </c>
      <c r="G597" s="241"/>
      <c r="H597" s="241"/>
      <c r="I597" s="242">
        <f t="shared" si="115"/>
        <v>6.5500001907348633</v>
      </c>
      <c r="J597" s="242"/>
      <c r="K597" s="242"/>
      <c r="L597" s="517">
        <f t="shared" si="116"/>
        <v>7730</v>
      </c>
      <c r="M597" s="241"/>
      <c r="N597" s="241"/>
      <c r="O597" s="241"/>
      <c r="P597" s="241">
        <f t="shared" si="118"/>
        <v>5.62E-4</v>
      </c>
      <c r="Q597" s="241"/>
      <c r="R597" s="241"/>
      <c r="S597" s="241"/>
      <c r="T597" s="241"/>
      <c r="U597" s="241">
        <f t="shared" si="119"/>
        <v>0.154</v>
      </c>
      <c r="V597" s="241"/>
      <c r="W597" s="241"/>
      <c r="X597" s="241"/>
      <c r="Y597" s="527">
        <f t="shared" si="117"/>
        <v>1.0086999999999999</v>
      </c>
      <c r="Z597" s="527"/>
      <c r="AA597" s="527"/>
      <c r="AB597" s="527"/>
      <c r="AC597" s="246">
        <f>IF(Y597="","",SUM(Y$595:Y597))</f>
        <v>1.2078</v>
      </c>
      <c r="AD597" s="246"/>
      <c r="AE597" s="246"/>
      <c r="AF597" s="247"/>
    </row>
    <row r="598" spans="1:32" s="23" customFormat="1" ht="15.75" customHeight="1" x14ac:dyDescent="0.15">
      <c r="A598" s="115" t="str">
        <f t="shared" si="113"/>
        <v/>
      </c>
      <c r="B598" s="179"/>
      <c r="F598" s="240">
        <f t="shared" si="114"/>
        <v>5</v>
      </c>
      <c r="G598" s="241"/>
      <c r="H598" s="241"/>
      <c r="I598" s="242">
        <f t="shared" si="115"/>
        <v>3.4500000476837158</v>
      </c>
      <c r="J598" s="242"/>
      <c r="K598" s="242"/>
      <c r="L598" s="517">
        <f t="shared" si="116"/>
        <v>7730</v>
      </c>
      <c r="M598" s="241"/>
      <c r="N598" s="241"/>
      <c r="O598" s="241"/>
      <c r="P598" s="241">
        <f t="shared" si="118"/>
        <v>5.62E-4</v>
      </c>
      <c r="Q598" s="241"/>
      <c r="R598" s="241"/>
      <c r="S598" s="241"/>
      <c r="T598" s="241"/>
      <c r="U598" s="241">
        <f t="shared" si="119"/>
        <v>0.154</v>
      </c>
      <c r="V598" s="241"/>
      <c r="W598" s="241"/>
      <c r="X598" s="241"/>
      <c r="Y598" s="527">
        <f t="shared" si="117"/>
        <v>0.53129999999999999</v>
      </c>
      <c r="Z598" s="527"/>
      <c r="AA598" s="527"/>
      <c r="AB598" s="527"/>
      <c r="AC598" s="246">
        <f>IF(Y598="","",SUM(Y$595:Y598))</f>
        <v>1.7391000000000001</v>
      </c>
      <c r="AD598" s="246"/>
      <c r="AE598" s="246"/>
      <c r="AF598" s="247"/>
    </row>
    <row r="599" spans="1:32" s="23" customFormat="1" ht="15.75" customHeight="1" x14ac:dyDescent="0.15">
      <c r="A599" s="115" t="str">
        <f t="shared" si="113"/>
        <v/>
      </c>
      <c r="B599" s="179"/>
      <c r="F599" s="240">
        <f t="shared" si="114"/>
        <v>6</v>
      </c>
      <c r="G599" s="241"/>
      <c r="H599" s="241"/>
      <c r="I599" s="242">
        <f t="shared" si="115"/>
        <v>2.3499999046325684</v>
      </c>
      <c r="J599" s="242"/>
      <c r="K599" s="242"/>
      <c r="L599" s="517">
        <f t="shared" si="116"/>
        <v>7730</v>
      </c>
      <c r="M599" s="241"/>
      <c r="N599" s="241"/>
      <c r="O599" s="241"/>
      <c r="P599" s="241">
        <f t="shared" si="118"/>
        <v>5.62E-4</v>
      </c>
      <c r="Q599" s="241"/>
      <c r="R599" s="241"/>
      <c r="S599" s="241"/>
      <c r="T599" s="241"/>
      <c r="U599" s="241">
        <f t="shared" si="119"/>
        <v>0.154</v>
      </c>
      <c r="V599" s="241"/>
      <c r="W599" s="241"/>
      <c r="X599" s="241"/>
      <c r="Y599" s="527">
        <f t="shared" si="117"/>
        <v>0.3619</v>
      </c>
      <c r="Z599" s="527"/>
      <c r="AA599" s="527"/>
      <c r="AB599" s="527"/>
      <c r="AC599" s="246">
        <f>IF(Y599="","",SUM(Y$595:Y599))</f>
        <v>2.101</v>
      </c>
      <c r="AD599" s="246"/>
      <c r="AE599" s="246"/>
      <c r="AF599" s="247"/>
    </row>
    <row r="600" spans="1:32" s="23" customFormat="1" ht="15.75" customHeight="1" x14ac:dyDescent="0.15">
      <c r="A600" s="115" t="str">
        <f t="shared" si="113"/>
        <v/>
      </c>
      <c r="B600" s="179"/>
      <c r="F600" s="240">
        <f t="shared" si="114"/>
        <v>7</v>
      </c>
      <c r="G600" s="241"/>
      <c r="H600" s="241"/>
      <c r="I600" s="242">
        <f t="shared" si="115"/>
        <v>8.6000003814697266</v>
      </c>
      <c r="J600" s="242"/>
      <c r="K600" s="242"/>
      <c r="L600" s="517">
        <f t="shared" si="116"/>
        <v>16940</v>
      </c>
      <c r="M600" s="241"/>
      <c r="N600" s="241"/>
      <c r="O600" s="241"/>
      <c r="P600" s="241">
        <f t="shared" si="118"/>
        <v>1.2329999999999999E-3</v>
      </c>
      <c r="Q600" s="241"/>
      <c r="R600" s="241"/>
      <c r="S600" s="241"/>
      <c r="T600" s="241"/>
      <c r="U600" s="241">
        <f t="shared" si="119"/>
        <v>0.18740000000000001</v>
      </c>
      <c r="V600" s="241"/>
      <c r="W600" s="241"/>
      <c r="X600" s="241"/>
      <c r="Y600" s="527">
        <f t="shared" si="117"/>
        <v>1.6115999999999999</v>
      </c>
      <c r="Z600" s="527"/>
      <c r="AA600" s="527"/>
      <c r="AB600" s="527"/>
      <c r="AC600" s="246">
        <f>IF(Y600="","",SUM(Y$595:Y600))</f>
        <v>3.7126000000000001</v>
      </c>
      <c r="AD600" s="246"/>
      <c r="AE600" s="246"/>
      <c r="AF600" s="247"/>
    </row>
    <row r="601" spans="1:32" s="23" customFormat="1" ht="15.75" customHeight="1" x14ac:dyDescent="0.15">
      <c r="A601" s="115" t="str">
        <f t="shared" si="113"/>
        <v/>
      </c>
      <c r="B601" s="179"/>
      <c r="F601" s="240">
        <f t="shared" si="114"/>
        <v>8</v>
      </c>
      <c r="G601" s="241"/>
      <c r="H601" s="241"/>
      <c r="I601" s="242">
        <f t="shared" si="115"/>
        <v>2.2000000476837158</v>
      </c>
      <c r="J601" s="242"/>
      <c r="K601" s="242"/>
      <c r="L601" s="517">
        <f t="shared" si="116"/>
        <v>24170</v>
      </c>
      <c r="M601" s="241"/>
      <c r="N601" s="241"/>
      <c r="O601" s="241"/>
      <c r="P601" s="241">
        <f t="shared" si="118"/>
        <v>1.7589999999999999E-3</v>
      </c>
      <c r="Q601" s="241"/>
      <c r="R601" s="241"/>
      <c r="S601" s="241"/>
      <c r="T601" s="241"/>
      <c r="U601" s="241">
        <f t="shared" si="119"/>
        <v>0.20480000000000001</v>
      </c>
      <c r="V601" s="241"/>
      <c r="W601" s="241"/>
      <c r="X601" s="241"/>
      <c r="Y601" s="527">
        <f t="shared" si="117"/>
        <v>0.4506</v>
      </c>
      <c r="Z601" s="527"/>
      <c r="AA601" s="527"/>
      <c r="AB601" s="527"/>
      <c r="AC601" s="246">
        <f>IF(Y601="","",SUM(Y$595:Y601))</f>
        <v>4.1631999999999998</v>
      </c>
      <c r="AD601" s="246"/>
      <c r="AE601" s="246"/>
      <c r="AF601" s="247"/>
    </row>
    <row r="602" spans="1:32" s="23" customFormat="1" ht="15.75" customHeight="1" x14ac:dyDescent="0.15">
      <c r="A602" s="115" t="str">
        <f t="shared" si="113"/>
        <v/>
      </c>
      <c r="B602" s="179"/>
      <c r="F602" s="240">
        <f t="shared" si="114"/>
        <v>9</v>
      </c>
      <c r="G602" s="241"/>
      <c r="H602" s="241"/>
      <c r="I602" s="242">
        <f t="shared" si="115"/>
        <v>1.5</v>
      </c>
      <c r="J602" s="242"/>
      <c r="K602" s="242"/>
      <c r="L602" s="517">
        <f t="shared" si="116"/>
        <v>39390</v>
      </c>
      <c r="M602" s="241"/>
      <c r="N602" s="241"/>
      <c r="O602" s="241"/>
      <c r="P602" s="241">
        <f t="shared" si="118"/>
        <v>2.8660000000000001E-3</v>
      </c>
      <c r="Q602" s="241"/>
      <c r="R602" s="241"/>
      <c r="S602" s="241"/>
      <c r="T602" s="241"/>
      <c r="U602" s="241">
        <f t="shared" si="119"/>
        <v>0.23139999999999999</v>
      </c>
      <c r="V602" s="241"/>
      <c r="W602" s="241"/>
      <c r="X602" s="241"/>
      <c r="Y602" s="527">
        <f t="shared" si="117"/>
        <v>0.34710000000000002</v>
      </c>
      <c r="Z602" s="527"/>
      <c r="AA602" s="527"/>
      <c r="AB602" s="527"/>
      <c r="AC602" s="246">
        <f>IF(Y602="","",SUM(Y$595:Y602))</f>
        <v>4.5103</v>
      </c>
      <c r="AD602" s="246"/>
      <c r="AE602" s="246"/>
      <c r="AF602" s="247"/>
    </row>
    <row r="603" spans="1:32" s="23" customFormat="1" ht="15.75" customHeight="1" x14ac:dyDescent="0.15">
      <c r="A603" s="115" t="str">
        <f t="shared" si="113"/>
        <v/>
      </c>
      <c r="B603" s="179"/>
      <c r="F603" s="240">
        <f t="shared" si="114"/>
        <v>10</v>
      </c>
      <c r="G603" s="241"/>
      <c r="H603" s="241"/>
      <c r="I603" s="242">
        <f t="shared" si="115"/>
        <v>3.8499999046325684</v>
      </c>
      <c r="J603" s="242"/>
      <c r="K603" s="242"/>
      <c r="L603" s="517">
        <f t="shared" si="116"/>
        <v>28330</v>
      </c>
      <c r="M603" s="241"/>
      <c r="N603" s="241"/>
      <c r="O603" s="241"/>
      <c r="P603" s="241">
        <f t="shared" si="118"/>
        <v>2.062E-3</v>
      </c>
      <c r="Q603" s="241"/>
      <c r="R603" s="241"/>
      <c r="S603" s="241"/>
      <c r="T603" s="241"/>
      <c r="U603" s="241">
        <f t="shared" si="119"/>
        <v>0.21310000000000001</v>
      </c>
      <c r="V603" s="241"/>
      <c r="W603" s="241"/>
      <c r="X603" s="241"/>
      <c r="Y603" s="527">
        <f t="shared" si="117"/>
        <v>0.82040000000000002</v>
      </c>
      <c r="Z603" s="527"/>
      <c r="AA603" s="527"/>
      <c r="AB603" s="527"/>
      <c r="AC603" s="246">
        <f>IF(Y603="","",SUM(Y$595:Y603))</f>
        <v>5.3307000000000002</v>
      </c>
      <c r="AD603" s="246"/>
      <c r="AE603" s="246"/>
      <c r="AF603" s="247"/>
    </row>
    <row r="604" spans="1:32" s="23" customFormat="1" ht="15.75" customHeight="1" x14ac:dyDescent="0.15">
      <c r="A604" s="115" t="str">
        <f t="shared" si="113"/>
        <v/>
      </c>
      <c r="B604" s="179"/>
      <c r="F604" s="240">
        <f t="shared" si="114"/>
        <v>11</v>
      </c>
      <c r="G604" s="241"/>
      <c r="H604" s="241"/>
      <c r="I604" s="242">
        <f t="shared" si="115"/>
        <v>2.4000000953674316</v>
      </c>
      <c r="J604" s="242"/>
      <c r="K604" s="242"/>
      <c r="L604" s="517">
        <f t="shared" si="116"/>
        <v>39390</v>
      </c>
      <c r="M604" s="241"/>
      <c r="N604" s="241"/>
      <c r="O604" s="241"/>
      <c r="P604" s="241">
        <f t="shared" si="118"/>
        <v>2.8660000000000001E-3</v>
      </c>
      <c r="Q604" s="241"/>
      <c r="R604" s="241"/>
      <c r="S604" s="241"/>
      <c r="T604" s="241"/>
      <c r="U604" s="241">
        <f t="shared" si="119"/>
        <v>0.23139999999999999</v>
      </c>
      <c r="V604" s="241"/>
      <c r="W604" s="241"/>
      <c r="X604" s="241"/>
      <c r="Y604" s="527">
        <f t="shared" si="117"/>
        <v>0.5554</v>
      </c>
      <c r="Z604" s="527"/>
      <c r="AA604" s="527"/>
      <c r="AB604" s="527"/>
      <c r="AC604" s="246">
        <f>IF(Y604="","",SUM(Y$595:Y604))</f>
        <v>5.8860999999999999</v>
      </c>
      <c r="AD604" s="246"/>
      <c r="AE604" s="246"/>
      <c r="AF604" s="247"/>
    </row>
    <row r="605" spans="1:32" s="23" customFormat="1" ht="15.75" customHeight="1" x14ac:dyDescent="0.15">
      <c r="A605" s="115" t="str">
        <f t="shared" si="113"/>
        <v/>
      </c>
      <c r="B605" s="179"/>
      <c r="F605" s="240">
        <f t="shared" si="114"/>
        <v>12</v>
      </c>
      <c r="G605" s="241"/>
      <c r="H605" s="241"/>
      <c r="I605" s="242">
        <f t="shared" si="115"/>
        <v>2.2699999809265137</v>
      </c>
      <c r="J605" s="242"/>
      <c r="K605" s="242"/>
      <c r="L605" s="517">
        <f t="shared" si="116"/>
        <v>26700</v>
      </c>
      <c r="M605" s="241"/>
      <c r="N605" s="241"/>
      <c r="O605" s="241"/>
      <c r="P605" s="241">
        <f t="shared" si="118"/>
        <v>1.9430000000000001E-3</v>
      </c>
      <c r="Q605" s="241"/>
      <c r="R605" s="241"/>
      <c r="S605" s="241"/>
      <c r="T605" s="241"/>
      <c r="U605" s="241">
        <f t="shared" si="119"/>
        <v>0.21</v>
      </c>
      <c r="V605" s="241"/>
      <c r="W605" s="241"/>
      <c r="X605" s="241"/>
      <c r="Y605" s="527">
        <f t="shared" si="117"/>
        <v>0.47670000000000001</v>
      </c>
      <c r="Z605" s="527"/>
      <c r="AA605" s="527"/>
      <c r="AB605" s="527"/>
      <c r="AC605" s="246">
        <f>IF(Y605="","",SUM(Y$595:Y605))</f>
        <v>6.3628</v>
      </c>
      <c r="AD605" s="246"/>
      <c r="AE605" s="246"/>
      <c r="AF605" s="247"/>
    </row>
    <row r="606" spans="1:32" s="23" customFormat="1" ht="15.75" hidden="1" customHeight="1" x14ac:dyDescent="0.15">
      <c r="A606" s="115" t="str">
        <f t="shared" si="113"/>
        <v>×</v>
      </c>
      <c r="B606" s="179"/>
      <c r="F606" s="240" t="str">
        <f t="shared" si="114"/>
        <v/>
      </c>
      <c r="G606" s="241"/>
      <c r="H606" s="241"/>
      <c r="I606" s="242">
        <f t="shared" si="115"/>
        <v>0</v>
      </c>
      <c r="J606" s="242"/>
      <c r="K606" s="242"/>
      <c r="L606" s="517" t="str">
        <f t="shared" si="116"/>
        <v/>
      </c>
      <c r="M606" s="241"/>
      <c r="N606" s="241"/>
      <c r="O606" s="241"/>
      <c r="P606" s="241" t="str">
        <f t="shared" si="118"/>
        <v/>
      </c>
      <c r="Q606" s="241"/>
      <c r="R606" s="241"/>
      <c r="S606" s="241"/>
      <c r="T606" s="241"/>
      <c r="U606" s="241" t="str">
        <f t="shared" si="119"/>
        <v/>
      </c>
      <c r="V606" s="241"/>
      <c r="W606" s="241"/>
      <c r="X606" s="241"/>
      <c r="Y606" s="527" t="str">
        <f t="shared" si="117"/>
        <v/>
      </c>
      <c r="Z606" s="527"/>
      <c r="AA606" s="527"/>
      <c r="AB606" s="527"/>
      <c r="AC606" s="246" t="str">
        <f>IF(Y606="","",SUM(Y$595:Y606))</f>
        <v/>
      </c>
      <c r="AD606" s="246"/>
      <c r="AE606" s="246"/>
      <c r="AF606" s="247"/>
    </row>
    <row r="607" spans="1:32" s="23" customFormat="1" ht="15.75" hidden="1" customHeight="1" x14ac:dyDescent="0.15">
      <c r="A607" s="115" t="str">
        <f t="shared" si="113"/>
        <v>×</v>
      </c>
      <c r="B607" s="179"/>
      <c r="F607" s="240" t="str">
        <f t="shared" si="114"/>
        <v/>
      </c>
      <c r="G607" s="241"/>
      <c r="H607" s="241"/>
      <c r="I607" s="242">
        <f t="shared" si="115"/>
        <v>0</v>
      </c>
      <c r="J607" s="242"/>
      <c r="K607" s="242"/>
      <c r="L607" s="517" t="str">
        <f t="shared" si="116"/>
        <v/>
      </c>
      <c r="M607" s="241"/>
      <c r="N607" s="241"/>
      <c r="O607" s="241"/>
      <c r="P607" s="241" t="str">
        <f t="shared" si="118"/>
        <v/>
      </c>
      <c r="Q607" s="241"/>
      <c r="R607" s="241"/>
      <c r="S607" s="241"/>
      <c r="T607" s="241"/>
      <c r="U607" s="241" t="str">
        <f t="shared" si="119"/>
        <v/>
      </c>
      <c r="V607" s="241"/>
      <c r="W607" s="241"/>
      <c r="X607" s="241"/>
      <c r="Y607" s="527" t="str">
        <f t="shared" si="117"/>
        <v/>
      </c>
      <c r="Z607" s="527"/>
      <c r="AA607" s="527"/>
      <c r="AB607" s="527"/>
      <c r="AC607" s="246" t="str">
        <f>IF(Y607="","",SUM(Y$595:Y607))</f>
        <v/>
      </c>
      <c r="AD607" s="246"/>
      <c r="AE607" s="246"/>
      <c r="AF607" s="247"/>
    </row>
    <row r="608" spans="1:32" s="23" customFormat="1" ht="15.75" hidden="1" customHeight="1" x14ac:dyDescent="0.15">
      <c r="A608" s="115" t="str">
        <f t="shared" si="113"/>
        <v>×</v>
      </c>
      <c r="B608" s="179"/>
      <c r="F608" s="240" t="str">
        <f t="shared" si="114"/>
        <v/>
      </c>
      <c r="G608" s="241"/>
      <c r="H608" s="241"/>
      <c r="I608" s="242">
        <f t="shared" si="115"/>
        <v>0</v>
      </c>
      <c r="J608" s="242"/>
      <c r="K608" s="242"/>
      <c r="L608" s="517" t="str">
        <f t="shared" si="116"/>
        <v/>
      </c>
      <c r="M608" s="241"/>
      <c r="N608" s="241"/>
      <c r="O608" s="241"/>
      <c r="P608" s="241" t="str">
        <f t="shared" si="118"/>
        <v/>
      </c>
      <c r="Q608" s="241"/>
      <c r="R608" s="241"/>
      <c r="S608" s="241"/>
      <c r="T608" s="241"/>
      <c r="U608" s="241" t="str">
        <f t="shared" si="119"/>
        <v/>
      </c>
      <c r="V608" s="241"/>
      <c r="W608" s="241"/>
      <c r="X608" s="241"/>
      <c r="Y608" s="527" t="str">
        <f t="shared" si="117"/>
        <v/>
      </c>
      <c r="Z608" s="527"/>
      <c r="AA608" s="527"/>
      <c r="AB608" s="527"/>
      <c r="AC608" s="246" t="str">
        <f>IF(Y608="","",SUM(Y$595:Y608))</f>
        <v/>
      </c>
      <c r="AD608" s="246"/>
      <c r="AE608" s="246"/>
      <c r="AF608" s="247"/>
    </row>
    <row r="609" spans="1:62" s="23" customFormat="1" ht="15.75" hidden="1" customHeight="1" x14ac:dyDescent="0.15">
      <c r="A609" s="115" t="str">
        <f t="shared" si="113"/>
        <v>×</v>
      </c>
      <c r="B609" s="179"/>
      <c r="F609" s="240" t="str">
        <f t="shared" si="114"/>
        <v/>
      </c>
      <c r="G609" s="241"/>
      <c r="H609" s="241"/>
      <c r="I609" s="242">
        <f t="shared" si="115"/>
        <v>0</v>
      </c>
      <c r="J609" s="242"/>
      <c r="K609" s="242"/>
      <c r="L609" s="517" t="str">
        <f t="shared" si="116"/>
        <v/>
      </c>
      <c r="M609" s="241"/>
      <c r="N609" s="241"/>
      <c r="O609" s="241"/>
      <c r="P609" s="241" t="str">
        <f t="shared" si="118"/>
        <v/>
      </c>
      <c r="Q609" s="241"/>
      <c r="R609" s="241"/>
      <c r="S609" s="241"/>
      <c r="T609" s="241"/>
      <c r="U609" s="241" t="str">
        <f t="shared" si="119"/>
        <v/>
      </c>
      <c r="V609" s="241"/>
      <c r="W609" s="241"/>
      <c r="X609" s="241"/>
      <c r="Y609" s="527" t="str">
        <f t="shared" si="117"/>
        <v/>
      </c>
      <c r="Z609" s="527"/>
      <c r="AA609" s="527"/>
      <c r="AB609" s="527"/>
      <c r="AC609" s="246" t="str">
        <f>IF(Y609="","",SUM(Y$595:Y609))</f>
        <v/>
      </c>
      <c r="AD609" s="246"/>
      <c r="AE609" s="246"/>
      <c r="AF609" s="247"/>
    </row>
    <row r="610" spans="1:62" s="23" customFormat="1" ht="15.75" hidden="1" customHeight="1" x14ac:dyDescent="0.15">
      <c r="A610" s="115" t="str">
        <f t="shared" si="113"/>
        <v>×</v>
      </c>
      <c r="B610" s="179"/>
      <c r="F610" s="251" t="str">
        <f t="shared" si="114"/>
        <v/>
      </c>
      <c r="G610" s="252"/>
      <c r="H610" s="252"/>
      <c r="I610" s="253">
        <f t="shared" si="115"/>
        <v>0</v>
      </c>
      <c r="J610" s="253"/>
      <c r="K610" s="253"/>
      <c r="L610" s="508" t="str">
        <f t="shared" si="116"/>
        <v/>
      </c>
      <c r="M610" s="252"/>
      <c r="N610" s="252"/>
      <c r="O610" s="252"/>
      <c r="P610" s="252" t="str">
        <f t="shared" si="118"/>
        <v/>
      </c>
      <c r="Q610" s="252"/>
      <c r="R610" s="252"/>
      <c r="S610" s="252"/>
      <c r="T610" s="252"/>
      <c r="U610" s="252" t="str">
        <f t="shared" si="119"/>
        <v/>
      </c>
      <c r="V610" s="252"/>
      <c r="W610" s="252"/>
      <c r="X610" s="252"/>
      <c r="Y610" s="528" t="str">
        <f t="shared" si="117"/>
        <v/>
      </c>
      <c r="Z610" s="528"/>
      <c r="AA610" s="528"/>
      <c r="AB610" s="528"/>
      <c r="AC610" s="238" t="str">
        <f>IF(Y610="","",SUM(Y$595:Y610))</f>
        <v/>
      </c>
      <c r="AD610" s="238"/>
      <c r="AE610" s="238"/>
      <c r="AF610" s="239"/>
    </row>
    <row r="611" spans="1:62" ht="15.75" customHeight="1" x14ac:dyDescent="0.15">
      <c r="A611" s="115" t="str">
        <f>IF(液状化L2の有無="","","×")</f>
        <v/>
      </c>
      <c r="F611" s="183"/>
      <c r="G611" s="183"/>
      <c r="H611" s="183"/>
      <c r="I611" s="183"/>
      <c r="J611" s="183"/>
      <c r="K611" s="183"/>
      <c r="L611" s="183"/>
      <c r="M611" s="183"/>
      <c r="N611" s="183"/>
      <c r="O611" s="183"/>
      <c r="P611" s="183"/>
      <c r="Q611" s="183"/>
      <c r="R611" s="183"/>
      <c r="S611" s="183"/>
      <c r="T611" s="50" t="s">
        <v>119</v>
      </c>
      <c r="U611" s="183">
        <v>4</v>
      </c>
      <c r="V611" s="248" t="s">
        <v>141</v>
      </c>
      <c r="W611" s="248"/>
      <c r="X611" s="183" t="s">
        <v>25</v>
      </c>
      <c r="Y611" s="249">
        <f>Y586</f>
        <v>13742400</v>
      </c>
      <c r="Z611" s="249"/>
      <c r="AA611" s="249"/>
      <c r="AB611" s="249"/>
      <c r="AC611" s="249"/>
      <c r="AD611" s="250" t="s">
        <v>157</v>
      </c>
      <c r="AE611" s="250"/>
      <c r="AF611" s="183" t="s">
        <v>149</v>
      </c>
      <c r="AK611" s="51"/>
      <c r="AL611" s="24"/>
      <c r="AM611" s="24"/>
      <c r="AN611" s="24"/>
      <c r="BG611" s="179"/>
      <c r="BH611" s="179"/>
      <c r="BI611" s="179"/>
      <c r="BJ611" s="179"/>
    </row>
    <row r="612" spans="1:62" ht="15.75" customHeight="1" x14ac:dyDescent="0.15">
      <c r="A612" s="115" t="str">
        <f>IF(液状化L2の有無="","","×")</f>
        <v/>
      </c>
      <c r="F612" s="179"/>
      <c r="T612" s="186"/>
      <c r="Y612" s="52"/>
      <c r="Z612" s="52"/>
      <c r="AA612" s="52"/>
      <c r="AB612" s="52"/>
      <c r="AC612" s="52"/>
      <c r="AD612" s="189"/>
      <c r="AE612" s="189"/>
      <c r="AK612" s="51"/>
      <c r="AL612" s="24"/>
      <c r="AM612" s="24"/>
      <c r="AN612" s="24"/>
      <c r="BG612" s="179"/>
      <c r="BH612" s="179"/>
      <c r="BI612" s="179"/>
      <c r="BJ612" s="179"/>
    </row>
    <row r="613" spans="1:62" ht="15.75" customHeight="1" x14ac:dyDescent="0.15">
      <c r="A613" s="115" t="str">
        <f>IF(液状化L2の有無="","","×")</f>
        <v/>
      </c>
      <c r="F613" s="194" t="s">
        <v>413</v>
      </c>
      <c r="T613" s="186"/>
      <c r="Y613" s="52"/>
      <c r="Z613" s="52"/>
      <c r="AA613" s="52"/>
      <c r="AB613" s="52"/>
      <c r="AC613" s="52"/>
      <c r="AD613" s="189"/>
      <c r="AE613" s="189"/>
      <c r="AK613" s="51"/>
      <c r="AL613" s="24"/>
      <c r="AM613" s="24"/>
      <c r="AN613" s="24"/>
      <c r="BG613" s="179"/>
      <c r="BH613" s="179"/>
      <c r="BI613" s="179"/>
      <c r="BJ613" s="179"/>
    </row>
    <row r="614" spans="1:62" ht="15.75" customHeight="1" x14ac:dyDescent="0.15">
      <c r="A614" s="115" t="str">
        <f>IF(液状化L2の有無="","","×")</f>
        <v/>
      </c>
      <c r="F614" s="299" t="s">
        <v>414</v>
      </c>
      <c r="G614" s="299"/>
      <c r="H614" s="179" t="s">
        <v>25</v>
      </c>
      <c r="I614" s="526">
        <v>7.0300002098083496</v>
      </c>
      <c r="J614" s="526"/>
      <c r="K614" s="526"/>
      <c r="L614" s="179" t="s">
        <v>416</v>
      </c>
      <c r="T614" s="186"/>
      <c r="Y614" s="52"/>
      <c r="Z614" s="52"/>
      <c r="AA614" s="52"/>
      <c r="AB614" s="52"/>
      <c r="AC614" s="52"/>
      <c r="AD614" s="189"/>
      <c r="AE614" s="189"/>
      <c r="AK614" s="51"/>
      <c r="AL614" s="24"/>
      <c r="AM614" s="24"/>
      <c r="AN614" s="24"/>
      <c r="BG614" s="179"/>
      <c r="BH614" s="179"/>
      <c r="BI614" s="179"/>
      <c r="BJ614" s="179"/>
    </row>
    <row r="615" spans="1:62" ht="15.75" customHeight="1" x14ac:dyDescent="0.15">
      <c r="B615" s="179" t="s">
        <v>571</v>
      </c>
      <c r="F615" s="179"/>
      <c r="I615" s="118"/>
      <c r="J615" s="118"/>
      <c r="K615" s="118"/>
      <c r="L615" s="53"/>
      <c r="T615" s="186"/>
      <c r="Y615" s="52"/>
      <c r="Z615" s="52"/>
      <c r="AA615" s="52"/>
      <c r="AB615" s="52"/>
      <c r="AC615" s="52"/>
      <c r="AD615" s="189"/>
      <c r="AE615" s="189"/>
      <c r="AK615" s="51"/>
      <c r="AL615" s="24"/>
      <c r="AM615" s="24"/>
      <c r="AN615" s="24"/>
      <c r="BG615" s="179"/>
      <c r="BH615" s="179"/>
      <c r="BI615" s="179"/>
      <c r="BJ615" s="179"/>
    </row>
    <row r="616" spans="1:62" ht="15.75" customHeight="1" x14ac:dyDescent="0.15">
      <c r="F616" s="179"/>
      <c r="I616" s="118"/>
      <c r="J616" s="118"/>
      <c r="K616" s="118"/>
      <c r="L616" s="53"/>
      <c r="T616" s="186"/>
      <c r="Y616" s="52"/>
      <c r="Z616" s="52"/>
      <c r="AA616" s="52"/>
      <c r="AB616" s="52"/>
      <c r="AC616" s="52"/>
      <c r="AD616" s="189"/>
      <c r="AE616" s="189"/>
      <c r="AK616" s="51"/>
      <c r="AL616" s="24"/>
      <c r="AM616" s="24"/>
      <c r="AN616" s="24"/>
      <c r="BG616" s="179"/>
      <c r="BH616" s="179"/>
      <c r="BI616" s="179"/>
      <c r="BJ616" s="179"/>
    </row>
    <row r="617" spans="1:62" s="23" customFormat="1" ht="15.75" customHeight="1" x14ac:dyDescent="0.15">
      <c r="F617" s="23" t="s">
        <v>75</v>
      </c>
      <c r="G617" s="23" t="s">
        <v>179</v>
      </c>
    </row>
    <row r="618" spans="1:62" s="23" customFormat="1" ht="15.75" customHeight="1" x14ac:dyDescent="0.15"/>
    <row r="619" spans="1:62" s="23" customFormat="1" ht="15.75" customHeight="1" x14ac:dyDescent="0.15">
      <c r="G619" s="23" t="s">
        <v>180</v>
      </c>
    </row>
    <row r="620" spans="1:62" s="23" customFormat="1" ht="15.75" customHeight="1" x14ac:dyDescent="0.15">
      <c r="B620" s="179" t="s">
        <v>571</v>
      </c>
    </row>
    <row r="621" spans="1:62" s="23" customFormat="1" ht="15.75" customHeight="1" x14ac:dyDescent="0.15"/>
    <row r="622" spans="1:62" s="23" customFormat="1" ht="15.75" customHeight="1" x14ac:dyDescent="0.15">
      <c r="G622" s="28" t="s">
        <v>183</v>
      </c>
      <c r="H622" s="34"/>
      <c r="I622" s="34"/>
      <c r="J622" s="34"/>
      <c r="K622" s="28"/>
      <c r="L622" s="28"/>
      <c r="M622" s="28"/>
      <c r="N622" s="28"/>
      <c r="O622" s="28"/>
      <c r="P622" s="28"/>
      <c r="Q622" s="28"/>
      <c r="R622" s="28"/>
      <c r="S622" s="28"/>
      <c r="T622" s="28"/>
      <c r="U622" s="28"/>
      <c r="V622" s="28"/>
      <c r="W622" s="28"/>
      <c r="X622" s="28"/>
      <c r="Y622" s="28"/>
      <c r="Z622" s="28"/>
      <c r="AA622" s="28"/>
      <c r="AB622" s="28"/>
      <c r="AC622" s="28"/>
      <c r="AD622" s="28"/>
      <c r="AE622" s="28"/>
      <c r="AF622" s="28"/>
      <c r="AG622" s="28"/>
      <c r="AH622" s="28"/>
      <c r="AI622" s="30"/>
    </row>
    <row r="623" spans="1:62" s="23" customFormat="1" ht="15.75" customHeight="1" x14ac:dyDescent="0.15">
      <c r="G623" s="341" t="s">
        <v>417</v>
      </c>
      <c r="H623" s="261"/>
      <c r="I623" s="261"/>
      <c r="J623" s="261"/>
      <c r="K623" s="261"/>
      <c r="L623" s="261"/>
      <c r="M623" s="261"/>
      <c r="N623" s="261"/>
      <c r="O623" s="261"/>
      <c r="P623" s="261"/>
      <c r="Q623" s="261"/>
      <c r="R623" s="261"/>
      <c r="S623" s="261"/>
      <c r="T623" s="334"/>
      <c r="U623" s="354" t="s">
        <v>418</v>
      </c>
      <c r="V623" s="269"/>
      <c r="W623" s="269"/>
      <c r="X623" s="269"/>
      <c r="Y623" s="269"/>
      <c r="Z623" s="269"/>
      <c r="AA623" s="269"/>
      <c r="AB623" s="269"/>
      <c r="AC623" s="269"/>
      <c r="AD623" s="269"/>
      <c r="AE623" s="269"/>
      <c r="AF623" s="269"/>
      <c r="AG623" s="269"/>
      <c r="AH623" s="285"/>
    </row>
    <row r="624" spans="1:62" s="23" customFormat="1" ht="15.75" customHeight="1" x14ac:dyDescent="0.15">
      <c r="G624" s="494" t="s">
        <v>74</v>
      </c>
      <c r="H624" s="503"/>
      <c r="I624" s="503"/>
      <c r="J624" s="503" t="s">
        <v>182</v>
      </c>
      <c r="K624" s="503"/>
      <c r="L624" s="503"/>
      <c r="M624" s="503"/>
      <c r="N624" s="486" t="s">
        <v>181</v>
      </c>
      <c r="O624" s="487"/>
      <c r="P624" s="487"/>
      <c r="Q624" s="503" t="s">
        <v>548</v>
      </c>
      <c r="R624" s="503"/>
      <c r="S624" s="503"/>
      <c r="T624" s="492"/>
      <c r="U624" s="525" t="s">
        <v>74</v>
      </c>
      <c r="V624" s="503"/>
      <c r="W624" s="503"/>
      <c r="X624" s="503" t="s">
        <v>182</v>
      </c>
      <c r="Y624" s="503"/>
      <c r="Z624" s="503"/>
      <c r="AA624" s="503"/>
      <c r="AB624" s="486" t="s">
        <v>181</v>
      </c>
      <c r="AC624" s="487"/>
      <c r="AD624" s="487"/>
      <c r="AE624" s="503" t="s">
        <v>548</v>
      </c>
      <c r="AF624" s="503"/>
      <c r="AG624" s="503"/>
      <c r="AH624" s="492"/>
    </row>
    <row r="625" spans="1:34" s="23" customFormat="1" ht="15.75" customHeight="1" x14ac:dyDescent="0.15">
      <c r="G625" s="504"/>
      <c r="H625" s="502"/>
      <c r="I625" s="502"/>
      <c r="J625" s="502"/>
      <c r="K625" s="502"/>
      <c r="L625" s="502"/>
      <c r="M625" s="502"/>
      <c r="N625" s="488"/>
      <c r="O625" s="488"/>
      <c r="P625" s="488"/>
      <c r="Q625" s="502"/>
      <c r="R625" s="502"/>
      <c r="S625" s="502"/>
      <c r="T625" s="524"/>
      <c r="U625" s="501"/>
      <c r="V625" s="502"/>
      <c r="W625" s="502"/>
      <c r="X625" s="502"/>
      <c r="Y625" s="502"/>
      <c r="Z625" s="502"/>
      <c r="AA625" s="502"/>
      <c r="AB625" s="488"/>
      <c r="AC625" s="488"/>
      <c r="AD625" s="488"/>
      <c r="AE625" s="502"/>
      <c r="AF625" s="502"/>
      <c r="AG625" s="502"/>
      <c r="AH625" s="524"/>
    </row>
    <row r="626" spans="1:34" s="23" customFormat="1" ht="15.75" customHeight="1" x14ac:dyDescent="0.15">
      <c r="A626" s="181" t="str">
        <f t="shared" ref="A626:A641" si="120">IF(LEN(G626)+LEN(U626)=0,"×","")</f>
        <v/>
      </c>
      <c r="B626" s="179"/>
      <c r="C626" s="179"/>
      <c r="D626" s="179"/>
      <c r="G626" s="433">
        <v>2</v>
      </c>
      <c r="H626" s="434"/>
      <c r="I626" s="434"/>
      <c r="J626" s="520">
        <v>0</v>
      </c>
      <c r="K626" s="520"/>
      <c r="L626" s="520"/>
      <c r="M626" s="520"/>
      <c r="N626" s="437">
        <v>0.33000001311302185</v>
      </c>
      <c r="O626" s="437"/>
      <c r="P626" s="437"/>
      <c r="Q626" s="521">
        <f>IF(J626="","",J626*AE642)</f>
        <v>0</v>
      </c>
      <c r="R626" s="521"/>
      <c r="S626" s="521"/>
      <c r="T626" s="522"/>
      <c r="U626" s="470">
        <v>2</v>
      </c>
      <c r="V626" s="434"/>
      <c r="W626" s="434"/>
      <c r="X626" s="520">
        <v>0</v>
      </c>
      <c r="Y626" s="520"/>
      <c r="Z626" s="520"/>
      <c r="AA626" s="520"/>
      <c r="AB626" s="437">
        <v>0.33000001311302185</v>
      </c>
      <c r="AC626" s="437"/>
      <c r="AD626" s="437"/>
      <c r="AE626" s="521">
        <f>IF(X626="","",X626*AE642)</f>
        <v>0</v>
      </c>
      <c r="AF626" s="521"/>
      <c r="AG626" s="521"/>
      <c r="AH626" s="523"/>
    </row>
    <row r="627" spans="1:34" s="23" customFormat="1" ht="15.75" customHeight="1" x14ac:dyDescent="0.15">
      <c r="A627" s="181" t="str">
        <f t="shared" si="120"/>
        <v/>
      </c>
      <c r="B627" s="179"/>
      <c r="C627" s="179"/>
      <c r="D627" s="179"/>
      <c r="G627" s="435">
        <v>3</v>
      </c>
      <c r="H627" s="436"/>
      <c r="I627" s="436"/>
      <c r="J627" s="516">
        <v>0</v>
      </c>
      <c r="K627" s="516"/>
      <c r="L627" s="516"/>
      <c r="M627" s="516"/>
      <c r="N627" s="431">
        <v>1.5</v>
      </c>
      <c r="O627" s="431"/>
      <c r="P627" s="431"/>
      <c r="Q627" s="517">
        <f>IF(J627="","",J627*AE642)</f>
        <v>0</v>
      </c>
      <c r="R627" s="517"/>
      <c r="S627" s="517"/>
      <c r="T627" s="518"/>
      <c r="U627" s="500">
        <v>3</v>
      </c>
      <c r="V627" s="436"/>
      <c r="W627" s="436"/>
      <c r="X627" s="516">
        <v>0</v>
      </c>
      <c r="Y627" s="516"/>
      <c r="Z627" s="516"/>
      <c r="AA627" s="516"/>
      <c r="AB627" s="431">
        <v>1.5</v>
      </c>
      <c r="AC627" s="431"/>
      <c r="AD627" s="431"/>
      <c r="AE627" s="517">
        <f>IF(X627="","",X627*AE642)</f>
        <v>0</v>
      </c>
      <c r="AF627" s="517"/>
      <c r="AG627" s="517"/>
      <c r="AH627" s="519"/>
    </row>
    <row r="628" spans="1:34" s="23" customFormat="1" ht="15.75" customHeight="1" x14ac:dyDescent="0.15">
      <c r="A628" s="181" t="str">
        <f t="shared" si="120"/>
        <v/>
      </c>
      <c r="B628" s="179"/>
      <c r="C628" s="179"/>
      <c r="D628" s="179"/>
      <c r="G628" s="435">
        <v>4</v>
      </c>
      <c r="H628" s="436"/>
      <c r="I628" s="436"/>
      <c r="J628" s="516">
        <v>2138</v>
      </c>
      <c r="K628" s="516"/>
      <c r="L628" s="516"/>
      <c r="M628" s="516"/>
      <c r="N628" s="431">
        <v>6.5500001907348633</v>
      </c>
      <c r="O628" s="431"/>
      <c r="P628" s="431"/>
      <c r="Q628" s="517">
        <f>IF(J628="","",J628*AE642)</f>
        <v>10075.087640062466</v>
      </c>
      <c r="R628" s="517"/>
      <c r="S628" s="517"/>
      <c r="T628" s="518"/>
      <c r="U628" s="500">
        <v>4</v>
      </c>
      <c r="V628" s="436"/>
      <c r="W628" s="436"/>
      <c r="X628" s="516">
        <v>2138</v>
      </c>
      <c r="Y628" s="516"/>
      <c r="Z628" s="516"/>
      <c r="AA628" s="516"/>
      <c r="AB628" s="431">
        <v>6.5500001907348633</v>
      </c>
      <c r="AC628" s="431"/>
      <c r="AD628" s="431"/>
      <c r="AE628" s="517">
        <f>IF(X628="","",X628*AE642)</f>
        <v>10075.087640062466</v>
      </c>
      <c r="AF628" s="517"/>
      <c r="AG628" s="517"/>
      <c r="AH628" s="519"/>
    </row>
    <row r="629" spans="1:34" s="23" customFormat="1" ht="15.75" customHeight="1" x14ac:dyDescent="0.15">
      <c r="A629" s="181" t="str">
        <f t="shared" si="120"/>
        <v/>
      </c>
      <c r="B629" s="179"/>
      <c r="C629" s="179"/>
      <c r="D629" s="179"/>
      <c r="G629" s="435">
        <v>5</v>
      </c>
      <c r="H629" s="436"/>
      <c r="I629" s="436"/>
      <c r="J629" s="516">
        <v>2138</v>
      </c>
      <c r="K629" s="516"/>
      <c r="L629" s="516"/>
      <c r="M629" s="516"/>
      <c r="N629" s="431">
        <v>3.4500000476837158</v>
      </c>
      <c r="O629" s="431"/>
      <c r="P629" s="431"/>
      <c r="Q629" s="517">
        <f>IF(J629="","",J629*AE642)</f>
        <v>10075.087640062466</v>
      </c>
      <c r="R629" s="517"/>
      <c r="S629" s="517"/>
      <c r="T629" s="518"/>
      <c r="U629" s="500">
        <v>5</v>
      </c>
      <c r="V629" s="436"/>
      <c r="W629" s="436"/>
      <c r="X629" s="516">
        <v>2138</v>
      </c>
      <c r="Y629" s="516"/>
      <c r="Z629" s="516"/>
      <c r="AA629" s="516"/>
      <c r="AB629" s="431">
        <v>3.4500000476837158</v>
      </c>
      <c r="AC629" s="431"/>
      <c r="AD629" s="431"/>
      <c r="AE629" s="517">
        <f>IF(X629="","",X629*AE642)</f>
        <v>10075.087640062466</v>
      </c>
      <c r="AF629" s="517"/>
      <c r="AG629" s="517"/>
      <c r="AH629" s="519"/>
    </row>
    <row r="630" spans="1:34" s="23" customFormat="1" ht="15.75" customHeight="1" x14ac:dyDescent="0.15">
      <c r="A630" s="181" t="str">
        <f t="shared" si="120"/>
        <v/>
      </c>
      <c r="B630" s="179"/>
      <c r="C630" s="179"/>
      <c r="D630" s="179"/>
      <c r="G630" s="435">
        <v>6</v>
      </c>
      <c r="H630" s="436"/>
      <c r="I630" s="436"/>
      <c r="J630" s="516">
        <v>2138</v>
      </c>
      <c r="K630" s="516"/>
      <c r="L630" s="516"/>
      <c r="M630" s="516"/>
      <c r="N630" s="431">
        <v>2.3499999046325684</v>
      </c>
      <c r="O630" s="431"/>
      <c r="P630" s="431"/>
      <c r="Q630" s="517">
        <f>IF(J630="","",J630*AE642)</f>
        <v>10075.087640062466</v>
      </c>
      <c r="R630" s="517"/>
      <c r="S630" s="517"/>
      <c r="T630" s="518"/>
      <c r="U630" s="500">
        <v>6</v>
      </c>
      <c r="V630" s="436"/>
      <c r="W630" s="436"/>
      <c r="X630" s="516">
        <v>2138</v>
      </c>
      <c r="Y630" s="516"/>
      <c r="Z630" s="516"/>
      <c r="AA630" s="516"/>
      <c r="AB630" s="431">
        <v>2.3499999046325684</v>
      </c>
      <c r="AC630" s="431"/>
      <c r="AD630" s="431"/>
      <c r="AE630" s="517">
        <f>IF(X630="","",X630*AE642)</f>
        <v>10075.087640062466</v>
      </c>
      <c r="AF630" s="517"/>
      <c r="AG630" s="517"/>
      <c r="AH630" s="519"/>
    </row>
    <row r="631" spans="1:34" s="23" customFormat="1" ht="15.75" customHeight="1" x14ac:dyDescent="0.15">
      <c r="A631" s="181" t="str">
        <f t="shared" si="120"/>
        <v/>
      </c>
      <c r="B631" s="179"/>
      <c r="C631" s="179"/>
      <c r="D631" s="179"/>
      <c r="G631" s="435">
        <v>7</v>
      </c>
      <c r="H631" s="436"/>
      <c r="I631" s="436"/>
      <c r="J631" s="516">
        <v>14063</v>
      </c>
      <c r="K631" s="516"/>
      <c r="L631" s="516"/>
      <c r="M631" s="516"/>
      <c r="N631" s="431">
        <v>8.6000003814697266</v>
      </c>
      <c r="O631" s="431"/>
      <c r="P631" s="431"/>
      <c r="Q631" s="517">
        <f>IF(J631="","",J631*AE642)</f>
        <v>66270.326231149884</v>
      </c>
      <c r="R631" s="517"/>
      <c r="S631" s="517"/>
      <c r="T631" s="518"/>
      <c r="U631" s="500">
        <v>7</v>
      </c>
      <c r="V631" s="436"/>
      <c r="W631" s="436"/>
      <c r="X631" s="516">
        <v>14063</v>
      </c>
      <c r="Y631" s="516"/>
      <c r="Z631" s="516"/>
      <c r="AA631" s="516"/>
      <c r="AB631" s="431">
        <v>8.6000003814697266</v>
      </c>
      <c r="AC631" s="431"/>
      <c r="AD631" s="431"/>
      <c r="AE631" s="517">
        <f>IF(X631="","",X631*AE642)</f>
        <v>66270.326231149884</v>
      </c>
      <c r="AF631" s="517"/>
      <c r="AG631" s="517"/>
      <c r="AH631" s="519"/>
    </row>
    <row r="632" spans="1:34" s="23" customFormat="1" ht="15.75" customHeight="1" x14ac:dyDescent="0.15">
      <c r="A632" s="181" t="str">
        <f t="shared" si="120"/>
        <v/>
      </c>
      <c r="B632" s="179"/>
      <c r="C632" s="179"/>
      <c r="D632" s="179"/>
      <c r="G632" s="435">
        <v>8</v>
      </c>
      <c r="H632" s="436"/>
      <c r="I632" s="436"/>
      <c r="J632" s="516">
        <v>6683</v>
      </c>
      <c r="K632" s="516"/>
      <c r="L632" s="516"/>
      <c r="M632" s="516"/>
      <c r="N632" s="431">
        <v>2.2000000476837158</v>
      </c>
      <c r="O632" s="431"/>
      <c r="P632" s="431"/>
      <c r="Q632" s="517">
        <f>IF(J632="","",J632*AE642)</f>
        <v>31492.89555591088</v>
      </c>
      <c r="R632" s="517"/>
      <c r="S632" s="517"/>
      <c r="T632" s="518"/>
      <c r="U632" s="500">
        <v>8</v>
      </c>
      <c r="V632" s="436"/>
      <c r="W632" s="436"/>
      <c r="X632" s="516">
        <v>6683</v>
      </c>
      <c r="Y632" s="516"/>
      <c r="Z632" s="516"/>
      <c r="AA632" s="516"/>
      <c r="AB632" s="431">
        <v>2.2000000476837158</v>
      </c>
      <c r="AC632" s="431"/>
      <c r="AD632" s="431"/>
      <c r="AE632" s="517">
        <f>IF(X632="","",X632*AE642)</f>
        <v>31492.89555591088</v>
      </c>
      <c r="AF632" s="517"/>
      <c r="AG632" s="517"/>
      <c r="AH632" s="519"/>
    </row>
    <row r="633" spans="1:34" s="23" customFormat="1" ht="15.75" customHeight="1" x14ac:dyDescent="0.15">
      <c r="A633" s="181" t="str">
        <f t="shared" si="120"/>
        <v/>
      </c>
      <c r="B633" s="179"/>
      <c r="C633" s="179"/>
      <c r="D633" s="179"/>
      <c r="G633" s="435">
        <v>9</v>
      </c>
      <c r="H633" s="436"/>
      <c r="I633" s="436"/>
      <c r="J633" s="516">
        <v>10890</v>
      </c>
      <c r="K633" s="516"/>
      <c r="L633" s="516"/>
      <c r="M633" s="516"/>
      <c r="N633" s="431">
        <v>1.5</v>
      </c>
      <c r="O633" s="431"/>
      <c r="P633" s="431"/>
      <c r="Q633" s="517">
        <f>IF(J633="","",J633*AE642)</f>
        <v>51317.915996389267</v>
      </c>
      <c r="R633" s="517"/>
      <c r="S633" s="517"/>
      <c r="T633" s="518"/>
      <c r="U633" s="500">
        <v>9</v>
      </c>
      <c r="V633" s="436"/>
      <c r="W633" s="436"/>
      <c r="X633" s="516">
        <v>10890</v>
      </c>
      <c r="Y633" s="516"/>
      <c r="Z633" s="516"/>
      <c r="AA633" s="516"/>
      <c r="AB633" s="431">
        <v>1.5</v>
      </c>
      <c r="AC633" s="431"/>
      <c r="AD633" s="431"/>
      <c r="AE633" s="517">
        <f>IF(X633="","",X633*AE642)</f>
        <v>51317.915996389267</v>
      </c>
      <c r="AF633" s="517"/>
      <c r="AG633" s="517"/>
      <c r="AH633" s="519"/>
    </row>
    <row r="634" spans="1:34" s="23" customFormat="1" ht="15.75" customHeight="1" x14ac:dyDescent="0.15">
      <c r="A634" s="181" t="str">
        <f t="shared" si="120"/>
        <v/>
      </c>
      <c r="B634" s="179"/>
      <c r="C634" s="179"/>
      <c r="D634" s="179"/>
      <c r="G634" s="435">
        <v>10</v>
      </c>
      <c r="H634" s="436"/>
      <c r="I634" s="436"/>
      <c r="J634" s="516">
        <v>7830</v>
      </c>
      <c r="K634" s="516"/>
      <c r="L634" s="516"/>
      <c r="M634" s="516"/>
      <c r="N634" s="431">
        <v>3.8499999046325684</v>
      </c>
      <c r="O634" s="431"/>
      <c r="P634" s="431"/>
      <c r="Q634" s="517">
        <f>IF(J634="","",J634*AE642)</f>
        <v>36898.005716412117</v>
      </c>
      <c r="R634" s="517"/>
      <c r="S634" s="517"/>
      <c r="T634" s="518"/>
      <c r="U634" s="500">
        <v>10</v>
      </c>
      <c r="V634" s="436"/>
      <c r="W634" s="436"/>
      <c r="X634" s="516">
        <v>7830</v>
      </c>
      <c r="Y634" s="516"/>
      <c r="Z634" s="516"/>
      <c r="AA634" s="516"/>
      <c r="AB634" s="431">
        <v>3.8499999046325684</v>
      </c>
      <c r="AC634" s="431"/>
      <c r="AD634" s="431"/>
      <c r="AE634" s="517">
        <f>IF(X634="","",X634*AE642)</f>
        <v>36898.005716412117</v>
      </c>
      <c r="AF634" s="517"/>
      <c r="AG634" s="517"/>
      <c r="AH634" s="519"/>
    </row>
    <row r="635" spans="1:34" s="23" customFormat="1" ht="15.75" customHeight="1" x14ac:dyDescent="0.15">
      <c r="A635" s="181" t="str">
        <f t="shared" si="120"/>
        <v/>
      </c>
      <c r="B635" s="179"/>
      <c r="C635" s="179"/>
      <c r="D635" s="179"/>
      <c r="G635" s="435">
        <v>11</v>
      </c>
      <c r="H635" s="436"/>
      <c r="I635" s="436"/>
      <c r="J635" s="516">
        <v>10890</v>
      </c>
      <c r="K635" s="516"/>
      <c r="L635" s="516"/>
      <c r="M635" s="516"/>
      <c r="N635" s="431">
        <v>2.4000000953674316</v>
      </c>
      <c r="O635" s="431"/>
      <c r="P635" s="431"/>
      <c r="Q635" s="517">
        <f>IF(J635="","",J635*AE642)</f>
        <v>51317.915996389267</v>
      </c>
      <c r="R635" s="517"/>
      <c r="S635" s="517"/>
      <c r="T635" s="518"/>
      <c r="U635" s="500">
        <v>11</v>
      </c>
      <c r="V635" s="436"/>
      <c r="W635" s="436"/>
      <c r="X635" s="516">
        <v>10890</v>
      </c>
      <c r="Y635" s="516"/>
      <c r="Z635" s="516"/>
      <c r="AA635" s="516"/>
      <c r="AB635" s="431">
        <v>2.4000000953674316</v>
      </c>
      <c r="AC635" s="431"/>
      <c r="AD635" s="431"/>
      <c r="AE635" s="517">
        <f>IF(X635="","",X635*AE642)</f>
        <v>51317.915996389267</v>
      </c>
      <c r="AF635" s="517"/>
      <c r="AG635" s="517"/>
      <c r="AH635" s="519"/>
    </row>
    <row r="636" spans="1:34" s="23" customFormat="1" ht="15.75" customHeight="1" x14ac:dyDescent="0.15">
      <c r="A636" s="181" t="str">
        <f t="shared" si="120"/>
        <v/>
      </c>
      <c r="B636" s="179"/>
      <c r="C636" s="179"/>
      <c r="D636" s="179"/>
      <c r="G636" s="435">
        <v>12</v>
      </c>
      <c r="H636" s="436"/>
      <c r="I636" s="436"/>
      <c r="J636" s="516">
        <v>7380</v>
      </c>
      <c r="K636" s="516"/>
      <c r="L636" s="516"/>
      <c r="M636" s="516"/>
      <c r="N636" s="431">
        <v>2.2699999809265137</v>
      </c>
      <c r="O636" s="431"/>
      <c r="P636" s="431"/>
      <c r="Q636" s="517">
        <f>IF(J636="","",J636*AE642)</f>
        <v>34777.430675239011</v>
      </c>
      <c r="R636" s="517"/>
      <c r="S636" s="517"/>
      <c r="T636" s="518"/>
      <c r="U636" s="500">
        <v>12</v>
      </c>
      <c r="V636" s="436"/>
      <c r="W636" s="436"/>
      <c r="X636" s="516">
        <v>7380</v>
      </c>
      <c r="Y636" s="516"/>
      <c r="Z636" s="516"/>
      <c r="AA636" s="516"/>
      <c r="AB636" s="431">
        <v>2.2699999809265137</v>
      </c>
      <c r="AC636" s="431"/>
      <c r="AD636" s="431"/>
      <c r="AE636" s="517">
        <f>IF(X636="","",X636*AE642)</f>
        <v>34777.430675239011</v>
      </c>
      <c r="AF636" s="517"/>
      <c r="AG636" s="517"/>
      <c r="AH636" s="519"/>
    </row>
    <row r="637" spans="1:34" s="23" customFormat="1" ht="15.75" hidden="1" customHeight="1" x14ac:dyDescent="0.15">
      <c r="A637" s="181" t="str">
        <f t="shared" si="120"/>
        <v>×</v>
      </c>
      <c r="B637" s="179"/>
      <c r="C637" s="179"/>
      <c r="D637" s="179"/>
      <c r="G637" s="435"/>
      <c r="H637" s="436"/>
      <c r="I637" s="436"/>
      <c r="J637" s="516"/>
      <c r="K637" s="516"/>
      <c r="L637" s="516"/>
      <c r="M637" s="516"/>
      <c r="N637" s="431"/>
      <c r="O637" s="431"/>
      <c r="P637" s="431"/>
      <c r="Q637" s="517" t="str">
        <f>IF(J637="","",J637*AE642)</f>
        <v/>
      </c>
      <c r="R637" s="517"/>
      <c r="S637" s="517"/>
      <c r="T637" s="518"/>
      <c r="U637" s="500"/>
      <c r="V637" s="436"/>
      <c r="W637" s="436"/>
      <c r="X637" s="516"/>
      <c r="Y637" s="516"/>
      <c r="Z637" s="516"/>
      <c r="AA637" s="516"/>
      <c r="AB637" s="431"/>
      <c r="AC637" s="431"/>
      <c r="AD637" s="431"/>
      <c r="AE637" s="517" t="str">
        <f>IF(X637="","",X637*AE642)</f>
        <v/>
      </c>
      <c r="AF637" s="517"/>
      <c r="AG637" s="517"/>
      <c r="AH637" s="519"/>
    </row>
    <row r="638" spans="1:34" s="23" customFormat="1" ht="15.75" hidden="1" customHeight="1" x14ac:dyDescent="0.15">
      <c r="A638" s="181" t="str">
        <f t="shared" si="120"/>
        <v>×</v>
      </c>
      <c r="B638" s="179"/>
      <c r="C638" s="179"/>
      <c r="D638" s="179"/>
      <c r="G638" s="435"/>
      <c r="H638" s="436"/>
      <c r="I638" s="436"/>
      <c r="J638" s="516"/>
      <c r="K638" s="516"/>
      <c r="L638" s="516"/>
      <c r="M638" s="516"/>
      <c r="N638" s="431"/>
      <c r="O638" s="431"/>
      <c r="P638" s="431"/>
      <c r="Q638" s="517" t="str">
        <f>IF(J638="","",J638*AE642)</f>
        <v/>
      </c>
      <c r="R638" s="517"/>
      <c r="S638" s="517"/>
      <c r="T638" s="518"/>
      <c r="U638" s="500"/>
      <c r="V638" s="436"/>
      <c r="W638" s="436"/>
      <c r="X638" s="516"/>
      <c r="Y638" s="516"/>
      <c r="Z638" s="516"/>
      <c r="AA638" s="516"/>
      <c r="AB638" s="431"/>
      <c r="AC638" s="431"/>
      <c r="AD638" s="431"/>
      <c r="AE638" s="517" t="str">
        <f>IF(X638="","",X638*AE642)</f>
        <v/>
      </c>
      <c r="AF638" s="517"/>
      <c r="AG638" s="517"/>
      <c r="AH638" s="519"/>
    </row>
    <row r="639" spans="1:34" s="23" customFormat="1" ht="15.75" hidden="1" customHeight="1" x14ac:dyDescent="0.15">
      <c r="A639" s="181" t="str">
        <f t="shared" si="120"/>
        <v>×</v>
      </c>
      <c r="B639" s="179"/>
      <c r="C639" s="179"/>
      <c r="D639" s="179"/>
      <c r="G639" s="435"/>
      <c r="H639" s="436"/>
      <c r="I639" s="436"/>
      <c r="J639" s="516"/>
      <c r="K639" s="516"/>
      <c r="L639" s="516"/>
      <c r="M639" s="516"/>
      <c r="N639" s="431"/>
      <c r="O639" s="431"/>
      <c r="P639" s="431"/>
      <c r="Q639" s="517" t="str">
        <f>IF(J639="","",J639*AE642)</f>
        <v/>
      </c>
      <c r="R639" s="517"/>
      <c r="S639" s="517"/>
      <c r="T639" s="518"/>
      <c r="U639" s="500"/>
      <c r="V639" s="436"/>
      <c r="W639" s="436"/>
      <c r="X639" s="516"/>
      <c r="Y639" s="516"/>
      <c r="Z639" s="516"/>
      <c r="AA639" s="516"/>
      <c r="AB639" s="431"/>
      <c r="AC639" s="431"/>
      <c r="AD639" s="431"/>
      <c r="AE639" s="517" t="str">
        <f>IF(X639="","",X639*AE642)</f>
        <v/>
      </c>
      <c r="AF639" s="517"/>
      <c r="AG639" s="517"/>
      <c r="AH639" s="519"/>
    </row>
    <row r="640" spans="1:34" s="23" customFormat="1" ht="15.75" hidden="1" customHeight="1" x14ac:dyDescent="0.15">
      <c r="A640" s="181" t="str">
        <f t="shared" si="120"/>
        <v>×</v>
      </c>
      <c r="B640" s="179"/>
      <c r="C640" s="179"/>
      <c r="D640" s="179"/>
      <c r="G640" s="435"/>
      <c r="H640" s="436"/>
      <c r="I640" s="436"/>
      <c r="J640" s="516"/>
      <c r="K640" s="516"/>
      <c r="L640" s="516"/>
      <c r="M640" s="516"/>
      <c r="N640" s="431"/>
      <c r="O640" s="431"/>
      <c r="P640" s="431"/>
      <c r="Q640" s="517" t="str">
        <f>IF(J640="","",J640*AE642)</f>
        <v/>
      </c>
      <c r="R640" s="517"/>
      <c r="S640" s="517"/>
      <c r="T640" s="518"/>
      <c r="U640" s="500"/>
      <c r="V640" s="436"/>
      <c r="W640" s="436"/>
      <c r="X640" s="516"/>
      <c r="Y640" s="516"/>
      <c r="Z640" s="516"/>
      <c r="AA640" s="516"/>
      <c r="AB640" s="431"/>
      <c r="AC640" s="431"/>
      <c r="AD640" s="431"/>
      <c r="AE640" s="517" t="str">
        <f>IF(X640="","",X640*AE642)</f>
        <v/>
      </c>
      <c r="AF640" s="517"/>
      <c r="AG640" s="517"/>
      <c r="AH640" s="519"/>
    </row>
    <row r="641" spans="1:35" s="23" customFormat="1" ht="15.75" hidden="1" customHeight="1" x14ac:dyDescent="0.15">
      <c r="A641" s="181" t="str">
        <f t="shared" si="120"/>
        <v>×</v>
      </c>
      <c r="B641" s="179"/>
      <c r="C641" s="179"/>
      <c r="D641" s="179"/>
      <c r="G641" s="505"/>
      <c r="H641" s="506"/>
      <c r="I641" s="506"/>
      <c r="J641" s="507"/>
      <c r="K641" s="507"/>
      <c r="L641" s="507"/>
      <c r="M641" s="507"/>
      <c r="N641" s="457"/>
      <c r="O641" s="457"/>
      <c r="P641" s="457"/>
      <c r="Q641" s="508" t="str">
        <f>IF(J641="","",J641*AE642)</f>
        <v/>
      </c>
      <c r="R641" s="508"/>
      <c r="S641" s="508"/>
      <c r="T641" s="509"/>
      <c r="U641" s="510"/>
      <c r="V641" s="506"/>
      <c r="W641" s="506"/>
      <c r="X641" s="507"/>
      <c r="Y641" s="507"/>
      <c r="Z641" s="507"/>
      <c r="AA641" s="507"/>
      <c r="AB641" s="457"/>
      <c r="AC641" s="457"/>
      <c r="AD641" s="457"/>
      <c r="AE641" s="508" t="str">
        <f>IF(X641="","",X641*AE642)</f>
        <v/>
      </c>
      <c r="AF641" s="508"/>
      <c r="AG641" s="508"/>
      <c r="AH641" s="511"/>
    </row>
    <row r="642" spans="1:35" s="23" customFormat="1" ht="15.75" customHeight="1" x14ac:dyDescent="0.15">
      <c r="G642" s="61"/>
      <c r="H642" s="61"/>
      <c r="I642" s="61"/>
      <c r="J642" s="61"/>
      <c r="K642" s="61"/>
      <c r="L642" s="61"/>
      <c r="M642" s="61"/>
      <c r="N642" s="61"/>
      <c r="O642" s="61"/>
      <c r="P642" s="61"/>
      <c r="Q642" s="61"/>
      <c r="R642" s="61"/>
      <c r="S642" s="37"/>
      <c r="T642" s="37"/>
      <c r="U642" s="37"/>
      <c r="V642" s="37"/>
      <c r="W642" s="37"/>
      <c r="X642" s="37"/>
      <c r="Y642" s="37"/>
      <c r="Z642" s="37"/>
      <c r="AA642" s="37"/>
      <c r="AB642" s="50" t="s">
        <v>119</v>
      </c>
      <c r="AC642" s="37" t="s">
        <v>419</v>
      </c>
      <c r="AD642" s="183" t="s">
        <v>25</v>
      </c>
      <c r="AE642" s="321">
        <f>PI()*杭先端径</f>
        <v>4.7123889803846897</v>
      </c>
      <c r="AF642" s="321"/>
      <c r="AG642" s="321"/>
      <c r="AH642" s="62" t="s">
        <v>549</v>
      </c>
    </row>
    <row r="643" spans="1:35" s="23" customFormat="1" ht="15.75" customHeight="1" x14ac:dyDescent="0.15">
      <c r="B643" s="179" t="s">
        <v>571</v>
      </c>
      <c r="G643" s="30"/>
      <c r="H643" s="30"/>
      <c r="I643" s="30"/>
      <c r="J643" s="30"/>
      <c r="K643" s="30"/>
      <c r="L643" s="30"/>
      <c r="M643" s="30"/>
      <c r="N643" s="30"/>
      <c r="O643" s="30"/>
      <c r="P643" s="30"/>
      <c r="Q643" s="30"/>
      <c r="R643" s="30"/>
      <c r="AB643" s="186"/>
      <c r="AD643" s="179"/>
      <c r="AE643" s="180"/>
      <c r="AF643" s="180"/>
      <c r="AG643" s="180"/>
      <c r="AH643" s="199"/>
    </row>
    <row r="644" spans="1:35" s="23" customFormat="1" ht="15.75" customHeight="1" x14ac:dyDescent="0.15">
      <c r="L644" s="179"/>
      <c r="M644" s="179"/>
      <c r="N644" s="179"/>
      <c r="O644" s="180"/>
      <c r="P644" s="180"/>
      <c r="Q644" s="180"/>
      <c r="R644" s="179"/>
      <c r="S644" s="179"/>
      <c r="T644" s="179"/>
      <c r="U644" s="180"/>
      <c r="V644" s="180"/>
      <c r="AH644" s="30"/>
      <c r="AI644" s="30"/>
    </row>
    <row r="645" spans="1:35" s="23" customFormat="1" ht="15.75" customHeight="1" x14ac:dyDescent="0.15">
      <c r="G645" s="28" t="s">
        <v>422</v>
      </c>
      <c r="H645" s="34"/>
      <c r="I645" s="34"/>
      <c r="J645" s="34"/>
      <c r="K645" s="28"/>
      <c r="L645" s="28"/>
      <c r="M645" s="28"/>
      <c r="N645" s="28"/>
      <c r="O645" s="28"/>
      <c r="P645" s="28"/>
      <c r="Q645" s="28"/>
      <c r="R645" s="28"/>
      <c r="S645" s="28"/>
      <c r="T645" s="28"/>
      <c r="U645" s="28"/>
      <c r="V645" s="28"/>
      <c r="W645" s="28"/>
      <c r="X645" s="28"/>
      <c r="Y645" s="28"/>
      <c r="Z645" s="28"/>
      <c r="AA645" s="28"/>
      <c r="AB645" s="28"/>
      <c r="AC645" s="28"/>
      <c r="AD645" s="28"/>
      <c r="AE645" s="28"/>
      <c r="AF645" s="28"/>
      <c r="AG645" s="28"/>
      <c r="AH645" s="28"/>
      <c r="AI645" s="30"/>
    </row>
    <row r="646" spans="1:35" s="23" customFormat="1" ht="15.75" customHeight="1" x14ac:dyDescent="0.15">
      <c r="G646" s="341" t="s">
        <v>417</v>
      </c>
      <c r="H646" s="261"/>
      <c r="I646" s="261"/>
      <c r="J646" s="261"/>
      <c r="K646" s="261"/>
      <c r="L646" s="261"/>
      <c r="M646" s="261"/>
      <c r="N646" s="261"/>
      <c r="O646" s="261"/>
      <c r="P646" s="261"/>
      <c r="Q646" s="261"/>
      <c r="R646" s="261"/>
      <c r="S646" s="261"/>
      <c r="T646" s="334"/>
      <c r="U646" s="354" t="s">
        <v>418</v>
      </c>
      <c r="V646" s="269"/>
      <c r="W646" s="269"/>
      <c r="X646" s="269"/>
      <c r="Y646" s="269"/>
      <c r="Z646" s="269"/>
      <c r="AA646" s="269"/>
      <c r="AB646" s="269"/>
      <c r="AC646" s="269"/>
      <c r="AD646" s="269"/>
      <c r="AE646" s="269"/>
      <c r="AF646" s="269"/>
      <c r="AG646" s="269"/>
      <c r="AH646" s="285"/>
    </row>
    <row r="647" spans="1:35" s="23" customFormat="1" ht="15.75" customHeight="1" x14ac:dyDescent="0.15">
      <c r="G647" s="494" t="s">
        <v>74</v>
      </c>
      <c r="H647" s="503"/>
      <c r="I647" s="503"/>
      <c r="J647" s="503" t="s">
        <v>182</v>
      </c>
      <c r="K647" s="503"/>
      <c r="L647" s="503"/>
      <c r="M647" s="503"/>
      <c r="N647" s="486" t="s">
        <v>181</v>
      </c>
      <c r="O647" s="487"/>
      <c r="P647" s="487"/>
      <c r="Q647" s="503" t="s">
        <v>548</v>
      </c>
      <c r="R647" s="503"/>
      <c r="S647" s="503"/>
      <c r="T647" s="492"/>
      <c r="U647" s="525" t="s">
        <v>74</v>
      </c>
      <c r="V647" s="503"/>
      <c r="W647" s="503"/>
      <c r="X647" s="503" t="s">
        <v>182</v>
      </c>
      <c r="Y647" s="503"/>
      <c r="Z647" s="503"/>
      <c r="AA647" s="503"/>
      <c r="AB647" s="486" t="s">
        <v>181</v>
      </c>
      <c r="AC647" s="487"/>
      <c r="AD647" s="487"/>
      <c r="AE647" s="503" t="s">
        <v>548</v>
      </c>
      <c r="AF647" s="503"/>
      <c r="AG647" s="503"/>
      <c r="AH647" s="492"/>
    </row>
    <row r="648" spans="1:35" s="23" customFormat="1" ht="15.75" customHeight="1" x14ac:dyDescent="0.15">
      <c r="G648" s="504"/>
      <c r="H648" s="502"/>
      <c r="I648" s="502"/>
      <c r="J648" s="502"/>
      <c r="K648" s="502"/>
      <c r="L648" s="502"/>
      <c r="M648" s="502"/>
      <c r="N648" s="488"/>
      <c r="O648" s="488"/>
      <c r="P648" s="488"/>
      <c r="Q648" s="502"/>
      <c r="R648" s="502"/>
      <c r="S648" s="502"/>
      <c r="T648" s="524"/>
      <c r="U648" s="501"/>
      <c r="V648" s="502"/>
      <c r="W648" s="502"/>
      <c r="X648" s="502"/>
      <c r="Y648" s="502"/>
      <c r="Z648" s="502"/>
      <c r="AA648" s="502"/>
      <c r="AB648" s="488"/>
      <c r="AC648" s="488"/>
      <c r="AD648" s="488"/>
      <c r="AE648" s="502"/>
      <c r="AF648" s="502"/>
      <c r="AG648" s="502"/>
      <c r="AH648" s="524"/>
    </row>
    <row r="649" spans="1:35" s="23" customFormat="1" ht="15.75" customHeight="1" x14ac:dyDescent="0.15">
      <c r="A649" s="181" t="str">
        <f t="shared" ref="A649:A664" si="121">IF(LEN(G649)+LEN(U649)=0,"×","")</f>
        <v/>
      </c>
      <c r="B649" s="179"/>
      <c r="C649" s="179"/>
      <c r="D649" s="179"/>
      <c r="G649" s="433">
        <v>2</v>
      </c>
      <c r="H649" s="434"/>
      <c r="I649" s="434"/>
      <c r="J649" s="520">
        <v>1665</v>
      </c>
      <c r="K649" s="520"/>
      <c r="L649" s="520"/>
      <c r="M649" s="520"/>
      <c r="N649" s="437">
        <v>0.33000001311302185</v>
      </c>
      <c r="O649" s="437"/>
      <c r="P649" s="437"/>
      <c r="Q649" s="521">
        <f>IF(J649="","",J649*AE665)</f>
        <v>7846.1276523405086</v>
      </c>
      <c r="R649" s="521"/>
      <c r="S649" s="521"/>
      <c r="T649" s="522"/>
      <c r="U649" s="470">
        <v>2</v>
      </c>
      <c r="V649" s="434"/>
      <c r="W649" s="434"/>
      <c r="X649" s="520">
        <v>1665</v>
      </c>
      <c r="Y649" s="520"/>
      <c r="Z649" s="520"/>
      <c r="AA649" s="520"/>
      <c r="AB649" s="437">
        <v>0.33000001311302185</v>
      </c>
      <c r="AC649" s="437"/>
      <c r="AD649" s="437"/>
      <c r="AE649" s="521">
        <f>IF(X649="","",X649*AE665)</f>
        <v>7846.1276523405086</v>
      </c>
      <c r="AF649" s="521"/>
      <c r="AG649" s="521"/>
      <c r="AH649" s="523"/>
    </row>
    <row r="650" spans="1:35" s="23" customFormat="1" ht="15.75" customHeight="1" x14ac:dyDescent="0.15">
      <c r="A650" s="181" t="str">
        <f t="shared" si="121"/>
        <v/>
      </c>
      <c r="B650" s="179"/>
      <c r="C650" s="179"/>
      <c r="D650" s="179"/>
      <c r="G650" s="435">
        <v>3</v>
      </c>
      <c r="H650" s="436"/>
      <c r="I650" s="436"/>
      <c r="J650" s="516">
        <v>1395</v>
      </c>
      <c r="K650" s="516"/>
      <c r="L650" s="516"/>
      <c r="M650" s="516"/>
      <c r="N650" s="431">
        <v>1.5</v>
      </c>
      <c r="O650" s="431"/>
      <c r="P650" s="431"/>
      <c r="Q650" s="517">
        <f>IF(J650="","",J650*AE665)</f>
        <v>6573.7826276366422</v>
      </c>
      <c r="R650" s="517"/>
      <c r="S650" s="517"/>
      <c r="T650" s="518"/>
      <c r="U650" s="500">
        <v>3</v>
      </c>
      <c r="V650" s="436"/>
      <c r="W650" s="436"/>
      <c r="X650" s="516">
        <v>1395</v>
      </c>
      <c r="Y650" s="516"/>
      <c r="Z650" s="516"/>
      <c r="AA650" s="516"/>
      <c r="AB650" s="431">
        <v>1.5</v>
      </c>
      <c r="AC650" s="431"/>
      <c r="AD650" s="431"/>
      <c r="AE650" s="517">
        <f>IF(X650="","",X650*AE665)</f>
        <v>6573.7826276366422</v>
      </c>
      <c r="AF650" s="517"/>
      <c r="AG650" s="517"/>
      <c r="AH650" s="519"/>
    </row>
    <row r="651" spans="1:35" s="23" customFormat="1" ht="15.75" customHeight="1" x14ac:dyDescent="0.15">
      <c r="A651" s="181" t="str">
        <f t="shared" si="121"/>
        <v/>
      </c>
      <c r="B651" s="179"/>
      <c r="C651" s="179"/>
      <c r="D651" s="179"/>
      <c r="G651" s="435">
        <v>4</v>
      </c>
      <c r="H651" s="436"/>
      <c r="I651" s="436"/>
      <c r="J651" s="516">
        <v>4275</v>
      </c>
      <c r="K651" s="516"/>
      <c r="L651" s="516"/>
      <c r="M651" s="516"/>
      <c r="N651" s="431">
        <v>6.5500001907348633</v>
      </c>
      <c r="O651" s="431"/>
      <c r="P651" s="431"/>
      <c r="Q651" s="517">
        <f>IF(J651="","",J651*AE665)</f>
        <v>20145.462891144547</v>
      </c>
      <c r="R651" s="517"/>
      <c r="S651" s="517"/>
      <c r="T651" s="518"/>
      <c r="U651" s="500">
        <v>4</v>
      </c>
      <c r="V651" s="436"/>
      <c r="W651" s="436"/>
      <c r="X651" s="516">
        <v>4275</v>
      </c>
      <c r="Y651" s="516"/>
      <c r="Z651" s="516"/>
      <c r="AA651" s="516"/>
      <c r="AB651" s="431">
        <v>6.5500001907348633</v>
      </c>
      <c r="AC651" s="431"/>
      <c r="AD651" s="431"/>
      <c r="AE651" s="517">
        <f>IF(X651="","",X651*AE665)</f>
        <v>20145.462891144547</v>
      </c>
      <c r="AF651" s="517"/>
      <c r="AG651" s="517"/>
      <c r="AH651" s="519"/>
    </row>
    <row r="652" spans="1:35" s="23" customFormat="1" ht="15.75" customHeight="1" x14ac:dyDescent="0.15">
      <c r="A652" s="181" t="str">
        <f t="shared" si="121"/>
        <v/>
      </c>
      <c r="B652" s="179"/>
      <c r="C652" s="179"/>
      <c r="D652" s="179"/>
      <c r="G652" s="435">
        <v>5</v>
      </c>
      <c r="H652" s="436"/>
      <c r="I652" s="436"/>
      <c r="J652" s="516">
        <v>4275</v>
      </c>
      <c r="K652" s="516"/>
      <c r="L652" s="516"/>
      <c r="M652" s="516"/>
      <c r="N652" s="431">
        <v>3.4500000476837158</v>
      </c>
      <c r="O652" s="431"/>
      <c r="P652" s="431"/>
      <c r="Q652" s="517">
        <f>IF(J652="","",J652*AE665)</f>
        <v>20145.462891144547</v>
      </c>
      <c r="R652" s="517"/>
      <c r="S652" s="517"/>
      <c r="T652" s="518"/>
      <c r="U652" s="500">
        <v>5</v>
      </c>
      <c r="V652" s="436"/>
      <c r="W652" s="436"/>
      <c r="X652" s="516">
        <v>4275</v>
      </c>
      <c r="Y652" s="516"/>
      <c r="Z652" s="516"/>
      <c r="AA652" s="516"/>
      <c r="AB652" s="431">
        <v>3.4500000476837158</v>
      </c>
      <c r="AC652" s="431"/>
      <c r="AD652" s="431"/>
      <c r="AE652" s="517">
        <f>IF(X652="","",X652*AE665)</f>
        <v>20145.462891144547</v>
      </c>
      <c r="AF652" s="517"/>
      <c r="AG652" s="517"/>
      <c r="AH652" s="519"/>
    </row>
    <row r="653" spans="1:35" s="23" customFormat="1" ht="15.75" customHeight="1" x14ac:dyDescent="0.15">
      <c r="A653" s="181" t="str">
        <f t="shared" si="121"/>
        <v/>
      </c>
      <c r="B653" s="179"/>
      <c r="C653" s="179"/>
      <c r="D653" s="179"/>
      <c r="G653" s="435">
        <v>6</v>
      </c>
      <c r="H653" s="436"/>
      <c r="I653" s="436"/>
      <c r="J653" s="516">
        <v>4275</v>
      </c>
      <c r="K653" s="516"/>
      <c r="L653" s="516"/>
      <c r="M653" s="516"/>
      <c r="N653" s="431">
        <v>2.3499999046325684</v>
      </c>
      <c r="O653" s="431"/>
      <c r="P653" s="431"/>
      <c r="Q653" s="517">
        <f>IF(J653="","",J653*AE665)</f>
        <v>20145.462891144547</v>
      </c>
      <c r="R653" s="517"/>
      <c r="S653" s="517"/>
      <c r="T653" s="518"/>
      <c r="U653" s="500">
        <v>6</v>
      </c>
      <c r="V653" s="436"/>
      <c r="W653" s="436"/>
      <c r="X653" s="516">
        <v>4275</v>
      </c>
      <c r="Y653" s="516"/>
      <c r="Z653" s="516"/>
      <c r="AA653" s="516"/>
      <c r="AB653" s="431">
        <v>2.3499999046325684</v>
      </c>
      <c r="AC653" s="431"/>
      <c r="AD653" s="431"/>
      <c r="AE653" s="517">
        <f>IF(X653="","",X653*AE665)</f>
        <v>20145.462891144547</v>
      </c>
      <c r="AF653" s="517"/>
      <c r="AG653" s="517"/>
      <c r="AH653" s="519"/>
    </row>
    <row r="654" spans="1:35" s="23" customFormat="1" ht="15.75" customHeight="1" x14ac:dyDescent="0.15">
      <c r="A654" s="181" t="str">
        <f t="shared" si="121"/>
        <v/>
      </c>
      <c r="B654" s="179"/>
      <c r="C654" s="179"/>
      <c r="D654" s="179"/>
      <c r="G654" s="435">
        <v>7</v>
      </c>
      <c r="H654" s="436"/>
      <c r="I654" s="436"/>
      <c r="J654" s="516">
        <v>28125</v>
      </c>
      <c r="K654" s="516"/>
      <c r="L654" s="516"/>
      <c r="M654" s="516"/>
      <c r="N654" s="431">
        <v>8.6000003814697266</v>
      </c>
      <c r="O654" s="431"/>
      <c r="P654" s="431"/>
      <c r="Q654" s="517">
        <f>IF(J654="","",J654*AE665)</f>
        <v>132535.94007331939</v>
      </c>
      <c r="R654" s="517"/>
      <c r="S654" s="517"/>
      <c r="T654" s="518"/>
      <c r="U654" s="500">
        <v>7</v>
      </c>
      <c r="V654" s="436"/>
      <c r="W654" s="436"/>
      <c r="X654" s="516">
        <v>28125</v>
      </c>
      <c r="Y654" s="516"/>
      <c r="Z654" s="516"/>
      <c r="AA654" s="516"/>
      <c r="AB654" s="431">
        <v>8.6000003814697266</v>
      </c>
      <c r="AC654" s="431"/>
      <c r="AD654" s="431"/>
      <c r="AE654" s="517">
        <f>IF(X654="","",X654*AE665)</f>
        <v>132535.94007331939</v>
      </c>
      <c r="AF654" s="517"/>
      <c r="AG654" s="517"/>
      <c r="AH654" s="519"/>
    </row>
    <row r="655" spans="1:35" s="23" customFormat="1" ht="15.75" customHeight="1" x14ac:dyDescent="0.15">
      <c r="A655" s="181" t="str">
        <f t="shared" si="121"/>
        <v/>
      </c>
      <c r="B655" s="179"/>
      <c r="C655" s="179"/>
      <c r="D655" s="179"/>
      <c r="G655" s="435">
        <v>8</v>
      </c>
      <c r="H655" s="436"/>
      <c r="I655" s="436"/>
      <c r="J655" s="516">
        <v>13365</v>
      </c>
      <c r="K655" s="516"/>
      <c r="L655" s="516"/>
      <c r="M655" s="516"/>
      <c r="N655" s="431">
        <v>2.2000000476837158</v>
      </c>
      <c r="O655" s="431"/>
      <c r="P655" s="431"/>
      <c r="Q655" s="517">
        <f>IF(J655="","",J655*AE665)</f>
        <v>62981.078722841376</v>
      </c>
      <c r="R655" s="517"/>
      <c r="S655" s="517"/>
      <c r="T655" s="518"/>
      <c r="U655" s="500">
        <v>8</v>
      </c>
      <c r="V655" s="436"/>
      <c r="W655" s="436"/>
      <c r="X655" s="516">
        <v>13365</v>
      </c>
      <c r="Y655" s="516"/>
      <c r="Z655" s="516"/>
      <c r="AA655" s="516"/>
      <c r="AB655" s="431">
        <v>2.2000000476837158</v>
      </c>
      <c r="AC655" s="431"/>
      <c r="AD655" s="431"/>
      <c r="AE655" s="517">
        <f>IF(X655="","",X655*AE665)</f>
        <v>62981.078722841376</v>
      </c>
      <c r="AF655" s="517"/>
      <c r="AG655" s="517"/>
      <c r="AH655" s="519"/>
    </row>
    <row r="656" spans="1:35" s="23" customFormat="1" ht="15.75" customHeight="1" x14ac:dyDescent="0.15">
      <c r="A656" s="181" t="str">
        <f t="shared" si="121"/>
        <v/>
      </c>
      <c r="B656" s="179"/>
      <c r="C656" s="179"/>
      <c r="D656" s="179"/>
      <c r="G656" s="435">
        <v>9</v>
      </c>
      <c r="H656" s="436"/>
      <c r="I656" s="436"/>
      <c r="J656" s="516">
        <v>21780</v>
      </c>
      <c r="K656" s="516"/>
      <c r="L656" s="516"/>
      <c r="M656" s="516"/>
      <c r="N656" s="431">
        <v>1.5</v>
      </c>
      <c r="O656" s="431"/>
      <c r="P656" s="431"/>
      <c r="Q656" s="517">
        <f>IF(J656="","",J656*AE665)</f>
        <v>102635.83199277853</v>
      </c>
      <c r="R656" s="517"/>
      <c r="S656" s="517"/>
      <c r="T656" s="518"/>
      <c r="U656" s="500">
        <v>9</v>
      </c>
      <c r="V656" s="436"/>
      <c r="W656" s="436"/>
      <c r="X656" s="516">
        <v>21780</v>
      </c>
      <c r="Y656" s="516"/>
      <c r="Z656" s="516"/>
      <c r="AA656" s="516"/>
      <c r="AB656" s="431">
        <v>1.5</v>
      </c>
      <c r="AC656" s="431"/>
      <c r="AD656" s="431"/>
      <c r="AE656" s="517">
        <f>IF(X656="","",X656*AE665)</f>
        <v>102635.83199277853</v>
      </c>
      <c r="AF656" s="517"/>
      <c r="AG656" s="517"/>
      <c r="AH656" s="519"/>
    </row>
    <row r="657" spans="1:35" s="23" customFormat="1" ht="15.75" customHeight="1" x14ac:dyDescent="0.15">
      <c r="A657" s="181" t="str">
        <f t="shared" si="121"/>
        <v/>
      </c>
      <c r="B657" s="179"/>
      <c r="C657" s="179"/>
      <c r="D657" s="179"/>
      <c r="G657" s="435">
        <v>10</v>
      </c>
      <c r="H657" s="436"/>
      <c r="I657" s="436"/>
      <c r="J657" s="516">
        <v>15660</v>
      </c>
      <c r="K657" s="516"/>
      <c r="L657" s="516"/>
      <c r="M657" s="516"/>
      <c r="N657" s="431">
        <v>3.8499999046325684</v>
      </c>
      <c r="O657" s="431"/>
      <c r="P657" s="431"/>
      <c r="Q657" s="517">
        <f>IF(J657="","",J657*AE665)</f>
        <v>73796.011432824234</v>
      </c>
      <c r="R657" s="517"/>
      <c r="S657" s="517"/>
      <c r="T657" s="518"/>
      <c r="U657" s="500">
        <v>10</v>
      </c>
      <c r="V657" s="436"/>
      <c r="W657" s="436"/>
      <c r="X657" s="516">
        <v>15660</v>
      </c>
      <c r="Y657" s="516"/>
      <c r="Z657" s="516"/>
      <c r="AA657" s="516"/>
      <c r="AB657" s="431">
        <v>3.8499999046325684</v>
      </c>
      <c r="AC657" s="431"/>
      <c r="AD657" s="431"/>
      <c r="AE657" s="517">
        <f>IF(X657="","",X657*AE665)</f>
        <v>73796.011432824234</v>
      </c>
      <c r="AF657" s="517"/>
      <c r="AG657" s="517"/>
      <c r="AH657" s="519"/>
    </row>
    <row r="658" spans="1:35" s="23" customFormat="1" ht="15.75" customHeight="1" x14ac:dyDescent="0.15">
      <c r="A658" s="181" t="str">
        <f t="shared" si="121"/>
        <v/>
      </c>
      <c r="B658" s="179"/>
      <c r="C658" s="179"/>
      <c r="D658" s="179"/>
      <c r="G658" s="435">
        <v>11</v>
      </c>
      <c r="H658" s="436"/>
      <c r="I658" s="436"/>
      <c r="J658" s="516">
        <v>21780</v>
      </c>
      <c r="K658" s="516"/>
      <c r="L658" s="516"/>
      <c r="M658" s="516"/>
      <c r="N658" s="431">
        <v>2.4000000953674316</v>
      </c>
      <c r="O658" s="431"/>
      <c r="P658" s="431"/>
      <c r="Q658" s="517">
        <f>IF(J658="","",J658*AE665)</f>
        <v>102635.83199277853</v>
      </c>
      <c r="R658" s="517"/>
      <c r="S658" s="517"/>
      <c r="T658" s="518"/>
      <c r="U658" s="500">
        <v>11</v>
      </c>
      <c r="V658" s="436"/>
      <c r="W658" s="436"/>
      <c r="X658" s="516">
        <v>21780</v>
      </c>
      <c r="Y658" s="516"/>
      <c r="Z658" s="516"/>
      <c r="AA658" s="516"/>
      <c r="AB658" s="431">
        <v>2.4000000953674316</v>
      </c>
      <c r="AC658" s="431"/>
      <c r="AD658" s="431"/>
      <c r="AE658" s="517">
        <f>IF(X658="","",X658*AE665)</f>
        <v>102635.83199277853</v>
      </c>
      <c r="AF658" s="517"/>
      <c r="AG658" s="517"/>
      <c r="AH658" s="519"/>
    </row>
    <row r="659" spans="1:35" s="23" customFormat="1" ht="15.75" customHeight="1" x14ac:dyDescent="0.15">
      <c r="A659" s="181" t="str">
        <f t="shared" si="121"/>
        <v/>
      </c>
      <c r="B659" s="179"/>
      <c r="C659" s="179"/>
      <c r="D659" s="179"/>
      <c r="G659" s="435">
        <v>12</v>
      </c>
      <c r="H659" s="436"/>
      <c r="I659" s="436"/>
      <c r="J659" s="516">
        <v>14760</v>
      </c>
      <c r="K659" s="516"/>
      <c r="L659" s="516"/>
      <c r="M659" s="516"/>
      <c r="N659" s="431">
        <v>2.2699999809265137</v>
      </c>
      <c r="O659" s="431"/>
      <c r="P659" s="431"/>
      <c r="Q659" s="517">
        <f>IF(J659="","",J659*AE665)</f>
        <v>69554.861350478022</v>
      </c>
      <c r="R659" s="517"/>
      <c r="S659" s="517"/>
      <c r="T659" s="518"/>
      <c r="U659" s="500">
        <v>12</v>
      </c>
      <c r="V659" s="436"/>
      <c r="W659" s="436"/>
      <c r="X659" s="516">
        <v>14760</v>
      </c>
      <c r="Y659" s="516"/>
      <c r="Z659" s="516"/>
      <c r="AA659" s="516"/>
      <c r="AB659" s="431">
        <v>2.2699999809265137</v>
      </c>
      <c r="AC659" s="431"/>
      <c r="AD659" s="431"/>
      <c r="AE659" s="517">
        <f>IF(X659="","",X659*AE665)</f>
        <v>69554.861350478022</v>
      </c>
      <c r="AF659" s="517"/>
      <c r="AG659" s="517"/>
      <c r="AH659" s="519"/>
    </row>
    <row r="660" spans="1:35" s="23" customFormat="1" ht="15.75" hidden="1" customHeight="1" x14ac:dyDescent="0.15">
      <c r="A660" s="181" t="str">
        <f t="shared" si="121"/>
        <v>×</v>
      </c>
      <c r="B660" s="179"/>
      <c r="C660" s="179"/>
      <c r="D660" s="179"/>
      <c r="G660" s="435"/>
      <c r="H660" s="436"/>
      <c r="I660" s="436"/>
      <c r="J660" s="516"/>
      <c r="K660" s="516"/>
      <c r="L660" s="516"/>
      <c r="M660" s="516"/>
      <c r="N660" s="431"/>
      <c r="O660" s="431"/>
      <c r="P660" s="431"/>
      <c r="Q660" s="517" t="str">
        <f>IF(J660="","",J660*AE665)</f>
        <v/>
      </c>
      <c r="R660" s="517"/>
      <c r="S660" s="517"/>
      <c r="T660" s="518"/>
      <c r="U660" s="500"/>
      <c r="V660" s="436"/>
      <c r="W660" s="436"/>
      <c r="X660" s="516"/>
      <c r="Y660" s="516"/>
      <c r="Z660" s="516"/>
      <c r="AA660" s="516"/>
      <c r="AB660" s="431"/>
      <c r="AC660" s="431"/>
      <c r="AD660" s="431"/>
      <c r="AE660" s="517" t="str">
        <f>IF(X660="","",X660*AE665)</f>
        <v/>
      </c>
      <c r="AF660" s="517"/>
      <c r="AG660" s="517"/>
      <c r="AH660" s="519"/>
    </row>
    <row r="661" spans="1:35" s="23" customFormat="1" ht="15.75" hidden="1" customHeight="1" x14ac:dyDescent="0.15">
      <c r="A661" s="181" t="str">
        <f t="shared" si="121"/>
        <v>×</v>
      </c>
      <c r="B661" s="179"/>
      <c r="C661" s="179"/>
      <c r="D661" s="179"/>
      <c r="G661" s="435"/>
      <c r="H661" s="436"/>
      <c r="I661" s="436"/>
      <c r="J661" s="516"/>
      <c r="K661" s="516"/>
      <c r="L661" s="516"/>
      <c r="M661" s="516"/>
      <c r="N661" s="431"/>
      <c r="O661" s="431"/>
      <c r="P661" s="431"/>
      <c r="Q661" s="517" t="str">
        <f>IF(J661="","",J661*AE665)</f>
        <v/>
      </c>
      <c r="R661" s="517"/>
      <c r="S661" s="517"/>
      <c r="T661" s="518"/>
      <c r="U661" s="500"/>
      <c r="V661" s="436"/>
      <c r="W661" s="436"/>
      <c r="X661" s="516"/>
      <c r="Y661" s="516"/>
      <c r="Z661" s="516"/>
      <c r="AA661" s="516"/>
      <c r="AB661" s="431"/>
      <c r="AC661" s="431"/>
      <c r="AD661" s="431"/>
      <c r="AE661" s="517" t="str">
        <f>IF(X661="","",X661*AE665)</f>
        <v/>
      </c>
      <c r="AF661" s="517"/>
      <c r="AG661" s="517"/>
      <c r="AH661" s="519"/>
    </row>
    <row r="662" spans="1:35" s="23" customFormat="1" ht="15.75" hidden="1" customHeight="1" x14ac:dyDescent="0.15">
      <c r="A662" s="181" t="str">
        <f t="shared" si="121"/>
        <v>×</v>
      </c>
      <c r="B662" s="179"/>
      <c r="C662" s="179"/>
      <c r="D662" s="179"/>
      <c r="G662" s="435"/>
      <c r="H662" s="436"/>
      <c r="I662" s="436"/>
      <c r="J662" s="516"/>
      <c r="K662" s="516"/>
      <c r="L662" s="516"/>
      <c r="M662" s="516"/>
      <c r="N662" s="431"/>
      <c r="O662" s="431"/>
      <c r="P662" s="431"/>
      <c r="Q662" s="517" t="str">
        <f>IF(J662="","",J662*AE665)</f>
        <v/>
      </c>
      <c r="R662" s="517"/>
      <c r="S662" s="517"/>
      <c r="T662" s="518"/>
      <c r="U662" s="500"/>
      <c r="V662" s="436"/>
      <c r="W662" s="436"/>
      <c r="X662" s="516"/>
      <c r="Y662" s="516"/>
      <c r="Z662" s="516"/>
      <c r="AA662" s="516"/>
      <c r="AB662" s="431"/>
      <c r="AC662" s="431"/>
      <c r="AD662" s="431"/>
      <c r="AE662" s="517" t="str">
        <f>IF(X662="","",X662*AE665)</f>
        <v/>
      </c>
      <c r="AF662" s="517"/>
      <c r="AG662" s="517"/>
      <c r="AH662" s="519"/>
    </row>
    <row r="663" spans="1:35" s="23" customFormat="1" ht="15.75" hidden="1" customHeight="1" x14ac:dyDescent="0.15">
      <c r="A663" s="181" t="str">
        <f t="shared" si="121"/>
        <v>×</v>
      </c>
      <c r="B663" s="179"/>
      <c r="C663" s="179"/>
      <c r="D663" s="179"/>
      <c r="G663" s="435"/>
      <c r="H663" s="436"/>
      <c r="I663" s="436"/>
      <c r="J663" s="516"/>
      <c r="K663" s="516"/>
      <c r="L663" s="516"/>
      <c r="M663" s="516"/>
      <c r="N663" s="431"/>
      <c r="O663" s="431"/>
      <c r="P663" s="431"/>
      <c r="Q663" s="517" t="str">
        <f>IF(J663="","",J663*AE665)</f>
        <v/>
      </c>
      <c r="R663" s="517"/>
      <c r="S663" s="517"/>
      <c r="T663" s="518"/>
      <c r="U663" s="500"/>
      <c r="V663" s="436"/>
      <c r="W663" s="436"/>
      <c r="X663" s="516"/>
      <c r="Y663" s="516"/>
      <c r="Z663" s="516"/>
      <c r="AA663" s="516"/>
      <c r="AB663" s="431"/>
      <c r="AC663" s="431"/>
      <c r="AD663" s="431"/>
      <c r="AE663" s="517" t="str">
        <f>IF(X663="","",X663*AE665)</f>
        <v/>
      </c>
      <c r="AF663" s="517"/>
      <c r="AG663" s="517"/>
      <c r="AH663" s="519"/>
    </row>
    <row r="664" spans="1:35" s="23" customFormat="1" ht="15.75" hidden="1" customHeight="1" x14ac:dyDescent="0.15">
      <c r="A664" s="181" t="str">
        <f t="shared" si="121"/>
        <v>×</v>
      </c>
      <c r="B664" s="179"/>
      <c r="C664" s="179"/>
      <c r="D664" s="179"/>
      <c r="G664" s="505"/>
      <c r="H664" s="506"/>
      <c r="I664" s="506"/>
      <c r="J664" s="507"/>
      <c r="K664" s="507"/>
      <c r="L664" s="507"/>
      <c r="M664" s="507"/>
      <c r="N664" s="457"/>
      <c r="O664" s="457"/>
      <c r="P664" s="457"/>
      <c r="Q664" s="508" t="str">
        <f>IF(J664="","",J664*AE665)</f>
        <v/>
      </c>
      <c r="R664" s="508"/>
      <c r="S664" s="508"/>
      <c r="T664" s="509"/>
      <c r="U664" s="510"/>
      <c r="V664" s="506"/>
      <c r="W664" s="506"/>
      <c r="X664" s="507"/>
      <c r="Y664" s="507"/>
      <c r="Z664" s="507"/>
      <c r="AA664" s="507"/>
      <c r="AB664" s="457"/>
      <c r="AC664" s="457"/>
      <c r="AD664" s="457"/>
      <c r="AE664" s="508" t="str">
        <f>IF(X664="","",X664*AE665)</f>
        <v/>
      </c>
      <c r="AF664" s="508"/>
      <c r="AG664" s="508"/>
      <c r="AH664" s="511"/>
    </row>
    <row r="665" spans="1:35" s="23" customFormat="1" ht="15.75" customHeight="1" x14ac:dyDescent="0.15">
      <c r="G665" s="61"/>
      <c r="H665" s="61"/>
      <c r="I665" s="61"/>
      <c r="J665" s="61"/>
      <c r="K665" s="61"/>
      <c r="L665" s="61"/>
      <c r="M665" s="61"/>
      <c r="N665" s="61"/>
      <c r="O665" s="61"/>
      <c r="P665" s="61"/>
      <c r="Q665" s="61"/>
      <c r="R665" s="61"/>
      <c r="S665" s="37"/>
      <c r="T665" s="37"/>
      <c r="U665" s="37"/>
      <c r="V665" s="37"/>
      <c r="W665" s="37"/>
      <c r="X665" s="37"/>
      <c r="Y665" s="37"/>
      <c r="Z665" s="37"/>
      <c r="AA665" s="37"/>
      <c r="AB665" s="50" t="s">
        <v>119</v>
      </c>
      <c r="AC665" s="37" t="s">
        <v>419</v>
      </c>
      <c r="AD665" s="183" t="s">
        <v>25</v>
      </c>
      <c r="AE665" s="321">
        <f>AE642</f>
        <v>4.7123889803846897</v>
      </c>
      <c r="AF665" s="321"/>
      <c r="AG665" s="321"/>
      <c r="AH665" s="62" t="s">
        <v>549</v>
      </c>
    </row>
    <row r="666" spans="1:35" s="23" customFormat="1" ht="15.75" customHeight="1" x14ac:dyDescent="0.15">
      <c r="B666" s="179" t="s">
        <v>571</v>
      </c>
      <c r="G666" s="30"/>
      <c r="H666" s="30"/>
      <c r="I666" s="30"/>
      <c r="J666" s="30"/>
      <c r="K666" s="30"/>
      <c r="L666" s="30"/>
      <c r="M666" s="30"/>
      <c r="N666" s="30"/>
      <c r="O666" s="30"/>
      <c r="P666" s="30"/>
      <c r="Q666" s="30"/>
      <c r="R666" s="30"/>
      <c r="AB666" s="186"/>
      <c r="AD666" s="179"/>
      <c r="AE666" s="180"/>
      <c r="AF666" s="180"/>
      <c r="AG666" s="180"/>
      <c r="AH666" s="199"/>
    </row>
    <row r="667" spans="1:35" s="23" customFormat="1" ht="15.75" customHeight="1" x14ac:dyDescent="0.15">
      <c r="L667" s="179"/>
      <c r="M667" s="179"/>
      <c r="N667" s="179"/>
      <c r="O667" s="180"/>
      <c r="P667" s="180"/>
      <c r="Q667" s="180"/>
      <c r="R667" s="179"/>
      <c r="S667" s="179"/>
      <c r="T667" s="179"/>
      <c r="U667" s="180"/>
      <c r="V667" s="179"/>
      <c r="W667" s="179"/>
      <c r="X667" s="45"/>
      <c r="Y667" s="45"/>
      <c r="Z667" s="45"/>
      <c r="AA667" s="45"/>
      <c r="AB667" s="30"/>
      <c r="AC667" s="30"/>
      <c r="AD667" s="30"/>
      <c r="AE667" s="30"/>
      <c r="AF667" s="30"/>
      <c r="AG667" s="30"/>
      <c r="AH667" s="30"/>
      <c r="AI667" s="30"/>
    </row>
    <row r="668" spans="1:35" s="23" customFormat="1" ht="15.75" customHeight="1" x14ac:dyDescent="0.15">
      <c r="G668" s="28" t="s">
        <v>519</v>
      </c>
      <c r="H668" s="34"/>
      <c r="I668" s="34"/>
      <c r="J668" s="34"/>
      <c r="K668" s="28"/>
      <c r="L668" s="28"/>
      <c r="M668" s="28"/>
      <c r="N668" s="28"/>
      <c r="O668" s="28"/>
      <c r="P668" s="28"/>
      <c r="Q668" s="28"/>
      <c r="R668" s="28"/>
      <c r="S668" s="28"/>
      <c r="T668" s="28"/>
      <c r="U668" s="28"/>
      <c r="V668" s="28"/>
      <c r="W668" s="28"/>
      <c r="X668" s="28"/>
      <c r="Y668" s="28"/>
      <c r="Z668" s="28"/>
      <c r="AA668" s="28"/>
      <c r="AB668" s="28"/>
      <c r="AC668" s="28"/>
      <c r="AD668" s="28"/>
      <c r="AE668" s="28"/>
      <c r="AF668" s="28"/>
      <c r="AG668" s="28"/>
      <c r="AH668" s="28"/>
      <c r="AI668" s="30"/>
    </row>
    <row r="669" spans="1:35" s="23" customFormat="1" ht="15.75" customHeight="1" x14ac:dyDescent="0.15">
      <c r="G669" s="341" t="s">
        <v>417</v>
      </c>
      <c r="H669" s="261"/>
      <c r="I669" s="261"/>
      <c r="J669" s="261"/>
      <c r="K669" s="261"/>
      <c r="L669" s="261"/>
      <c r="M669" s="261"/>
      <c r="N669" s="261"/>
      <c r="O669" s="261"/>
      <c r="P669" s="261"/>
      <c r="Q669" s="261"/>
      <c r="R669" s="261"/>
      <c r="S669" s="261"/>
      <c r="T669" s="334"/>
      <c r="U669" s="354" t="s">
        <v>418</v>
      </c>
      <c r="V669" s="269"/>
      <c r="W669" s="269"/>
      <c r="X669" s="269"/>
      <c r="Y669" s="269"/>
      <c r="Z669" s="269"/>
      <c r="AA669" s="269"/>
      <c r="AB669" s="269"/>
      <c r="AC669" s="269"/>
      <c r="AD669" s="269"/>
      <c r="AE669" s="269"/>
      <c r="AF669" s="269"/>
      <c r="AG669" s="269"/>
      <c r="AH669" s="285"/>
    </row>
    <row r="670" spans="1:35" s="23" customFormat="1" ht="15.75" customHeight="1" x14ac:dyDescent="0.15">
      <c r="G670" s="494" t="s">
        <v>74</v>
      </c>
      <c r="H670" s="503"/>
      <c r="I670" s="503"/>
      <c r="J670" s="503" t="s">
        <v>182</v>
      </c>
      <c r="K670" s="503"/>
      <c r="L670" s="503"/>
      <c r="M670" s="503"/>
      <c r="N670" s="486" t="s">
        <v>181</v>
      </c>
      <c r="O670" s="487"/>
      <c r="P670" s="487"/>
      <c r="Q670" s="503" t="s">
        <v>548</v>
      </c>
      <c r="R670" s="503"/>
      <c r="S670" s="503"/>
      <c r="T670" s="492"/>
      <c r="U670" s="525" t="s">
        <v>74</v>
      </c>
      <c r="V670" s="503"/>
      <c r="W670" s="503"/>
      <c r="X670" s="503" t="s">
        <v>182</v>
      </c>
      <c r="Y670" s="503"/>
      <c r="Z670" s="503"/>
      <c r="AA670" s="503"/>
      <c r="AB670" s="486" t="s">
        <v>181</v>
      </c>
      <c r="AC670" s="487"/>
      <c r="AD670" s="487"/>
      <c r="AE670" s="503" t="s">
        <v>548</v>
      </c>
      <c r="AF670" s="503"/>
      <c r="AG670" s="503"/>
      <c r="AH670" s="492"/>
    </row>
    <row r="671" spans="1:35" s="23" customFormat="1" ht="15.75" customHeight="1" x14ac:dyDescent="0.15">
      <c r="G671" s="504"/>
      <c r="H671" s="502"/>
      <c r="I671" s="502"/>
      <c r="J671" s="502"/>
      <c r="K671" s="502"/>
      <c r="L671" s="502"/>
      <c r="M671" s="502"/>
      <c r="N671" s="488"/>
      <c r="O671" s="488"/>
      <c r="P671" s="488"/>
      <c r="Q671" s="502"/>
      <c r="R671" s="502"/>
      <c r="S671" s="502"/>
      <c r="T671" s="524"/>
      <c r="U671" s="501"/>
      <c r="V671" s="502"/>
      <c r="W671" s="502"/>
      <c r="X671" s="502"/>
      <c r="Y671" s="502"/>
      <c r="Z671" s="502"/>
      <c r="AA671" s="502"/>
      <c r="AB671" s="488"/>
      <c r="AC671" s="488"/>
      <c r="AD671" s="488"/>
      <c r="AE671" s="502"/>
      <c r="AF671" s="502"/>
      <c r="AG671" s="502"/>
      <c r="AH671" s="524"/>
    </row>
    <row r="672" spans="1:35" s="23" customFormat="1" ht="15.75" customHeight="1" x14ac:dyDescent="0.15">
      <c r="A672" s="181" t="str">
        <f t="shared" ref="A672:A687" si="122">IF(LEN(G672)+LEN(U672)=0,"×","")</f>
        <v/>
      </c>
      <c r="B672" s="179"/>
      <c r="C672" s="179"/>
      <c r="D672" s="179"/>
      <c r="G672" s="433">
        <v>2</v>
      </c>
      <c r="H672" s="434"/>
      <c r="I672" s="434"/>
      <c r="J672" s="520">
        <v>0</v>
      </c>
      <c r="K672" s="520"/>
      <c r="L672" s="520"/>
      <c r="M672" s="520"/>
      <c r="N672" s="437">
        <v>0.33000001311302185</v>
      </c>
      <c r="O672" s="437"/>
      <c r="P672" s="437"/>
      <c r="Q672" s="521">
        <f>IF(J672="","",J672*AE688)</f>
        <v>0</v>
      </c>
      <c r="R672" s="521"/>
      <c r="S672" s="521"/>
      <c r="T672" s="522"/>
      <c r="U672" s="470">
        <v>2</v>
      </c>
      <c r="V672" s="434"/>
      <c r="W672" s="434"/>
      <c r="X672" s="520">
        <v>0</v>
      </c>
      <c r="Y672" s="520"/>
      <c r="Z672" s="520"/>
      <c r="AA672" s="520"/>
      <c r="AB672" s="437">
        <v>0.33000001311302185</v>
      </c>
      <c r="AC672" s="437"/>
      <c r="AD672" s="437"/>
      <c r="AE672" s="521">
        <f>IF(X672="","",X672*AE688)</f>
        <v>0</v>
      </c>
      <c r="AF672" s="521"/>
      <c r="AG672" s="521"/>
      <c r="AH672" s="523"/>
    </row>
    <row r="673" spans="1:34" s="23" customFormat="1" ht="15.75" customHeight="1" x14ac:dyDescent="0.15">
      <c r="A673" s="181" t="str">
        <f t="shared" si="122"/>
        <v/>
      </c>
      <c r="B673" s="179"/>
      <c r="C673" s="179"/>
      <c r="D673" s="179"/>
      <c r="G673" s="435">
        <v>3</v>
      </c>
      <c r="H673" s="436"/>
      <c r="I673" s="436"/>
      <c r="J673" s="516">
        <v>0</v>
      </c>
      <c r="K673" s="516"/>
      <c r="L673" s="516"/>
      <c r="M673" s="516"/>
      <c r="N673" s="431">
        <v>1.5</v>
      </c>
      <c r="O673" s="431"/>
      <c r="P673" s="431"/>
      <c r="Q673" s="517">
        <f>IF(J673="","",J673*AE688)</f>
        <v>0</v>
      </c>
      <c r="R673" s="517"/>
      <c r="S673" s="517"/>
      <c r="T673" s="518"/>
      <c r="U673" s="500">
        <v>3</v>
      </c>
      <c r="V673" s="436"/>
      <c r="W673" s="436"/>
      <c r="X673" s="516">
        <v>0</v>
      </c>
      <c r="Y673" s="516"/>
      <c r="Z673" s="516"/>
      <c r="AA673" s="516"/>
      <c r="AB673" s="431">
        <v>1.5</v>
      </c>
      <c r="AC673" s="431"/>
      <c r="AD673" s="431"/>
      <c r="AE673" s="517">
        <f>IF(X673="","",X673*AE688)</f>
        <v>0</v>
      </c>
      <c r="AF673" s="517"/>
      <c r="AG673" s="517"/>
      <c r="AH673" s="519"/>
    </row>
    <row r="674" spans="1:34" s="23" customFormat="1" ht="15.75" customHeight="1" x14ac:dyDescent="0.15">
      <c r="A674" s="181" t="str">
        <f t="shared" si="122"/>
        <v/>
      </c>
      <c r="B674" s="179"/>
      <c r="C674" s="179"/>
      <c r="D674" s="179"/>
      <c r="G674" s="435">
        <v>4</v>
      </c>
      <c r="H674" s="436"/>
      <c r="I674" s="436"/>
      <c r="J674" s="516">
        <v>0</v>
      </c>
      <c r="K674" s="516"/>
      <c r="L674" s="516"/>
      <c r="M674" s="516"/>
      <c r="N674" s="431">
        <v>5.0999999046325684</v>
      </c>
      <c r="O674" s="431"/>
      <c r="P674" s="431"/>
      <c r="Q674" s="517">
        <f>IF(J674="","",J674*AE688)</f>
        <v>0</v>
      </c>
      <c r="R674" s="517"/>
      <c r="S674" s="517"/>
      <c r="T674" s="518"/>
      <c r="U674" s="500">
        <v>4</v>
      </c>
      <c r="V674" s="436"/>
      <c r="W674" s="436"/>
      <c r="X674" s="516">
        <v>0</v>
      </c>
      <c r="Y674" s="516"/>
      <c r="Z674" s="516"/>
      <c r="AA674" s="516"/>
      <c r="AB674" s="431">
        <v>5.0999999046325684</v>
      </c>
      <c r="AC674" s="431"/>
      <c r="AD674" s="431"/>
      <c r="AE674" s="517">
        <f>IF(X674="","",X674*AE688)</f>
        <v>0</v>
      </c>
      <c r="AF674" s="517"/>
      <c r="AG674" s="517"/>
      <c r="AH674" s="519"/>
    </row>
    <row r="675" spans="1:34" s="23" customFormat="1" ht="15.75" customHeight="1" x14ac:dyDescent="0.15">
      <c r="A675" s="181" t="str">
        <f t="shared" si="122"/>
        <v/>
      </c>
      <c r="B675" s="179"/>
      <c r="C675" s="179"/>
      <c r="D675" s="179"/>
      <c r="G675" s="435">
        <v>4</v>
      </c>
      <c r="H675" s="436"/>
      <c r="I675" s="436"/>
      <c r="J675" s="516">
        <v>4275</v>
      </c>
      <c r="K675" s="516"/>
      <c r="L675" s="516"/>
      <c r="M675" s="516"/>
      <c r="N675" s="431">
        <v>1.4500002861022949</v>
      </c>
      <c r="O675" s="431"/>
      <c r="P675" s="431"/>
      <c r="Q675" s="517">
        <f>IF(J675="","",J675*AE688)</f>
        <v>20145.462891144547</v>
      </c>
      <c r="R675" s="517"/>
      <c r="S675" s="517"/>
      <c r="T675" s="518"/>
      <c r="U675" s="500">
        <v>4</v>
      </c>
      <c r="V675" s="436"/>
      <c r="W675" s="436"/>
      <c r="X675" s="516">
        <v>4275</v>
      </c>
      <c r="Y675" s="516"/>
      <c r="Z675" s="516"/>
      <c r="AA675" s="516"/>
      <c r="AB675" s="431">
        <v>1.4500002861022949</v>
      </c>
      <c r="AC675" s="431"/>
      <c r="AD675" s="431"/>
      <c r="AE675" s="517">
        <f>IF(X675="","",X675*AE688)</f>
        <v>20145.462891144547</v>
      </c>
      <c r="AF675" s="517"/>
      <c r="AG675" s="517"/>
      <c r="AH675" s="519"/>
    </row>
    <row r="676" spans="1:34" s="23" customFormat="1" ht="15.75" customHeight="1" x14ac:dyDescent="0.15">
      <c r="A676" s="181" t="str">
        <f t="shared" si="122"/>
        <v/>
      </c>
      <c r="B676" s="179"/>
      <c r="C676" s="179"/>
      <c r="D676" s="179"/>
      <c r="G676" s="435">
        <v>5</v>
      </c>
      <c r="H676" s="436"/>
      <c r="I676" s="436"/>
      <c r="J676" s="516">
        <v>4275</v>
      </c>
      <c r="K676" s="516"/>
      <c r="L676" s="516"/>
      <c r="M676" s="516"/>
      <c r="N676" s="431">
        <v>3.4500000476837158</v>
      </c>
      <c r="O676" s="431"/>
      <c r="P676" s="431"/>
      <c r="Q676" s="517">
        <f>IF(J676="","",J676*AE688)</f>
        <v>20145.462891144547</v>
      </c>
      <c r="R676" s="517"/>
      <c r="S676" s="517"/>
      <c r="T676" s="518"/>
      <c r="U676" s="500">
        <v>5</v>
      </c>
      <c r="V676" s="436"/>
      <c r="W676" s="436"/>
      <c r="X676" s="516">
        <v>4275</v>
      </c>
      <c r="Y676" s="516"/>
      <c r="Z676" s="516"/>
      <c r="AA676" s="516"/>
      <c r="AB676" s="431">
        <v>3.4500000476837158</v>
      </c>
      <c r="AC676" s="431"/>
      <c r="AD676" s="431"/>
      <c r="AE676" s="517">
        <f>IF(X676="","",X676*AE688)</f>
        <v>20145.462891144547</v>
      </c>
      <c r="AF676" s="517"/>
      <c r="AG676" s="517"/>
      <c r="AH676" s="519"/>
    </row>
    <row r="677" spans="1:34" s="23" customFormat="1" ht="15.75" customHeight="1" x14ac:dyDescent="0.15">
      <c r="A677" s="181" t="str">
        <f t="shared" si="122"/>
        <v/>
      </c>
      <c r="B677" s="179"/>
      <c r="C677" s="179"/>
      <c r="D677" s="179"/>
      <c r="G677" s="435">
        <v>6</v>
      </c>
      <c r="H677" s="436"/>
      <c r="I677" s="436"/>
      <c r="J677" s="516">
        <v>4275</v>
      </c>
      <c r="K677" s="516"/>
      <c r="L677" s="516"/>
      <c r="M677" s="516"/>
      <c r="N677" s="431">
        <v>2.3499999046325684</v>
      </c>
      <c r="O677" s="431"/>
      <c r="P677" s="431"/>
      <c r="Q677" s="517">
        <f>IF(J677="","",J677*AE688)</f>
        <v>20145.462891144547</v>
      </c>
      <c r="R677" s="517"/>
      <c r="S677" s="517"/>
      <c r="T677" s="518"/>
      <c r="U677" s="500">
        <v>6</v>
      </c>
      <c r="V677" s="436"/>
      <c r="W677" s="436"/>
      <c r="X677" s="516">
        <v>4275</v>
      </c>
      <c r="Y677" s="516"/>
      <c r="Z677" s="516"/>
      <c r="AA677" s="516"/>
      <c r="AB677" s="431">
        <v>2.3499999046325684</v>
      </c>
      <c r="AC677" s="431"/>
      <c r="AD677" s="431"/>
      <c r="AE677" s="517">
        <f>IF(X677="","",X677*AE688)</f>
        <v>20145.462891144547</v>
      </c>
      <c r="AF677" s="517"/>
      <c r="AG677" s="517"/>
      <c r="AH677" s="519"/>
    </row>
    <row r="678" spans="1:34" s="23" customFormat="1" ht="15.75" customHeight="1" x14ac:dyDescent="0.15">
      <c r="A678" s="181" t="str">
        <f t="shared" si="122"/>
        <v/>
      </c>
      <c r="B678" s="179"/>
      <c r="C678" s="179"/>
      <c r="D678" s="179"/>
      <c r="G678" s="435">
        <v>7</v>
      </c>
      <c r="H678" s="436"/>
      <c r="I678" s="436"/>
      <c r="J678" s="516">
        <v>28125</v>
      </c>
      <c r="K678" s="516"/>
      <c r="L678" s="516"/>
      <c r="M678" s="516"/>
      <c r="N678" s="431">
        <v>8.6000003814697266</v>
      </c>
      <c r="O678" s="431"/>
      <c r="P678" s="431"/>
      <c r="Q678" s="517">
        <f>IF(J678="","",J678*AE688)</f>
        <v>132535.94007331939</v>
      </c>
      <c r="R678" s="517"/>
      <c r="S678" s="517"/>
      <c r="T678" s="518"/>
      <c r="U678" s="500">
        <v>7</v>
      </c>
      <c r="V678" s="436"/>
      <c r="W678" s="436"/>
      <c r="X678" s="516">
        <v>28125</v>
      </c>
      <c r="Y678" s="516"/>
      <c r="Z678" s="516"/>
      <c r="AA678" s="516"/>
      <c r="AB678" s="431">
        <v>8.6000003814697266</v>
      </c>
      <c r="AC678" s="431"/>
      <c r="AD678" s="431"/>
      <c r="AE678" s="517">
        <f>IF(X678="","",X678*AE688)</f>
        <v>132535.94007331939</v>
      </c>
      <c r="AF678" s="517"/>
      <c r="AG678" s="517"/>
      <c r="AH678" s="519"/>
    </row>
    <row r="679" spans="1:34" s="23" customFormat="1" ht="15.75" customHeight="1" x14ac:dyDescent="0.15">
      <c r="A679" s="181" t="str">
        <f t="shared" si="122"/>
        <v/>
      </c>
      <c r="B679" s="179"/>
      <c r="C679" s="179"/>
      <c r="D679" s="179"/>
      <c r="G679" s="435">
        <v>8</v>
      </c>
      <c r="H679" s="436"/>
      <c r="I679" s="436"/>
      <c r="J679" s="516">
        <v>13365</v>
      </c>
      <c r="K679" s="516"/>
      <c r="L679" s="516"/>
      <c r="M679" s="516"/>
      <c r="N679" s="431">
        <v>2.2000000476837158</v>
      </c>
      <c r="O679" s="431"/>
      <c r="P679" s="431"/>
      <c r="Q679" s="517">
        <f>IF(J679="","",J679*AE688)</f>
        <v>62981.078722841376</v>
      </c>
      <c r="R679" s="517"/>
      <c r="S679" s="517"/>
      <c r="T679" s="518"/>
      <c r="U679" s="500">
        <v>8</v>
      </c>
      <c r="V679" s="436"/>
      <c r="W679" s="436"/>
      <c r="X679" s="516">
        <v>13365</v>
      </c>
      <c r="Y679" s="516"/>
      <c r="Z679" s="516"/>
      <c r="AA679" s="516"/>
      <c r="AB679" s="431">
        <v>2.2000000476837158</v>
      </c>
      <c r="AC679" s="431"/>
      <c r="AD679" s="431"/>
      <c r="AE679" s="517">
        <f>IF(X679="","",X679*AE688)</f>
        <v>62981.078722841376</v>
      </c>
      <c r="AF679" s="517"/>
      <c r="AG679" s="517"/>
      <c r="AH679" s="519"/>
    </row>
    <row r="680" spans="1:34" s="23" customFormat="1" ht="15.75" customHeight="1" x14ac:dyDescent="0.15">
      <c r="A680" s="181" t="str">
        <f t="shared" si="122"/>
        <v/>
      </c>
      <c r="B680" s="179"/>
      <c r="C680" s="179"/>
      <c r="D680" s="179"/>
      <c r="G680" s="435">
        <v>9</v>
      </c>
      <c r="H680" s="436"/>
      <c r="I680" s="436"/>
      <c r="J680" s="516">
        <v>21780</v>
      </c>
      <c r="K680" s="516"/>
      <c r="L680" s="516"/>
      <c r="M680" s="516"/>
      <c r="N680" s="431">
        <v>1.5</v>
      </c>
      <c r="O680" s="431"/>
      <c r="P680" s="431"/>
      <c r="Q680" s="517">
        <f>IF(J680="","",J680*AE688)</f>
        <v>102635.83199277853</v>
      </c>
      <c r="R680" s="517"/>
      <c r="S680" s="517"/>
      <c r="T680" s="518"/>
      <c r="U680" s="500">
        <v>9</v>
      </c>
      <c r="V680" s="436"/>
      <c r="W680" s="436"/>
      <c r="X680" s="516">
        <v>21780</v>
      </c>
      <c r="Y680" s="516"/>
      <c r="Z680" s="516"/>
      <c r="AA680" s="516"/>
      <c r="AB680" s="431">
        <v>1.5</v>
      </c>
      <c r="AC680" s="431"/>
      <c r="AD680" s="431"/>
      <c r="AE680" s="517">
        <f>IF(X680="","",X680*AE688)</f>
        <v>102635.83199277853</v>
      </c>
      <c r="AF680" s="517"/>
      <c r="AG680" s="517"/>
      <c r="AH680" s="519"/>
    </row>
    <row r="681" spans="1:34" s="23" customFormat="1" ht="15.75" customHeight="1" x14ac:dyDescent="0.15">
      <c r="A681" s="181" t="str">
        <f t="shared" si="122"/>
        <v/>
      </c>
      <c r="B681" s="179"/>
      <c r="C681" s="179"/>
      <c r="D681" s="179"/>
      <c r="G681" s="435">
        <v>10</v>
      </c>
      <c r="H681" s="436"/>
      <c r="I681" s="436"/>
      <c r="J681" s="516">
        <v>15660</v>
      </c>
      <c r="K681" s="516"/>
      <c r="L681" s="516"/>
      <c r="M681" s="516"/>
      <c r="N681" s="431">
        <v>3.8499999046325684</v>
      </c>
      <c r="O681" s="431"/>
      <c r="P681" s="431"/>
      <c r="Q681" s="517">
        <f>IF(J681="","",J681*AE688)</f>
        <v>73796.011432824234</v>
      </c>
      <c r="R681" s="517"/>
      <c r="S681" s="517"/>
      <c r="T681" s="518"/>
      <c r="U681" s="500">
        <v>10</v>
      </c>
      <c r="V681" s="436"/>
      <c r="W681" s="436"/>
      <c r="X681" s="516">
        <v>15660</v>
      </c>
      <c r="Y681" s="516"/>
      <c r="Z681" s="516"/>
      <c r="AA681" s="516"/>
      <c r="AB681" s="431">
        <v>3.8499999046325684</v>
      </c>
      <c r="AC681" s="431"/>
      <c r="AD681" s="431"/>
      <c r="AE681" s="517">
        <f>IF(X681="","",X681*AE688)</f>
        <v>73796.011432824234</v>
      </c>
      <c r="AF681" s="517"/>
      <c r="AG681" s="517"/>
      <c r="AH681" s="519"/>
    </row>
    <row r="682" spans="1:34" s="23" customFormat="1" ht="15.75" customHeight="1" x14ac:dyDescent="0.15">
      <c r="A682" s="181" t="str">
        <f t="shared" si="122"/>
        <v/>
      </c>
      <c r="B682" s="179"/>
      <c r="C682" s="179"/>
      <c r="D682" s="179"/>
      <c r="G682" s="435">
        <v>11</v>
      </c>
      <c r="H682" s="436"/>
      <c r="I682" s="436"/>
      <c r="J682" s="516">
        <v>21780</v>
      </c>
      <c r="K682" s="516"/>
      <c r="L682" s="516"/>
      <c r="M682" s="516"/>
      <c r="N682" s="431">
        <v>2.4000000953674316</v>
      </c>
      <c r="O682" s="431"/>
      <c r="P682" s="431"/>
      <c r="Q682" s="517">
        <f>IF(J682="","",J682*AE688)</f>
        <v>102635.83199277853</v>
      </c>
      <c r="R682" s="517"/>
      <c r="S682" s="517"/>
      <c r="T682" s="518"/>
      <c r="U682" s="500">
        <v>11</v>
      </c>
      <c r="V682" s="436"/>
      <c r="W682" s="436"/>
      <c r="X682" s="516">
        <v>21780</v>
      </c>
      <c r="Y682" s="516"/>
      <c r="Z682" s="516"/>
      <c r="AA682" s="516"/>
      <c r="AB682" s="431">
        <v>2.4000000953674316</v>
      </c>
      <c r="AC682" s="431"/>
      <c r="AD682" s="431"/>
      <c r="AE682" s="517">
        <f>IF(X682="","",X682*AE688)</f>
        <v>102635.83199277853</v>
      </c>
      <c r="AF682" s="517"/>
      <c r="AG682" s="517"/>
      <c r="AH682" s="519"/>
    </row>
    <row r="683" spans="1:34" s="23" customFormat="1" ht="15.75" customHeight="1" x14ac:dyDescent="0.15">
      <c r="A683" s="181" t="str">
        <f t="shared" si="122"/>
        <v/>
      </c>
      <c r="B683" s="179"/>
      <c r="C683" s="179"/>
      <c r="D683" s="179"/>
      <c r="G683" s="435">
        <v>12</v>
      </c>
      <c r="H683" s="436"/>
      <c r="I683" s="436"/>
      <c r="J683" s="516">
        <v>14760</v>
      </c>
      <c r="K683" s="516"/>
      <c r="L683" s="516"/>
      <c r="M683" s="516"/>
      <c r="N683" s="431">
        <v>2.2699999809265137</v>
      </c>
      <c r="O683" s="431"/>
      <c r="P683" s="431"/>
      <c r="Q683" s="517">
        <f>IF(J683="","",J683*AE688)</f>
        <v>69554.861350478022</v>
      </c>
      <c r="R683" s="517"/>
      <c r="S683" s="517"/>
      <c r="T683" s="518"/>
      <c r="U683" s="500">
        <v>12</v>
      </c>
      <c r="V683" s="436"/>
      <c r="W683" s="436"/>
      <c r="X683" s="516">
        <v>14760</v>
      </c>
      <c r="Y683" s="516"/>
      <c r="Z683" s="516"/>
      <c r="AA683" s="516"/>
      <c r="AB683" s="431">
        <v>2.2699999809265137</v>
      </c>
      <c r="AC683" s="431"/>
      <c r="AD683" s="431"/>
      <c r="AE683" s="517">
        <f>IF(X683="","",X683*AE688)</f>
        <v>69554.861350478022</v>
      </c>
      <c r="AF683" s="517"/>
      <c r="AG683" s="517"/>
      <c r="AH683" s="519"/>
    </row>
    <row r="684" spans="1:34" s="23" customFormat="1" ht="15.75" hidden="1" customHeight="1" x14ac:dyDescent="0.15">
      <c r="A684" s="181" t="str">
        <f t="shared" si="122"/>
        <v>×</v>
      </c>
      <c r="B684" s="179"/>
      <c r="C684" s="179"/>
      <c r="D684" s="179"/>
      <c r="G684" s="435"/>
      <c r="H684" s="436"/>
      <c r="I684" s="436"/>
      <c r="J684" s="516"/>
      <c r="K684" s="516"/>
      <c r="L684" s="516"/>
      <c r="M684" s="516"/>
      <c r="N684" s="431"/>
      <c r="O684" s="431"/>
      <c r="P684" s="431"/>
      <c r="Q684" s="517" t="str">
        <f>IF(J684="","",J684*AE688)</f>
        <v/>
      </c>
      <c r="R684" s="517"/>
      <c r="S684" s="517"/>
      <c r="T684" s="518"/>
      <c r="U684" s="500"/>
      <c r="V684" s="436"/>
      <c r="W684" s="436"/>
      <c r="X684" s="516"/>
      <c r="Y684" s="516"/>
      <c r="Z684" s="516"/>
      <c r="AA684" s="516"/>
      <c r="AB684" s="431"/>
      <c r="AC684" s="431"/>
      <c r="AD684" s="431"/>
      <c r="AE684" s="517" t="str">
        <f>IF(X684="","",X684*AE688)</f>
        <v/>
      </c>
      <c r="AF684" s="517"/>
      <c r="AG684" s="517"/>
      <c r="AH684" s="519"/>
    </row>
    <row r="685" spans="1:34" s="23" customFormat="1" ht="15.75" hidden="1" customHeight="1" x14ac:dyDescent="0.15">
      <c r="A685" s="181" t="str">
        <f t="shared" si="122"/>
        <v>×</v>
      </c>
      <c r="B685" s="179"/>
      <c r="C685" s="179"/>
      <c r="D685" s="179"/>
      <c r="G685" s="435"/>
      <c r="H685" s="436"/>
      <c r="I685" s="436"/>
      <c r="J685" s="516"/>
      <c r="K685" s="516"/>
      <c r="L685" s="516"/>
      <c r="M685" s="516"/>
      <c r="N685" s="431"/>
      <c r="O685" s="431"/>
      <c r="P685" s="431"/>
      <c r="Q685" s="517" t="str">
        <f>IF(J685="","",J685*AE688)</f>
        <v/>
      </c>
      <c r="R685" s="517"/>
      <c r="S685" s="517"/>
      <c r="T685" s="518"/>
      <c r="U685" s="500"/>
      <c r="V685" s="436"/>
      <c r="W685" s="436"/>
      <c r="X685" s="516"/>
      <c r="Y685" s="516"/>
      <c r="Z685" s="516"/>
      <c r="AA685" s="516"/>
      <c r="AB685" s="431"/>
      <c r="AC685" s="431"/>
      <c r="AD685" s="431"/>
      <c r="AE685" s="517" t="str">
        <f>IF(X685="","",X685*AE688)</f>
        <v/>
      </c>
      <c r="AF685" s="517"/>
      <c r="AG685" s="517"/>
      <c r="AH685" s="519"/>
    </row>
    <row r="686" spans="1:34" s="23" customFormat="1" ht="15.75" hidden="1" customHeight="1" x14ac:dyDescent="0.15">
      <c r="A686" s="181" t="str">
        <f t="shared" si="122"/>
        <v>×</v>
      </c>
      <c r="B686" s="179"/>
      <c r="C686" s="179"/>
      <c r="D686" s="179"/>
      <c r="G686" s="435"/>
      <c r="H686" s="436"/>
      <c r="I686" s="436"/>
      <c r="J686" s="516"/>
      <c r="K686" s="516"/>
      <c r="L686" s="516"/>
      <c r="M686" s="516"/>
      <c r="N686" s="431"/>
      <c r="O686" s="431"/>
      <c r="P686" s="431"/>
      <c r="Q686" s="517" t="str">
        <f>IF(J686="","",J686*AE688)</f>
        <v/>
      </c>
      <c r="R686" s="517"/>
      <c r="S686" s="517"/>
      <c r="T686" s="518"/>
      <c r="U686" s="500"/>
      <c r="V686" s="436"/>
      <c r="W686" s="436"/>
      <c r="X686" s="516"/>
      <c r="Y686" s="516"/>
      <c r="Z686" s="516"/>
      <c r="AA686" s="516"/>
      <c r="AB686" s="431"/>
      <c r="AC686" s="431"/>
      <c r="AD686" s="431"/>
      <c r="AE686" s="517" t="str">
        <f>IF(X686="","",X686*AE688)</f>
        <v/>
      </c>
      <c r="AF686" s="517"/>
      <c r="AG686" s="517"/>
      <c r="AH686" s="519"/>
    </row>
    <row r="687" spans="1:34" s="23" customFormat="1" ht="15.75" hidden="1" customHeight="1" x14ac:dyDescent="0.15">
      <c r="A687" s="181" t="str">
        <f t="shared" si="122"/>
        <v>×</v>
      </c>
      <c r="B687" s="179"/>
      <c r="C687" s="179"/>
      <c r="D687" s="179"/>
      <c r="G687" s="505"/>
      <c r="H687" s="506"/>
      <c r="I687" s="506"/>
      <c r="J687" s="507"/>
      <c r="K687" s="507"/>
      <c r="L687" s="507"/>
      <c r="M687" s="507"/>
      <c r="N687" s="457"/>
      <c r="O687" s="457"/>
      <c r="P687" s="457"/>
      <c r="Q687" s="508" t="str">
        <f>IF(J687="","",J687*AE688)</f>
        <v/>
      </c>
      <c r="R687" s="508"/>
      <c r="S687" s="508"/>
      <c r="T687" s="509"/>
      <c r="U687" s="510"/>
      <c r="V687" s="506"/>
      <c r="W687" s="506"/>
      <c r="X687" s="507"/>
      <c r="Y687" s="507"/>
      <c r="Z687" s="507"/>
      <c r="AA687" s="507"/>
      <c r="AB687" s="457"/>
      <c r="AC687" s="457"/>
      <c r="AD687" s="457"/>
      <c r="AE687" s="508" t="str">
        <f>IF(X687="","",X687*AE688)</f>
        <v/>
      </c>
      <c r="AF687" s="508"/>
      <c r="AG687" s="508"/>
      <c r="AH687" s="511"/>
    </row>
    <row r="688" spans="1:34" s="23" customFormat="1" ht="15.75" customHeight="1" x14ac:dyDescent="0.15">
      <c r="G688" s="61"/>
      <c r="H688" s="61"/>
      <c r="I688" s="61"/>
      <c r="J688" s="61"/>
      <c r="K688" s="61"/>
      <c r="L688" s="61"/>
      <c r="M688" s="61"/>
      <c r="N688" s="61"/>
      <c r="O688" s="61"/>
      <c r="P688" s="61"/>
      <c r="Q688" s="61"/>
      <c r="R688" s="61"/>
      <c r="S688" s="37"/>
      <c r="T688" s="37"/>
      <c r="U688" s="37"/>
      <c r="V688" s="37"/>
      <c r="W688" s="37"/>
      <c r="X688" s="37"/>
      <c r="Y688" s="37"/>
      <c r="Z688" s="37"/>
      <c r="AA688" s="37"/>
      <c r="AB688" s="50" t="s">
        <v>119</v>
      </c>
      <c r="AC688" s="37" t="s">
        <v>419</v>
      </c>
      <c r="AD688" s="183" t="s">
        <v>25</v>
      </c>
      <c r="AE688" s="321">
        <f>AE665</f>
        <v>4.7123889803846897</v>
      </c>
      <c r="AF688" s="321"/>
      <c r="AG688" s="321"/>
      <c r="AH688" s="62" t="s">
        <v>549</v>
      </c>
    </row>
    <row r="689" spans="1:62" s="23" customFormat="1" ht="15.75" customHeight="1" x14ac:dyDescent="0.15">
      <c r="A689" s="116" t="str">
        <f t="shared" ref="A689:A694" si="123">IF(液状化L1の有無="","","×")</f>
        <v/>
      </c>
      <c r="B689" s="179" t="s">
        <v>571</v>
      </c>
      <c r="G689" s="30"/>
      <c r="H689" s="30"/>
      <c r="I689" s="30"/>
      <c r="J689" s="30"/>
      <c r="K689" s="30"/>
      <c r="L689" s="30"/>
      <c r="M689" s="30"/>
      <c r="N689" s="30"/>
      <c r="O689" s="30"/>
      <c r="P689" s="30"/>
      <c r="Q689" s="30"/>
      <c r="R689" s="30"/>
      <c r="AB689" s="186"/>
      <c r="AD689" s="179"/>
      <c r="AE689" s="180"/>
      <c r="AF689" s="180"/>
      <c r="AG689" s="180"/>
      <c r="AH689" s="199"/>
    </row>
    <row r="690" spans="1:62" ht="15.75" customHeight="1" x14ac:dyDescent="0.15">
      <c r="A690" s="116" t="str">
        <f t="shared" si="123"/>
        <v/>
      </c>
      <c r="D690" s="179"/>
      <c r="G690" s="23"/>
      <c r="AO690" s="179"/>
      <c r="AP690" s="179"/>
      <c r="AQ690" s="179"/>
      <c r="AR690" s="179"/>
      <c r="AS690" s="179"/>
      <c r="AT690" s="179"/>
      <c r="AU690" s="179"/>
      <c r="AV690" s="179"/>
      <c r="AW690" s="179"/>
      <c r="AX690" s="179"/>
      <c r="AY690" s="179"/>
      <c r="AZ690" s="179"/>
      <c r="BA690" s="179"/>
      <c r="BB690" s="179"/>
      <c r="BC690" s="179"/>
      <c r="BD690" s="179"/>
      <c r="BE690" s="179"/>
      <c r="BF690" s="179"/>
      <c r="BG690" s="179"/>
      <c r="BH690" s="179"/>
      <c r="BI690" s="179"/>
      <c r="BJ690" s="179"/>
    </row>
    <row r="691" spans="1:62" s="23" customFormat="1" ht="15.75" customHeight="1" x14ac:dyDescent="0.15">
      <c r="A691" s="116" t="str">
        <f t="shared" si="123"/>
        <v/>
      </c>
      <c r="B691" s="179"/>
      <c r="C691" s="179"/>
      <c r="D691" s="179"/>
      <c r="G691" s="28" t="s">
        <v>518</v>
      </c>
      <c r="H691" s="34"/>
      <c r="I691" s="34"/>
      <c r="J691" s="34"/>
      <c r="K691" s="28"/>
      <c r="L691" s="28"/>
      <c r="M691" s="28"/>
      <c r="N691" s="28"/>
      <c r="O691" s="28"/>
      <c r="P691" s="28"/>
      <c r="Q691" s="28"/>
      <c r="R691" s="28"/>
      <c r="S691" s="28"/>
      <c r="T691" s="28"/>
      <c r="U691" s="28"/>
      <c r="V691" s="28"/>
      <c r="W691" s="28"/>
      <c r="X691" s="28"/>
      <c r="Y691" s="28"/>
      <c r="Z691" s="28"/>
      <c r="AA691" s="28"/>
      <c r="AB691" s="28"/>
      <c r="AC691" s="28"/>
      <c r="AD691" s="28"/>
      <c r="AE691" s="28"/>
      <c r="AF691" s="28"/>
      <c r="AG691" s="28"/>
      <c r="AH691" s="28"/>
      <c r="AI691" s="30"/>
    </row>
    <row r="692" spans="1:62" s="23" customFormat="1" ht="15.75" customHeight="1" x14ac:dyDescent="0.15">
      <c r="A692" s="116" t="str">
        <f t="shared" si="123"/>
        <v/>
      </c>
      <c r="B692" s="179"/>
      <c r="C692" s="179"/>
      <c r="D692" s="179"/>
      <c r="G692" s="341" t="s">
        <v>417</v>
      </c>
      <c r="H692" s="261"/>
      <c r="I692" s="261"/>
      <c r="J692" s="261"/>
      <c r="K692" s="261"/>
      <c r="L692" s="261"/>
      <c r="M692" s="261"/>
      <c r="N692" s="261"/>
      <c r="O692" s="261"/>
      <c r="P692" s="261"/>
      <c r="Q692" s="261"/>
      <c r="R692" s="261"/>
      <c r="S692" s="261"/>
      <c r="T692" s="334"/>
      <c r="U692" s="354" t="s">
        <v>418</v>
      </c>
      <c r="V692" s="269"/>
      <c r="W692" s="269"/>
      <c r="X692" s="269"/>
      <c r="Y692" s="269"/>
      <c r="Z692" s="269"/>
      <c r="AA692" s="269"/>
      <c r="AB692" s="269"/>
      <c r="AC692" s="269"/>
      <c r="AD692" s="269"/>
      <c r="AE692" s="269"/>
      <c r="AF692" s="269"/>
      <c r="AG692" s="269"/>
      <c r="AH692" s="285"/>
    </row>
    <row r="693" spans="1:62" s="23" customFormat="1" ht="15.75" customHeight="1" x14ac:dyDescent="0.15">
      <c r="A693" s="116" t="str">
        <f t="shared" si="123"/>
        <v/>
      </c>
      <c r="B693" s="179"/>
      <c r="C693" s="179"/>
      <c r="D693" s="179"/>
      <c r="G693" s="494" t="s">
        <v>74</v>
      </c>
      <c r="H693" s="503"/>
      <c r="I693" s="503"/>
      <c r="J693" s="503" t="s">
        <v>182</v>
      </c>
      <c r="K693" s="503"/>
      <c r="L693" s="503"/>
      <c r="M693" s="503"/>
      <c r="N693" s="486" t="s">
        <v>181</v>
      </c>
      <c r="O693" s="487"/>
      <c r="P693" s="487"/>
      <c r="Q693" s="503" t="s">
        <v>548</v>
      </c>
      <c r="R693" s="503"/>
      <c r="S693" s="503"/>
      <c r="T693" s="492"/>
      <c r="U693" s="525" t="s">
        <v>74</v>
      </c>
      <c r="V693" s="503"/>
      <c r="W693" s="503"/>
      <c r="X693" s="503" t="s">
        <v>182</v>
      </c>
      <c r="Y693" s="503"/>
      <c r="Z693" s="503"/>
      <c r="AA693" s="503"/>
      <c r="AB693" s="486" t="s">
        <v>181</v>
      </c>
      <c r="AC693" s="487"/>
      <c r="AD693" s="487"/>
      <c r="AE693" s="503" t="s">
        <v>548</v>
      </c>
      <c r="AF693" s="503"/>
      <c r="AG693" s="503"/>
      <c r="AH693" s="492"/>
    </row>
    <row r="694" spans="1:62" s="23" customFormat="1" ht="15.75" customHeight="1" x14ac:dyDescent="0.15">
      <c r="A694" s="116" t="str">
        <f t="shared" si="123"/>
        <v/>
      </c>
      <c r="B694" s="179"/>
      <c r="C694" s="179"/>
      <c r="D694" s="179"/>
      <c r="G694" s="504"/>
      <c r="H694" s="502"/>
      <c r="I694" s="502"/>
      <c r="J694" s="502"/>
      <c r="K694" s="502"/>
      <c r="L694" s="502"/>
      <c r="M694" s="502"/>
      <c r="N694" s="488"/>
      <c r="O694" s="488"/>
      <c r="P694" s="488"/>
      <c r="Q694" s="502"/>
      <c r="R694" s="502"/>
      <c r="S694" s="502"/>
      <c r="T694" s="524"/>
      <c r="U694" s="501"/>
      <c r="V694" s="502"/>
      <c r="W694" s="502"/>
      <c r="X694" s="502"/>
      <c r="Y694" s="502"/>
      <c r="Z694" s="502"/>
      <c r="AA694" s="502"/>
      <c r="AB694" s="488"/>
      <c r="AC694" s="488"/>
      <c r="AD694" s="488"/>
      <c r="AE694" s="502"/>
      <c r="AF694" s="502"/>
      <c r="AG694" s="502"/>
      <c r="AH694" s="524"/>
    </row>
    <row r="695" spans="1:62" s="23" customFormat="1" ht="15.75" customHeight="1" x14ac:dyDescent="0.15">
      <c r="A695" s="116" t="str">
        <f t="shared" ref="A695:A710" si="124">IF(液状化L1の有無="",IF(LEN(G695)+LEN(U695)=0,"×",""),"×")</f>
        <v/>
      </c>
      <c r="B695" s="179"/>
      <c r="C695" s="179"/>
      <c r="D695" s="179"/>
      <c r="G695" s="433">
        <v>2</v>
      </c>
      <c r="H695" s="434"/>
      <c r="I695" s="434"/>
      <c r="J695" s="520">
        <v>0</v>
      </c>
      <c r="K695" s="520"/>
      <c r="L695" s="520"/>
      <c r="M695" s="520"/>
      <c r="N695" s="437">
        <v>0.33000001311302185</v>
      </c>
      <c r="O695" s="437"/>
      <c r="P695" s="437"/>
      <c r="Q695" s="521">
        <f>IF(J695="","",J695*AE711)</f>
        <v>0</v>
      </c>
      <c r="R695" s="521"/>
      <c r="S695" s="521"/>
      <c r="T695" s="522"/>
      <c r="U695" s="470">
        <v>2</v>
      </c>
      <c r="V695" s="434"/>
      <c r="W695" s="434"/>
      <c r="X695" s="520">
        <v>0</v>
      </c>
      <c r="Y695" s="520"/>
      <c r="Z695" s="520"/>
      <c r="AA695" s="520"/>
      <c r="AB695" s="437">
        <v>0.33000001311302185</v>
      </c>
      <c r="AC695" s="437"/>
      <c r="AD695" s="437"/>
      <c r="AE695" s="521">
        <f>IF(X695="","",X695*AE711)</f>
        <v>0</v>
      </c>
      <c r="AF695" s="521"/>
      <c r="AG695" s="521"/>
      <c r="AH695" s="523"/>
    </row>
    <row r="696" spans="1:62" s="23" customFormat="1" ht="15.75" customHeight="1" x14ac:dyDescent="0.15">
      <c r="A696" s="116" t="str">
        <f t="shared" si="124"/>
        <v/>
      </c>
      <c r="B696" s="179"/>
      <c r="C696" s="179"/>
      <c r="D696" s="179"/>
      <c r="G696" s="435">
        <v>3</v>
      </c>
      <c r="H696" s="436"/>
      <c r="I696" s="436"/>
      <c r="J696" s="516">
        <v>0</v>
      </c>
      <c r="K696" s="516"/>
      <c r="L696" s="516"/>
      <c r="M696" s="516"/>
      <c r="N696" s="431">
        <v>1.5</v>
      </c>
      <c r="O696" s="431"/>
      <c r="P696" s="431"/>
      <c r="Q696" s="517">
        <f>IF(J696="","",J696*AE711)</f>
        <v>0</v>
      </c>
      <c r="R696" s="517"/>
      <c r="S696" s="517"/>
      <c r="T696" s="518"/>
      <c r="U696" s="500">
        <v>3</v>
      </c>
      <c r="V696" s="436"/>
      <c r="W696" s="436"/>
      <c r="X696" s="516">
        <v>0</v>
      </c>
      <c r="Y696" s="516"/>
      <c r="Z696" s="516"/>
      <c r="AA696" s="516"/>
      <c r="AB696" s="431">
        <v>1.5</v>
      </c>
      <c r="AC696" s="431"/>
      <c r="AD696" s="431"/>
      <c r="AE696" s="517">
        <f>IF(X696="","",X696*AE711)</f>
        <v>0</v>
      </c>
      <c r="AF696" s="517"/>
      <c r="AG696" s="517"/>
      <c r="AH696" s="519"/>
    </row>
    <row r="697" spans="1:62" s="23" customFormat="1" ht="15.75" customHeight="1" x14ac:dyDescent="0.15">
      <c r="A697" s="116" t="str">
        <f t="shared" si="124"/>
        <v/>
      </c>
      <c r="B697" s="179"/>
      <c r="C697" s="179"/>
      <c r="D697" s="179"/>
      <c r="G697" s="435">
        <v>4</v>
      </c>
      <c r="H697" s="436"/>
      <c r="I697" s="436"/>
      <c r="J697" s="516">
        <v>0</v>
      </c>
      <c r="K697" s="516"/>
      <c r="L697" s="516"/>
      <c r="M697" s="516"/>
      <c r="N697" s="431">
        <v>5.0999999046325684</v>
      </c>
      <c r="O697" s="431"/>
      <c r="P697" s="431"/>
      <c r="Q697" s="517">
        <f>IF(J697="","",J697*AE711)</f>
        <v>0</v>
      </c>
      <c r="R697" s="517"/>
      <c r="S697" s="517"/>
      <c r="T697" s="518"/>
      <c r="U697" s="500">
        <v>4</v>
      </c>
      <c r="V697" s="436"/>
      <c r="W697" s="436"/>
      <c r="X697" s="516">
        <v>0</v>
      </c>
      <c r="Y697" s="516"/>
      <c r="Z697" s="516"/>
      <c r="AA697" s="516"/>
      <c r="AB697" s="431">
        <v>5.0999999046325684</v>
      </c>
      <c r="AC697" s="431"/>
      <c r="AD697" s="431"/>
      <c r="AE697" s="517">
        <f>IF(X697="","",X697*AE711)</f>
        <v>0</v>
      </c>
      <c r="AF697" s="517"/>
      <c r="AG697" s="517"/>
      <c r="AH697" s="519"/>
    </row>
    <row r="698" spans="1:62" s="23" customFormat="1" ht="15.75" customHeight="1" x14ac:dyDescent="0.15">
      <c r="A698" s="116" t="str">
        <f t="shared" si="124"/>
        <v/>
      </c>
      <c r="B698" s="179"/>
      <c r="C698" s="179"/>
      <c r="D698" s="179"/>
      <c r="G698" s="435">
        <v>4</v>
      </c>
      <c r="H698" s="436"/>
      <c r="I698" s="436"/>
      <c r="J698" s="516">
        <v>4275</v>
      </c>
      <c r="K698" s="516"/>
      <c r="L698" s="516"/>
      <c r="M698" s="516"/>
      <c r="N698" s="431">
        <v>1.4500002861022949</v>
      </c>
      <c r="O698" s="431"/>
      <c r="P698" s="431"/>
      <c r="Q698" s="517">
        <f>IF(J698="","",J698*AE711)</f>
        <v>20145.462891144547</v>
      </c>
      <c r="R698" s="517"/>
      <c r="S698" s="517"/>
      <c r="T698" s="518"/>
      <c r="U698" s="500">
        <v>4</v>
      </c>
      <c r="V698" s="436"/>
      <c r="W698" s="436"/>
      <c r="X698" s="516">
        <v>4275</v>
      </c>
      <c r="Y698" s="516"/>
      <c r="Z698" s="516"/>
      <c r="AA698" s="516"/>
      <c r="AB698" s="431">
        <v>1.4500002861022949</v>
      </c>
      <c r="AC698" s="431"/>
      <c r="AD698" s="431"/>
      <c r="AE698" s="517">
        <f>IF(X698="","",X698*AE711)</f>
        <v>20145.462891144547</v>
      </c>
      <c r="AF698" s="517"/>
      <c r="AG698" s="517"/>
      <c r="AH698" s="519"/>
    </row>
    <row r="699" spans="1:62" s="23" customFormat="1" ht="15.75" customHeight="1" x14ac:dyDescent="0.15">
      <c r="A699" s="116" t="str">
        <f t="shared" si="124"/>
        <v/>
      </c>
      <c r="B699" s="179"/>
      <c r="C699" s="179"/>
      <c r="D699" s="179"/>
      <c r="G699" s="435">
        <v>5</v>
      </c>
      <c r="H699" s="436"/>
      <c r="I699" s="436"/>
      <c r="J699" s="516">
        <v>4275</v>
      </c>
      <c r="K699" s="516"/>
      <c r="L699" s="516"/>
      <c r="M699" s="516"/>
      <c r="N699" s="431">
        <v>3.4500000476837158</v>
      </c>
      <c r="O699" s="431"/>
      <c r="P699" s="431"/>
      <c r="Q699" s="517">
        <f>IF(J699="","",J699*AE711)</f>
        <v>20145.462891144547</v>
      </c>
      <c r="R699" s="517"/>
      <c r="S699" s="517"/>
      <c r="T699" s="518"/>
      <c r="U699" s="500">
        <v>5</v>
      </c>
      <c r="V699" s="436"/>
      <c r="W699" s="436"/>
      <c r="X699" s="516">
        <v>4275</v>
      </c>
      <c r="Y699" s="516"/>
      <c r="Z699" s="516"/>
      <c r="AA699" s="516"/>
      <c r="AB699" s="431">
        <v>3.4500000476837158</v>
      </c>
      <c r="AC699" s="431"/>
      <c r="AD699" s="431"/>
      <c r="AE699" s="517">
        <f>IF(X699="","",X699*AE711)</f>
        <v>20145.462891144547</v>
      </c>
      <c r="AF699" s="517"/>
      <c r="AG699" s="517"/>
      <c r="AH699" s="519"/>
    </row>
    <row r="700" spans="1:62" s="23" customFormat="1" ht="15.75" customHeight="1" x14ac:dyDescent="0.15">
      <c r="A700" s="116" t="str">
        <f t="shared" si="124"/>
        <v/>
      </c>
      <c r="B700" s="179"/>
      <c r="C700" s="179"/>
      <c r="D700" s="179"/>
      <c r="G700" s="435">
        <v>6</v>
      </c>
      <c r="H700" s="436"/>
      <c r="I700" s="436"/>
      <c r="J700" s="516">
        <v>4275</v>
      </c>
      <c r="K700" s="516"/>
      <c r="L700" s="516"/>
      <c r="M700" s="516"/>
      <c r="N700" s="431">
        <v>2.3499999046325684</v>
      </c>
      <c r="O700" s="431"/>
      <c r="P700" s="431"/>
      <c r="Q700" s="517">
        <f>IF(J700="","",J700*AE711)</f>
        <v>20145.462891144547</v>
      </c>
      <c r="R700" s="517"/>
      <c r="S700" s="517"/>
      <c r="T700" s="518"/>
      <c r="U700" s="500">
        <v>6</v>
      </c>
      <c r="V700" s="436"/>
      <c r="W700" s="436"/>
      <c r="X700" s="516">
        <v>4275</v>
      </c>
      <c r="Y700" s="516"/>
      <c r="Z700" s="516"/>
      <c r="AA700" s="516"/>
      <c r="AB700" s="431">
        <v>2.3499999046325684</v>
      </c>
      <c r="AC700" s="431"/>
      <c r="AD700" s="431"/>
      <c r="AE700" s="517">
        <f>IF(X700="","",X700*AE711)</f>
        <v>20145.462891144547</v>
      </c>
      <c r="AF700" s="517"/>
      <c r="AG700" s="517"/>
      <c r="AH700" s="519"/>
    </row>
    <row r="701" spans="1:62" s="23" customFormat="1" ht="15.75" customHeight="1" x14ac:dyDescent="0.15">
      <c r="A701" s="116" t="str">
        <f t="shared" si="124"/>
        <v/>
      </c>
      <c r="B701" s="179"/>
      <c r="C701" s="179"/>
      <c r="D701" s="179"/>
      <c r="G701" s="435">
        <v>7</v>
      </c>
      <c r="H701" s="436"/>
      <c r="I701" s="436"/>
      <c r="J701" s="516">
        <v>20278</v>
      </c>
      <c r="K701" s="516"/>
      <c r="L701" s="516"/>
      <c r="M701" s="516"/>
      <c r="N701" s="431">
        <v>8.6000003814697266</v>
      </c>
      <c r="O701" s="431"/>
      <c r="P701" s="431"/>
      <c r="Q701" s="517">
        <f>IF(J701="","",J701*AE711)</f>
        <v>95557.823744240741</v>
      </c>
      <c r="R701" s="517"/>
      <c r="S701" s="517"/>
      <c r="T701" s="518"/>
      <c r="U701" s="500">
        <v>7</v>
      </c>
      <c r="V701" s="436"/>
      <c r="W701" s="436"/>
      <c r="X701" s="516">
        <v>20278</v>
      </c>
      <c r="Y701" s="516"/>
      <c r="Z701" s="516"/>
      <c r="AA701" s="516"/>
      <c r="AB701" s="431">
        <v>8.6000003814697266</v>
      </c>
      <c r="AC701" s="431"/>
      <c r="AD701" s="431"/>
      <c r="AE701" s="517">
        <f>IF(X701="","",X701*AE711)</f>
        <v>95557.823744240741</v>
      </c>
      <c r="AF701" s="517"/>
      <c r="AG701" s="517"/>
      <c r="AH701" s="519"/>
    </row>
    <row r="702" spans="1:62" s="23" customFormat="1" ht="15.75" customHeight="1" x14ac:dyDescent="0.15">
      <c r="A702" s="116" t="str">
        <f t="shared" si="124"/>
        <v/>
      </c>
      <c r="B702" s="179"/>
      <c r="C702" s="179"/>
      <c r="D702" s="179"/>
      <c r="G702" s="435">
        <v>8</v>
      </c>
      <c r="H702" s="436"/>
      <c r="I702" s="436"/>
      <c r="J702" s="516">
        <v>13365</v>
      </c>
      <c r="K702" s="516"/>
      <c r="L702" s="516"/>
      <c r="M702" s="516"/>
      <c r="N702" s="431">
        <v>2.2000000476837158</v>
      </c>
      <c r="O702" s="431"/>
      <c r="P702" s="431"/>
      <c r="Q702" s="517">
        <f>IF(J702="","",J702*AE711)</f>
        <v>62981.078722841376</v>
      </c>
      <c r="R702" s="517"/>
      <c r="S702" s="517"/>
      <c r="T702" s="518"/>
      <c r="U702" s="500">
        <v>8</v>
      </c>
      <c r="V702" s="436"/>
      <c r="W702" s="436"/>
      <c r="X702" s="516">
        <v>13365</v>
      </c>
      <c r="Y702" s="516"/>
      <c r="Z702" s="516"/>
      <c r="AA702" s="516"/>
      <c r="AB702" s="431">
        <v>2.2000000476837158</v>
      </c>
      <c r="AC702" s="431"/>
      <c r="AD702" s="431"/>
      <c r="AE702" s="517">
        <f>IF(X702="","",X702*AE711)</f>
        <v>62981.078722841376</v>
      </c>
      <c r="AF702" s="517"/>
      <c r="AG702" s="517"/>
      <c r="AH702" s="519"/>
    </row>
    <row r="703" spans="1:62" s="23" customFormat="1" ht="15.75" customHeight="1" x14ac:dyDescent="0.15">
      <c r="A703" s="116" t="str">
        <f t="shared" si="124"/>
        <v/>
      </c>
      <c r="B703" s="179"/>
      <c r="C703" s="179"/>
      <c r="D703" s="179"/>
      <c r="G703" s="435">
        <v>9</v>
      </c>
      <c r="H703" s="436"/>
      <c r="I703" s="436"/>
      <c r="J703" s="516">
        <v>21780</v>
      </c>
      <c r="K703" s="516"/>
      <c r="L703" s="516"/>
      <c r="M703" s="516"/>
      <c r="N703" s="431">
        <v>1.5</v>
      </c>
      <c r="O703" s="431"/>
      <c r="P703" s="431"/>
      <c r="Q703" s="517">
        <f>IF(J703="","",J703*AE711)</f>
        <v>102635.83199277853</v>
      </c>
      <c r="R703" s="517"/>
      <c r="S703" s="517"/>
      <c r="T703" s="518"/>
      <c r="U703" s="500">
        <v>9</v>
      </c>
      <c r="V703" s="436"/>
      <c r="W703" s="436"/>
      <c r="X703" s="516">
        <v>21780</v>
      </c>
      <c r="Y703" s="516"/>
      <c r="Z703" s="516"/>
      <c r="AA703" s="516"/>
      <c r="AB703" s="431">
        <v>1.5</v>
      </c>
      <c r="AC703" s="431"/>
      <c r="AD703" s="431"/>
      <c r="AE703" s="517">
        <f>IF(X703="","",X703*AE711)</f>
        <v>102635.83199277853</v>
      </c>
      <c r="AF703" s="517"/>
      <c r="AG703" s="517"/>
      <c r="AH703" s="519"/>
    </row>
    <row r="704" spans="1:62" s="23" customFormat="1" ht="15.75" customHeight="1" x14ac:dyDescent="0.15">
      <c r="A704" s="116" t="str">
        <f t="shared" si="124"/>
        <v/>
      </c>
      <c r="B704" s="179"/>
      <c r="C704" s="179"/>
      <c r="D704" s="179"/>
      <c r="G704" s="435">
        <v>10</v>
      </c>
      <c r="H704" s="436"/>
      <c r="I704" s="436"/>
      <c r="J704" s="516">
        <v>15660</v>
      </c>
      <c r="K704" s="516"/>
      <c r="L704" s="516"/>
      <c r="M704" s="516"/>
      <c r="N704" s="431">
        <v>3.8499999046325684</v>
      </c>
      <c r="O704" s="431"/>
      <c r="P704" s="431"/>
      <c r="Q704" s="517">
        <f>IF(J704="","",J704*AE711)</f>
        <v>73796.011432824234</v>
      </c>
      <c r="R704" s="517"/>
      <c r="S704" s="517"/>
      <c r="T704" s="518"/>
      <c r="U704" s="500">
        <v>10</v>
      </c>
      <c r="V704" s="436"/>
      <c r="W704" s="436"/>
      <c r="X704" s="516">
        <v>15660</v>
      </c>
      <c r="Y704" s="516"/>
      <c r="Z704" s="516"/>
      <c r="AA704" s="516"/>
      <c r="AB704" s="431">
        <v>3.8499999046325684</v>
      </c>
      <c r="AC704" s="431"/>
      <c r="AD704" s="431"/>
      <c r="AE704" s="517">
        <f>IF(X704="","",X704*AE711)</f>
        <v>73796.011432824234</v>
      </c>
      <c r="AF704" s="517"/>
      <c r="AG704" s="517"/>
      <c r="AH704" s="519"/>
    </row>
    <row r="705" spans="1:62" s="23" customFormat="1" ht="15.75" customHeight="1" x14ac:dyDescent="0.15">
      <c r="A705" s="116" t="str">
        <f t="shared" si="124"/>
        <v/>
      </c>
      <c r="B705" s="179"/>
      <c r="C705" s="179"/>
      <c r="D705" s="179"/>
      <c r="G705" s="435">
        <v>11</v>
      </c>
      <c r="H705" s="436"/>
      <c r="I705" s="436"/>
      <c r="J705" s="516">
        <v>21780</v>
      </c>
      <c r="K705" s="516"/>
      <c r="L705" s="516"/>
      <c r="M705" s="516"/>
      <c r="N705" s="431">
        <v>2.4000000953674316</v>
      </c>
      <c r="O705" s="431"/>
      <c r="P705" s="431"/>
      <c r="Q705" s="517">
        <f>IF(J705="","",J705*AE711)</f>
        <v>102635.83199277853</v>
      </c>
      <c r="R705" s="517"/>
      <c r="S705" s="517"/>
      <c r="T705" s="518"/>
      <c r="U705" s="500">
        <v>11</v>
      </c>
      <c r="V705" s="436"/>
      <c r="W705" s="436"/>
      <c r="X705" s="516">
        <v>21780</v>
      </c>
      <c r="Y705" s="516"/>
      <c r="Z705" s="516"/>
      <c r="AA705" s="516"/>
      <c r="AB705" s="431">
        <v>2.4000000953674316</v>
      </c>
      <c r="AC705" s="431"/>
      <c r="AD705" s="431"/>
      <c r="AE705" s="517">
        <f>IF(X705="","",X705*AE711)</f>
        <v>102635.83199277853</v>
      </c>
      <c r="AF705" s="517"/>
      <c r="AG705" s="517"/>
      <c r="AH705" s="519"/>
    </row>
    <row r="706" spans="1:62" s="23" customFormat="1" ht="15.75" customHeight="1" x14ac:dyDescent="0.15">
      <c r="A706" s="116" t="str">
        <f t="shared" si="124"/>
        <v/>
      </c>
      <c r="B706" s="179"/>
      <c r="C706" s="179"/>
      <c r="D706" s="179"/>
      <c r="G706" s="435">
        <v>12</v>
      </c>
      <c r="H706" s="436"/>
      <c r="I706" s="436"/>
      <c r="J706" s="516">
        <v>14760</v>
      </c>
      <c r="K706" s="516"/>
      <c r="L706" s="516"/>
      <c r="M706" s="516"/>
      <c r="N706" s="431">
        <v>2.2699999809265137</v>
      </c>
      <c r="O706" s="431"/>
      <c r="P706" s="431"/>
      <c r="Q706" s="517">
        <f>IF(J706="","",J706*AE711)</f>
        <v>69554.861350478022</v>
      </c>
      <c r="R706" s="517"/>
      <c r="S706" s="517"/>
      <c r="T706" s="518"/>
      <c r="U706" s="500">
        <v>12</v>
      </c>
      <c r="V706" s="436"/>
      <c r="W706" s="436"/>
      <c r="X706" s="516">
        <v>14760</v>
      </c>
      <c r="Y706" s="516"/>
      <c r="Z706" s="516"/>
      <c r="AA706" s="516"/>
      <c r="AB706" s="431">
        <v>2.2699999809265137</v>
      </c>
      <c r="AC706" s="431"/>
      <c r="AD706" s="431"/>
      <c r="AE706" s="517">
        <f>IF(X706="","",X706*AE711)</f>
        <v>69554.861350478022</v>
      </c>
      <c r="AF706" s="517"/>
      <c r="AG706" s="517"/>
      <c r="AH706" s="519"/>
    </row>
    <row r="707" spans="1:62" s="23" customFormat="1" ht="15.75" hidden="1" customHeight="1" x14ac:dyDescent="0.15">
      <c r="A707" s="116" t="str">
        <f t="shared" si="124"/>
        <v>×</v>
      </c>
      <c r="B707" s="179"/>
      <c r="C707" s="179"/>
      <c r="D707" s="179"/>
      <c r="G707" s="435"/>
      <c r="H707" s="436"/>
      <c r="I707" s="436"/>
      <c r="J707" s="516"/>
      <c r="K707" s="516"/>
      <c r="L707" s="516"/>
      <c r="M707" s="516"/>
      <c r="N707" s="431"/>
      <c r="O707" s="431"/>
      <c r="P707" s="431"/>
      <c r="Q707" s="517" t="str">
        <f>IF(J707="","",J707*AE711)</f>
        <v/>
      </c>
      <c r="R707" s="517"/>
      <c r="S707" s="517"/>
      <c r="T707" s="518"/>
      <c r="U707" s="500"/>
      <c r="V707" s="436"/>
      <c r="W707" s="436"/>
      <c r="X707" s="516"/>
      <c r="Y707" s="516"/>
      <c r="Z707" s="516"/>
      <c r="AA707" s="516"/>
      <c r="AB707" s="431"/>
      <c r="AC707" s="431"/>
      <c r="AD707" s="431"/>
      <c r="AE707" s="517" t="str">
        <f>IF(X707="","",X707*AE711)</f>
        <v/>
      </c>
      <c r="AF707" s="517"/>
      <c r="AG707" s="517"/>
      <c r="AH707" s="519"/>
    </row>
    <row r="708" spans="1:62" s="23" customFormat="1" ht="15.75" hidden="1" customHeight="1" x14ac:dyDescent="0.15">
      <c r="A708" s="116" t="str">
        <f t="shared" si="124"/>
        <v>×</v>
      </c>
      <c r="B708" s="179"/>
      <c r="C708" s="179"/>
      <c r="D708" s="179"/>
      <c r="G708" s="435"/>
      <c r="H708" s="436"/>
      <c r="I708" s="436"/>
      <c r="J708" s="516"/>
      <c r="K708" s="516"/>
      <c r="L708" s="516"/>
      <c r="M708" s="516"/>
      <c r="N708" s="431"/>
      <c r="O708" s="431"/>
      <c r="P708" s="431"/>
      <c r="Q708" s="517" t="str">
        <f>IF(J708="","",J708*AE711)</f>
        <v/>
      </c>
      <c r="R708" s="517"/>
      <c r="S708" s="517"/>
      <c r="T708" s="518"/>
      <c r="U708" s="500"/>
      <c r="V708" s="436"/>
      <c r="W708" s="436"/>
      <c r="X708" s="516"/>
      <c r="Y708" s="516"/>
      <c r="Z708" s="516"/>
      <c r="AA708" s="516"/>
      <c r="AB708" s="431"/>
      <c r="AC708" s="431"/>
      <c r="AD708" s="431"/>
      <c r="AE708" s="517" t="str">
        <f>IF(X708="","",X708*AE711)</f>
        <v/>
      </c>
      <c r="AF708" s="517"/>
      <c r="AG708" s="517"/>
      <c r="AH708" s="519"/>
    </row>
    <row r="709" spans="1:62" s="23" customFormat="1" ht="15.75" hidden="1" customHeight="1" x14ac:dyDescent="0.15">
      <c r="A709" s="116" t="str">
        <f t="shared" si="124"/>
        <v>×</v>
      </c>
      <c r="B709" s="179"/>
      <c r="C709" s="179"/>
      <c r="D709" s="179"/>
      <c r="G709" s="435"/>
      <c r="H709" s="436"/>
      <c r="I709" s="436"/>
      <c r="J709" s="516"/>
      <c r="K709" s="516"/>
      <c r="L709" s="516"/>
      <c r="M709" s="516"/>
      <c r="N709" s="431"/>
      <c r="O709" s="431"/>
      <c r="P709" s="431"/>
      <c r="Q709" s="517" t="str">
        <f>IF(J709="","",J709*AE711)</f>
        <v/>
      </c>
      <c r="R709" s="517"/>
      <c r="S709" s="517"/>
      <c r="T709" s="518"/>
      <c r="U709" s="500"/>
      <c r="V709" s="436"/>
      <c r="W709" s="436"/>
      <c r="X709" s="516"/>
      <c r="Y709" s="516"/>
      <c r="Z709" s="516"/>
      <c r="AA709" s="516"/>
      <c r="AB709" s="431"/>
      <c r="AC709" s="431"/>
      <c r="AD709" s="431"/>
      <c r="AE709" s="517" t="str">
        <f>IF(X709="","",X709*AE711)</f>
        <v/>
      </c>
      <c r="AF709" s="517"/>
      <c r="AG709" s="517"/>
      <c r="AH709" s="519"/>
    </row>
    <row r="710" spans="1:62" s="23" customFormat="1" ht="15.75" hidden="1" customHeight="1" x14ac:dyDescent="0.15">
      <c r="A710" s="116" t="str">
        <f t="shared" si="124"/>
        <v>×</v>
      </c>
      <c r="B710" s="179"/>
      <c r="C710" s="179"/>
      <c r="D710" s="179"/>
      <c r="G710" s="505"/>
      <c r="H710" s="506"/>
      <c r="I710" s="506"/>
      <c r="J710" s="507"/>
      <c r="K710" s="507"/>
      <c r="L710" s="507"/>
      <c r="M710" s="507"/>
      <c r="N710" s="457"/>
      <c r="O710" s="457"/>
      <c r="P710" s="457"/>
      <c r="Q710" s="508" t="str">
        <f>IF(J710="","",J710*AE711)</f>
        <v/>
      </c>
      <c r="R710" s="508"/>
      <c r="S710" s="508"/>
      <c r="T710" s="509"/>
      <c r="U710" s="510"/>
      <c r="V710" s="506"/>
      <c r="W710" s="506"/>
      <c r="X710" s="507"/>
      <c r="Y710" s="507"/>
      <c r="Z710" s="507"/>
      <c r="AA710" s="507"/>
      <c r="AB710" s="457"/>
      <c r="AC710" s="457"/>
      <c r="AD710" s="457"/>
      <c r="AE710" s="508" t="str">
        <f>IF(X710="","",X710*AE711)</f>
        <v/>
      </c>
      <c r="AF710" s="508"/>
      <c r="AG710" s="508"/>
      <c r="AH710" s="511"/>
    </row>
    <row r="711" spans="1:62" s="23" customFormat="1" ht="15.75" customHeight="1" x14ac:dyDescent="0.15">
      <c r="A711" s="117" t="str">
        <f>IF(液状化L1の有無="","","×")</f>
        <v/>
      </c>
      <c r="B711" s="179"/>
      <c r="C711" s="179"/>
      <c r="D711" s="179"/>
      <c r="G711" s="61"/>
      <c r="H711" s="61"/>
      <c r="I711" s="61"/>
      <c r="J711" s="61"/>
      <c r="K711" s="61"/>
      <c r="L711" s="61"/>
      <c r="M711" s="61"/>
      <c r="N711" s="61"/>
      <c r="O711" s="61"/>
      <c r="P711" s="61"/>
      <c r="Q711" s="61"/>
      <c r="R711" s="61"/>
      <c r="S711" s="37"/>
      <c r="T711" s="37"/>
      <c r="U711" s="37"/>
      <c r="V711" s="37"/>
      <c r="W711" s="37"/>
      <c r="X711" s="37"/>
      <c r="Y711" s="37"/>
      <c r="Z711" s="37"/>
      <c r="AA711" s="37"/>
      <c r="AB711" s="50" t="s">
        <v>119</v>
      </c>
      <c r="AC711" s="37" t="s">
        <v>419</v>
      </c>
      <c r="AD711" s="183" t="s">
        <v>25</v>
      </c>
      <c r="AE711" s="321">
        <f>AE688</f>
        <v>4.7123889803846897</v>
      </c>
      <c r="AF711" s="321"/>
      <c r="AG711" s="321"/>
      <c r="AH711" s="62" t="s">
        <v>549</v>
      </c>
    </row>
    <row r="712" spans="1:62" ht="15.75" customHeight="1" x14ac:dyDescent="0.15">
      <c r="A712" s="115" t="str">
        <f t="shared" ref="A712:A717" si="125">IF(液状化L2の有無="","","×")</f>
        <v/>
      </c>
      <c r="B712" s="179" t="s">
        <v>571</v>
      </c>
      <c r="D712" s="179"/>
      <c r="G712" s="23"/>
      <c r="AO712" s="179"/>
      <c r="AP712" s="179"/>
      <c r="AQ712" s="179"/>
      <c r="AR712" s="179"/>
      <c r="AS712" s="179"/>
      <c r="AT712" s="179"/>
      <c r="AU712" s="179"/>
      <c r="AV712" s="179"/>
      <c r="AW712" s="179"/>
      <c r="AX712" s="179"/>
      <c r="AY712" s="179"/>
      <c r="AZ712" s="179"/>
      <c r="BA712" s="179"/>
      <c r="BB712" s="179"/>
      <c r="BC712" s="179"/>
      <c r="BD712" s="179"/>
      <c r="BE712" s="179"/>
      <c r="BF712" s="179"/>
      <c r="BG712" s="179"/>
      <c r="BH712" s="179"/>
      <c r="BI712" s="179"/>
      <c r="BJ712" s="179"/>
    </row>
    <row r="713" spans="1:62" ht="15.75" customHeight="1" x14ac:dyDescent="0.15">
      <c r="A713" s="115" t="str">
        <f t="shared" si="125"/>
        <v/>
      </c>
      <c r="D713" s="179"/>
      <c r="G713" s="23"/>
      <c r="AO713" s="179"/>
      <c r="AP713" s="179"/>
      <c r="AQ713" s="179"/>
      <c r="AR713" s="179"/>
      <c r="AS713" s="179"/>
      <c r="AT713" s="179"/>
      <c r="AU713" s="179"/>
      <c r="AV713" s="179"/>
      <c r="AW713" s="179"/>
      <c r="AX713" s="179"/>
      <c r="AY713" s="179"/>
      <c r="AZ713" s="179"/>
      <c r="BA713" s="179"/>
      <c r="BB713" s="179"/>
      <c r="BC713" s="179"/>
      <c r="BD713" s="179"/>
      <c r="BE713" s="179"/>
      <c r="BF713" s="179"/>
      <c r="BG713" s="179"/>
      <c r="BH713" s="179"/>
      <c r="BI713" s="179"/>
      <c r="BJ713" s="179"/>
    </row>
    <row r="714" spans="1:62" s="23" customFormat="1" ht="15.75" customHeight="1" x14ac:dyDescent="0.15">
      <c r="A714" s="115" t="str">
        <f t="shared" si="125"/>
        <v/>
      </c>
      <c r="B714" s="179"/>
      <c r="C714" s="179"/>
      <c r="D714" s="179"/>
      <c r="G714" s="28" t="s">
        <v>520</v>
      </c>
      <c r="H714" s="34"/>
      <c r="I714" s="34"/>
      <c r="J714" s="34"/>
      <c r="K714" s="28"/>
      <c r="L714" s="28"/>
      <c r="M714" s="28"/>
      <c r="N714" s="28"/>
      <c r="O714" s="28"/>
      <c r="P714" s="28"/>
      <c r="Q714" s="28"/>
      <c r="R714" s="28"/>
      <c r="S714" s="28"/>
      <c r="T714" s="28"/>
      <c r="U714" s="28"/>
      <c r="V714" s="28"/>
      <c r="W714" s="28"/>
      <c r="X714" s="28"/>
      <c r="Y714" s="28"/>
      <c r="Z714" s="28"/>
      <c r="AA714" s="28"/>
      <c r="AB714" s="28"/>
      <c r="AC714" s="28"/>
      <c r="AD714" s="28"/>
      <c r="AE714" s="28"/>
      <c r="AF714" s="28"/>
      <c r="AG714" s="28"/>
      <c r="AH714" s="28"/>
      <c r="AI714" s="30"/>
    </row>
    <row r="715" spans="1:62" s="23" customFormat="1" ht="15.75" customHeight="1" x14ac:dyDescent="0.15">
      <c r="A715" s="115" t="str">
        <f t="shared" si="125"/>
        <v/>
      </c>
      <c r="B715" s="179"/>
      <c r="C715" s="179"/>
      <c r="D715" s="179"/>
      <c r="G715" s="341" t="s">
        <v>417</v>
      </c>
      <c r="H715" s="261"/>
      <c r="I715" s="261"/>
      <c r="J715" s="261"/>
      <c r="K715" s="261"/>
      <c r="L715" s="261"/>
      <c r="M715" s="261"/>
      <c r="N715" s="261"/>
      <c r="O715" s="261"/>
      <c r="P715" s="261"/>
      <c r="Q715" s="261"/>
      <c r="R715" s="261"/>
      <c r="S715" s="261"/>
      <c r="T715" s="334"/>
      <c r="U715" s="354" t="s">
        <v>418</v>
      </c>
      <c r="V715" s="269"/>
      <c r="W715" s="269"/>
      <c r="X715" s="269"/>
      <c r="Y715" s="269"/>
      <c r="Z715" s="269"/>
      <c r="AA715" s="269"/>
      <c r="AB715" s="269"/>
      <c r="AC715" s="269"/>
      <c r="AD715" s="269"/>
      <c r="AE715" s="269"/>
      <c r="AF715" s="269"/>
      <c r="AG715" s="269"/>
      <c r="AH715" s="285"/>
    </row>
    <row r="716" spans="1:62" s="23" customFormat="1" ht="15.75" customHeight="1" x14ac:dyDescent="0.15">
      <c r="A716" s="115" t="str">
        <f t="shared" si="125"/>
        <v/>
      </c>
      <c r="B716" s="179"/>
      <c r="C716" s="179"/>
      <c r="D716" s="179"/>
      <c r="G716" s="494" t="s">
        <v>74</v>
      </c>
      <c r="H716" s="503"/>
      <c r="I716" s="503"/>
      <c r="J716" s="503" t="s">
        <v>182</v>
      </c>
      <c r="K716" s="503"/>
      <c r="L716" s="503"/>
      <c r="M716" s="503"/>
      <c r="N716" s="486" t="s">
        <v>181</v>
      </c>
      <c r="O716" s="487"/>
      <c r="P716" s="487"/>
      <c r="Q716" s="503" t="s">
        <v>548</v>
      </c>
      <c r="R716" s="503"/>
      <c r="S716" s="503"/>
      <c r="T716" s="492"/>
      <c r="U716" s="525" t="s">
        <v>74</v>
      </c>
      <c r="V716" s="503"/>
      <c r="W716" s="503"/>
      <c r="X716" s="503" t="s">
        <v>182</v>
      </c>
      <c r="Y716" s="503"/>
      <c r="Z716" s="503"/>
      <c r="AA716" s="503"/>
      <c r="AB716" s="486" t="s">
        <v>181</v>
      </c>
      <c r="AC716" s="487"/>
      <c r="AD716" s="487"/>
      <c r="AE716" s="503" t="s">
        <v>548</v>
      </c>
      <c r="AF716" s="503"/>
      <c r="AG716" s="503"/>
      <c r="AH716" s="492"/>
    </row>
    <row r="717" spans="1:62" s="23" customFormat="1" ht="15.75" customHeight="1" x14ac:dyDescent="0.15">
      <c r="A717" s="115" t="str">
        <f t="shared" si="125"/>
        <v/>
      </c>
      <c r="B717" s="179"/>
      <c r="C717" s="179"/>
      <c r="D717" s="179"/>
      <c r="G717" s="504"/>
      <c r="H717" s="502"/>
      <c r="I717" s="502"/>
      <c r="J717" s="502"/>
      <c r="K717" s="502"/>
      <c r="L717" s="502"/>
      <c r="M717" s="502"/>
      <c r="N717" s="488"/>
      <c r="O717" s="488"/>
      <c r="P717" s="488"/>
      <c r="Q717" s="502"/>
      <c r="R717" s="502"/>
      <c r="S717" s="502"/>
      <c r="T717" s="524"/>
      <c r="U717" s="501"/>
      <c r="V717" s="502"/>
      <c r="W717" s="502"/>
      <c r="X717" s="502"/>
      <c r="Y717" s="502"/>
      <c r="Z717" s="502"/>
      <c r="AA717" s="502"/>
      <c r="AB717" s="488"/>
      <c r="AC717" s="488"/>
      <c r="AD717" s="488"/>
      <c r="AE717" s="502"/>
      <c r="AF717" s="502"/>
      <c r="AG717" s="502"/>
      <c r="AH717" s="524"/>
    </row>
    <row r="718" spans="1:62" s="23" customFormat="1" ht="15.75" customHeight="1" x14ac:dyDescent="0.15">
      <c r="A718" s="115" t="str">
        <f t="shared" ref="A718:A733" si="126">IF(液状化L2の有無="",IF(LEN(G718)+LEN(U718)=0,"×",""),"×")</f>
        <v/>
      </c>
      <c r="B718" s="179"/>
      <c r="C718" s="179"/>
      <c r="D718" s="179"/>
      <c r="G718" s="433">
        <v>2</v>
      </c>
      <c r="H718" s="434"/>
      <c r="I718" s="434"/>
      <c r="J718" s="520">
        <v>0</v>
      </c>
      <c r="K718" s="520"/>
      <c r="L718" s="520"/>
      <c r="M718" s="520"/>
      <c r="N718" s="437">
        <v>0.33000001311302185</v>
      </c>
      <c r="O718" s="437"/>
      <c r="P718" s="437"/>
      <c r="Q718" s="521">
        <f>IF(J718="","",J718*AE734)</f>
        <v>0</v>
      </c>
      <c r="R718" s="521"/>
      <c r="S718" s="521"/>
      <c r="T718" s="522"/>
      <c r="U718" s="470">
        <v>2</v>
      </c>
      <c r="V718" s="434"/>
      <c r="W718" s="434"/>
      <c r="X718" s="520">
        <v>0</v>
      </c>
      <c r="Y718" s="520"/>
      <c r="Z718" s="520"/>
      <c r="AA718" s="520"/>
      <c r="AB718" s="437">
        <v>0.33000001311302185</v>
      </c>
      <c r="AC718" s="437"/>
      <c r="AD718" s="437"/>
      <c r="AE718" s="521">
        <f>IF(X718="","",X718*AE734)</f>
        <v>0</v>
      </c>
      <c r="AF718" s="521"/>
      <c r="AG718" s="521"/>
      <c r="AH718" s="523"/>
    </row>
    <row r="719" spans="1:62" s="23" customFormat="1" ht="15.75" customHeight="1" x14ac:dyDescent="0.15">
      <c r="A719" s="115" t="str">
        <f t="shared" si="126"/>
        <v/>
      </c>
      <c r="B719" s="179"/>
      <c r="C719" s="179"/>
      <c r="D719" s="179"/>
      <c r="G719" s="435">
        <v>3</v>
      </c>
      <c r="H719" s="436"/>
      <c r="I719" s="436"/>
      <c r="J719" s="516">
        <v>0</v>
      </c>
      <c r="K719" s="516"/>
      <c r="L719" s="516"/>
      <c r="M719" s="516"/>
      <c r="N719" s="431">
        <v>1.5</v>
      </c>
      <c r="O719" s="431"/>
      <c r="P719" s="431"/>
      <c r="Q719" s="517">
        <f>IF(J719="","",J719*AE734)</f>
        <v>0</v>
      </c>
      <c r="R719" s="517"/>
      <c r="S719" s="517"/>
      <c r="T719" s="518"/>
      <c r="U719" s="500">
        <v>3</v>
      </c>
      <c r="V719" s="436"/>
      <c r="W719" s="436"/>
      <c r="X719" s="516">
        <v>0</v>
      </c>
      <c r="Y719" s="516"/>
      <c r="Z719" s="516"/>
      <c r="AA719" s="516"/>
      <c r="AB719" s="431">
        <v>1.5</v>
      </c>
      <c r="AC719" s="431"/>
      <c r="AD719" s="431"/>
      <c r="AE719" s="517">
        <f>IF(X719="","",X719*AE734)</f>
        <v>0</v>
      </c>
      <c r="AF719" s="517"/>
      <c r="AG719" s="517"/>
      <c r="AH719" s="519"/>
    </row>
    <row r="720" spans="1:62" s="23" customFormat="1" ht="15.75" customHeight="1" x14ac:dyDescent="0.15">
      <c r="A720" s="115" t="str">
        <f t="shared" si="126"/>
        <v/>
      </c>
      <c r="B720" s="179"/>
      <c r="C720" s="179"/>
      <c r="D720" s="179"/>
      <c r="G720" s="435">
        <v>4</v>
      </c>
      <c r="H720" s="436"/>
      <c r="I720" s="436"/>
      <c r="J720" s="516">
        <v>0</v>
      </c>
      <c r="K720" s="516"/>
      <c r="L720" s="516"/>
      <c r="M720" s="516"/>
      <c r="N720" s="431">
        <v>5.2000002861022949</v>
      </c>
      <c r="O720" s="431"/>
      <c r="P720" s="431"/>
      <c r="Q720" s="517">
        <f>IF(J720="","",J720*AE734)</f>
        <v>0</v>
      </c>
      <c r="R720" s="517"/>
      <c r="S720" s="517"/>
      <c r="T720" s="518"/>
      <c r="U720" s="500">
        <v>4</v>
      </c>
      <c r="V720" s="436"/>
      <c r="W720" s="436"/>
      <c r="X720" s="516">
        <v>0</v>
      </c>
      <c r="Y720" s="516"/>
      <c r="Z720" s="516"/>
      <c r="AA720" s="516"/>
      <c r="AB720" s="431">
        <v>5.2000002861022949</v>
      </c>
      <c r="AC720" s="431"/>
      <c r="AD720" s="431"/>
      <c r="AE720" s="517">
        <f>IF(X720="","",X720*AE734)</f>
        <v>0</v>
      </c>
      <c r="AF720" s="517"/>
      <c r="AG720" s="517"/>
      <c r="AH720" s="519"/>
    </row>
    <row r="721" spans="1:62" s="23" customFormat="1" ht="15.75" customHeight="1" x14ac:dyDescent="0.15">
      <c r="A721" s="115" t="str">
        <f t="shared" si="126"/>
        <v/>
      </c>
      <c r="B721" s="179"/>
      <c r="C721" s="179"/>
      <c r="D721" s="179"/>
      <c r="G721" s="435">
        <v>4</v>
      </c>
      <c r="H721" s="436"/>
      <c r="I721" s="436"/>
      <c r="J721" s="516">
        <v>4275</v>
      </c>
      <c r="K721" s="516"/>
      <c r="L721" s="516"/>
      <c r="M721" s="516"/>
      <c r="N721" s="431">
        <v>1.3499999046325684</v>
      </c>
      <c r="O721" s="431"/>
      <c r="P721" s="431"/>
      <c r="Q721" s="517">
        <f>IF(J721="","",J721*AE734)</f>
        <v>20145.462891144547</v>
      </c>
      <c r="R721" s="517"/>
      <c r="S721" s="517"/>
      <c r="T721" s="518"/>
      <c r="U721" s="500">
        <v>4</v>
      </c>
      <c r="V721" s="436"/>
      <c r="W721" s="436"/>
      <c r="X721" s="516">
        <v>4275</v>
      </c>
      <c r="Y721" s="516"/>
      <c r="Z721" s="516"/>
      <c r="AA721" s="516"/>
      <c r="AB721" s="431">
        <v>1.3499999046325684</v>
      </c>
      <c r="AC721" s="431"/>
      <c r="AD721" s="431"/>
      <c r="AE721" s="517">
        <f>IF(X721="","",X721*AE734)</f>
        <v>20145.462891144547</v>
      </c>
      <c r="AF721" s="517"/>
      <c r="AG721" s="517"/>
      <c r="AH721" s="519"/>
    </row>
    <row r="722" spans="1:62" s="23" customFormat="1" ht="15.75" customHeight="1" x14ac:dyDescent="0.15">
      <c r="A722" s="115" t="str">
        <f t="shared" si="126"/>
        <v/>
      </c>
      <c r="B722" s="179"/>
      <c r="C722" s="179"/>
      <c r="D722" s="179"/>
      <c r="G722" s="435">
        <v>5</v>
      </c>
      <c r="H722" s="436"/>
      <c r="I722" s="436"/>
      <c r="J722" s="516">
        <v>4275</v>
      </c>
      <c r="K722" s="516"/>
      <c r="L722" s="516"/>
      <c r="M722" s="516"/>
      <c r="N722" s="431">
        <v>3.4500000476837158</v>
      </c>
      <c r="O722" s="431"/>
      <c r="P722" s="431"/>
      <c r="Q722" s="517">
        <f>IF(J722="","",J722*AE734)</f>
        <v>20145.462891144547</v>
      </c>
      <c r="R722" s="517"/>
      <c r="S722" s="517"/>
      <c r="T722" s="518"/>
      <c r="U722" s="500">
        <v>5</v>
      </c>
      <c r="V722" s="436"/>
      <c r="W722" s="436"/>
      <c r="X722" s="516">
        <v>4275</v>
      </c>
      <c r="Y722" s="516"/>
      <c r="Z722" s="516"/>
      <c r="AA722" s="516"/>
      <c r="AB722" s="431">
        <v>3.4500000476837158</v>
      </c>
      <c r="AC722" s="431"/>
      <c r="AD722" s="431"/>
      <c r="AE722" s="517">
        <f>IF(X722="","",X722*AE734)</f>
        <v>20145.462891144547</v>
      </c>
      <c r="AF722" s="517"/>
      <c r="AG722" s="517"/>
      <c r="AH722" s="519"/>
    </row>
    <row r="723" spans="1:62" s="23" customFormat="1" ht="15.75" customHeight="1" x14ac:dyDescent="0.15">
      <c r="A723" s="115" t="str">
        <f t="shared" si="126"/>
        <v/>
      </c>
      <c r="B723" s="179"/>
      <c r="C723" s="179"/>
      <c r="D723" s="179"/>
      <c r="G723" s="435">
        <v>6</v>
      </c>
      <c r="H723" s="436"/>
      <c r="I723" s="436"/>
      <c r="J723" s="516">
        <v>4275</v>
      </c>
      <c r="K723" s="516"/>
      <c r="L723" s="516"/>
      <c r="M723" s="516"/>
      <c r="N723" s="431">
        <v>2.3499999046325684</v>
      </c>
      <c r="O723" s="431"/>
      <c r="P723" s="431"/>
      <c r="Q723" s="517">
        <f>IF(J723="","",J723*AE734)</f>
        <v>20145.462891144547</v>
      </c>
      <c r="R723" s="517"/>
      <c r="S723" s="517"/>
      <c r="T723" s="518"/>
      <c r="U723" s="500">
        <v>6</v>
      </c>
      <c r="V723" s="436"/>
      <c r="W723" s="436"/>
      <c r="X723" s="516">
        <v>4275</v>
      </c>
      <c r="Y723" s="516"/>
      <c r="Z723" s="516"/>
      <c r="AA723" s="516"/>
      <c r="AB723" s="431">
        <v>2.3499999046325684</v>
      </c>
      <c r="AC723" s="431"/>
      <c r="AD723" s="431"/>
      <c r="AE723" s="517">
        <f>IF(X723="","",X723*AE734)</f>
        <v>20145.462891144547</v>
      </c>
      <c r="AF723" s="517"/>
      <c r="AG723" s="517"/>
      <c r="AH723" s="519"/>
    </row>
    <row r="724" spans="1:62" s="23" customFormat="1" ht="15.75" customHeight="1" x14ac:dyDescent="0.15">
      <c r="A724" s="115" t="str">
        <f t="shared" si="126"/>
        <v/>
      </c>
      <c r="B724" s="179"/>
      <c r="C724" s="179"/>
      <c r="D724" s="179"/>
      <c r="G724" s="435">
        <v>7</v>
      </c>
      <c r="H724" s="436"/>
      <c r="I724" s="436"/>
      <c r="J724" s="516">
        <v>9366</v>
      </c>
      <c r="K724" s="516"/>
      <c r="L724" s="516"/>
      <c r="M724" s="516"/>
      <c r="N724" s="431">
        <v>8.6000003814697266</v>
      </c>
      <c r="O724" s="431"/>
      <c r="P724" s="431"/>
      <c r="Q724" s="517">
        <f>IF(J724="","",J724*AE734)</f>
        <v>44136.235190283005</v>
      </c>
      <c r="R724" s="517"/>
      <c r="S724" s="517"/>
      <c r="T724" s="518"/>
      <c r="U724" s="500">
        <v>7</v>
      </c>
      <c r="V724" s="436"/>
      <c r="W724" s="436"/>
      <c r="X724" s="516">
        <v>9366</v>
      </c>
      <c r="Y724" s="516"/>
      <c r="Z724" s="516"/>
      <c r="AA724" s="516"/>
      <c r="AB724" s="431">
        <v>8.6000003814697266</v>
      </c>
      <c r="AC724" s="431"/>
      <c r="AD724" s="431"/>
      <c r="AE724" s="517">
        <f>IF(X724="","",X724*AE734)</f>
        <v>44136.235190283005</v>
      </c>
      <c r="AF724" s="517"/>
      <c r="AG724" s="517"/>
      <c r="AH724" s="519"/>
    </row>
    <row r="725" spans="1:62" s="23" customFormat="1" ht="15.75" customHeight="1" x14ac:dyDescent="0.15">
      <c r="A725" s="115" t="str">
        <f t="shared" si="126"/>
        <v/>
      </c>
      <c r="B725" s="179"/>
      <c r="C725" s="179"/>
      <c r="D725" s="179"/>
      <c r="G725" s="435">
        <v>8</v>
      </c>
      <c r="H725" s="436"/>
      <c r="I725" s="436"/>
      <c r="J725" s="516">
        <v>13365</v>
      </c>
      <c r="K725" s="516"/>
      <c r="L725" s="516"/>
      <c r="M725" s="516"/>
      <c r="N725" s="431">
        <v>2.2000000476837158</v>
      </c>
      <c r="O725" s="431"/>
      <c r="P725" s="431"/>
      <c r="Q725" s="517">
        <f>IF(J725="","",J725*AE734)</f>
        <v>62981.078722841376</v>
      </c>
      <c r="R725" s="517"/>
      <c r="S725" s="517"/>
      <c r="T725" s="518"/>
      <c r="U725" s="500">
        <v>8</v>
      </c>
      <c r="V725" s="436"/>
      <c r="W725" s="436"/>
      <c r="X725" s="516">
        <v>13365</v>
      </c>
      <c r="Y725" s="516"/>
      <c r="Z725" s="516"/>
      <c r="AA725" s="516"/>
      <c r="AB725" s="431">
        <v>2.2000000476837158</v>
      </c>
      <c r="AC725" s="431"/>
      <c r="AD725" s="431"/>
      <c r="AE725" s="517">
        <f>IF(X725="","",X725*AE734)</f>
        <v>62981.078722841376</v>
      </c>
      <c r="AF725" s="517"/>
      <c r="AG725" s="517"/>
      <c r="AH725" s="519"/>
    </row>
    <row r="726" spans="1:62" s="23" customFormat="1" ht="15.75" customHeight="1" x14ac:dyDescent="0.15">
      <c r="A726" s="115" t="str">
        <f t="shared" si="126"/>
        <v/>
      </c>
      <c r="B726" s="179"/>
      <c r="C726" s="179"/>
      <c r="D726" s="179"/>
      <c r="G726" s="435">
        <v>9</v>
      </c>
      <c r="H726" s="436"/>
      <c r="I726" s="436"/>
      <c r="J726" s="516">
        <v>21780</v>
      </c>
      <c r="K726" s="516"/>
      <c r="L726" s="516"/>
      <c r="M726" s="516"/>
      <c r="N726" s="431">
        <v>1.5</v>
      </c>
      <c r="O726" s="431"/>
      <c r="P726" s="431"/>
      <c r="Q726" s="517">
        <f>IF(J726="","",J726*AE734)</f>
        <v>102635.83199277853</v>
      </c>
      <c r="R726" s="517"/>
      <c r="S726" s="517"/>
      <c r="T726" s="518"/>
      <c r="U726" s="500">
        <v>9</v>
      </c>
      <c r="V726" s="436"/>
      <c r="W726" s="436"/>
      <c r="X726" s="516">
        <v>21780</v>
      </c>
      <c r="Y726" s="516"/>
      <c r="Z726" s="516"/>
      <c r="AA726" s="516"/>
      <c r="AB726" s="431">
        <v>1.5</v>
      </c>
      <c r="AC726" s="431"/>
      <c r="AD726" s="431"/>
      <c r="AE726" s="517">
        <f>IF(X726="","",X726*AE734)</f>
        <v>102635.83199277853</v>
      </c>
      <c r="AF726" s="517"/>
      <c r="AG726" s="517"/>
      <c r="AH726" s="519"/>
    </row>
    <row r="727" spans="1:62" s="23" customFormat="1" ht="15.75" customHeight="1" x14ac:dyDescent="0.15">
      <c r="A727" s="115" t="str">
        <f t="shared" si="126"/>
        <v/>
      </c>
      <c r="B727" s="179"/>
      <c r="C727" s="179"/>
      <c r="D727" s="179"/>
      <c r="G727" s="435">
        <v>10</v>
      </c>
      <c r="H727" s="436"/>
      <c r="I727" s="436"/>
      <c r="J727" s="516">
        <v>15660</v>
      </c>
      <c r="K727" s="516"/>
      <c r="L727" s="516"/>
      <c r="M727" s="516"/>
      <c r="N727" s="431">
        <v>3.8499999046325684</v>
      </c>
      <c r="O727" s="431"/>
      <c r="P727" s="431"/>
      <c r="Q727" s="517">
        <f>IF(J727="","",J727*AE734)</f>
        <v>73796.011432824234</v>
      </c>
      <c r="R727" s="517"/>
      <c r="S727" s="517"/>
      <c r="T727" s="518"/>
      <c r="U727" s="500">
        <v>10</v>
      </c>
      <c r="V727" s="436"/>
      <c r="W727" s="436"/>
      <c r="X727" s="516">
        <v>15660</v>
      </c>
      <c r="Y727" s="516"/>
      <c r="Z727" s="516"/>
      <c r="AA727" s="516"/>
      <c r="AB727" s="431">
        <v>3.8499999046325684</v>
      </c>
      <c r="AC727" s="431"/>
      <c r="AD727" s="431"/>
      <c r="AE727" s="517">
        <f>IF(X727="","",X727*AE734)</f>
        <v>73796.011432824234</v>
      </c>
      <c r="AF727" s="517"/>
      <c r="AG727" s="517"/>
      <c r="AH727" s="519"/>
    </row>
    <row r="728" spans="1:62" s="23" customFormat="1" ht="15.75" customHeight="1" x14ac:dyDescent="0.15">
      <c r="A728" s="115" t="str">
        <f t="shared" si="126"/>
        <v/>
      </c>
      <c r="B728" s="179"/>
      <c r="C728" s="179"/>
      <c r="D728" s="179"/>
      <c r="G728" s="435">
        <v>11</v>
      </c>
      <c r="H728" s="436"/>
      <c r="I728" s="436"/>
      <c r="J728" s="516">
        <v>21780</v>
      </c>
      <c r="K728" s="516"/>
      <c r="L728" s="516"/>
      <c r="M728" s="516"/>
      <c r="N728" s="431">
        <v>2.4000000953674316</v>
      </c>
      <c r="O728" s="431"/>
      <c r="P728" s="431"/>
      <c r="Q728" s="517">
        <f>IF(J728="","",J728*AE734)</f>
        <v>102635.83199277853</v>
      </c>
      <c r="R728" s="517"/>
      <c r="S728" s="517"/>
      <c r="T728" s="518"/>
      <c r="U728" s="500">
        <v>11</v>
      </c>
      <c r="V728" s="436"/>
      <c r="W728" s="436"/>
      <c r="X728" s="516">
        <v>21780</v>
      </c>
      <c r="Y728" s="516"/>
      <c r="Z728" s="516"/>
      <c r="AA728" s="516"/>
      <c r="AB728" s="431">
        <v>2.4000000953674316</v>
      </c>
      <c r="AC728" s="431"/>
      <c r="AD728" s="431"/>
      <c r="AE728" s="517">
        <f>IF(X728="","",X728*AE734)</f>
        <v>102635.83199277853</v>
      </c>
      <c r="AF728" s="517"/>
      <c r="AG728" s="517"/>
      <c r="AH728" s="519"/>
    </row>
    <row r="729" spans="1:62" s="23" customFormat="1" ht="15.75" customHeight="1" x14ac:dyDescent="0.15">
      <c r="A729" s="115" t="str">
        <f t="shared" si="126"/>
        <v/>
      </c>
      <c r="B729" s="179"/>
      <c r="C729" s="179"/>
      <c r="D729" s="179"/>
      <c r="G729" s="435">
        <v>12</v>
      </c>
      <c r="H729" s="436"/>
      <c r="I729" s="436"/>
      <c r="J729" s="516">
        <v>14760</v>
      </c>
      <c r="K729" s="516"/>
      <c r="L729" s="516"/>
      <c r="M729" s="516"/>
      <c r="N729" s="431">
        <v>2.2699999809265137</v>
      </c>
      <c r="O729" s="431"/>
      <c r="P729" s="431"/>
      <c r="Q729" s="517">
        <f>IF(J729="","",J729*AE734)</f>
        <v>69554.861350478022</v>
      </c>
      <c r="R729" s="517"/>
      <c r="S729" s="517"/>
      <c r="T729" s="518"/>
      <c r="U729" s="500">
        <v>12</v>
      </c>
      <c r="V729" s="436"/>
      <c r="W729" s="436"/>
      <c r="X729" s="516">
        <v>14760</v>
      </c>
      <c r="Y729" s="516"/>
      <c r="Z729" s="516"/>
      <c r="AA729" s="516"/>
      <c r="AB729" s="431">
        <v>2.2699999809265137</v>
      </c>
      <c r="AC729" s="431"/>
      <c r="AD729" s="431"/>
      <c r="AE729" s="517">
        <f>IF(X729="","",X729*AE734)</f>
        <v>69554.861350478022</v>
      </c>
      <c r="AF729" s="517"/>
      <c r="AG729" s="517"/>
      <c r="AH729" s="519"/>
    </row>
    <row r="730" spans="1:62" s="23" customFormat="1" ht="15.75" hidden="1" customHeight="1" x14ac:dyDescent="0.15">
      <c r="A730" s="115" t="str">
        <f t="shared" si="126"/>
        <v>×</v>
      </c>
      <c r="B730" s="179"/>
      <c r="C730" s="179"/>
      <c r="D730" s="179"/>
      <c r="G730" s="435"/>
      <c r="H730" s="436"/>
      <c r="I730" s="436"/>
      <c r="J730" s="516"/>
      <c r="K730" s="516"/>
      <c r="L730" s="516"/>
      <c r="M730" s="516"/>
      <c r="N730" s="431"/>
      <c r="O730" s="431"/>
      <c r="P730" s="431"/>
      <c r="Q730" s="517" t="str">
        <f>IF(J730="","",J730*AE734)</f>
        <v/>
      </c>
      <c r="R730" s="517"/>
      <c r="S730" s="517"/>
      <c r="T730" s="518"/>
      <c r="U730" s="500"/>
      <c r="V730" s="436"/>
      <c r="W730" s="436"/>
      <c r="X730" s="516"/>
      <c r="Y730" s="516"/>
      <c r="Z730" s="516"/>
      <c r="AA730" s="516"/>
      <c r="AB730" s="431"/>
      <c r="AC730" s="431"/>
      <c r="AD730" s="431"/>
      <c r="AE730" s="517" t="str">
        <f>IF(X730="","",X730*AE734)</f>
        <v/>
      </c>
      <c r="AF730" s="517"/>
      <c r="AG730" s="517"/>
      <c r="AH730" s="519"/>
    </row>
    <row r="731" spans="1:62" s="23" customFormat="1" ht="15.75" hidden="1" customHeight="1" x14ac:dyDescent="0.15">
      <c r="A731" s="115" t="str">
        <f t="shared" si="126"/>
        <v>×</v>
      </c>
      <c r="B731" s="179"/>
      <c r="C731" s="179"/>
      <c r="D731" s="179"/>
      <c r="G731" s="435"/>
      <c r="H731" s="436"/>
      <c r="I731" s="436"/>
      <c r="J731" s="516"/>
      <c r="K731" s="516"/>
      <c r="L731" s="516"/>
      <c r="M731" s="516"/>
      <c r="N731" s="431"/>
      <c r="O731" s="431"/>
      <c r="P731" s="431"/>
      <c r="Q731" s="517" t="str">
        <f>IF(J731="","",J731*AE734)</f>
        <v/>
      </c>
      <c r="R731" s="517"/>
      <c r="S731" s="517"/>
      <c r="T731" s="518"/>
      <c r="U731" s="500"/>
      <c r="V731" s="436"/>
      <c r="W731" s="436"/>
      <c r="X731" s="516"/>
      <c r="Y731" s="516"/>
      <c r="Z731" s="516"/>
      <c r="AA731" s="516"/>
      <c r="AB731" s="431"/>
      <c r="AC731" s="431"/>
      <c r="AD731" s="431"/>
      <c r="AE731" s="517" t="str">
        <f>IF(X731="","",X731*AE734)</f>
        <v/>
      </c>
      <c r="AF731" s="517"/>
      <c r="AG731" s="517"/>
      <c r="AH731" s="519"/>
    </row>
    <row r="732" spans="1:62" s="23" customFormat="1" ht="15.75" hidden="1" customHeight="1" x14ac:dyDescent="0.15">
      <c r="A732" s="115" t="str">
        <f t="shared" si="126"/>
        <v>×</v>
      </c>
      <c r="B732" s="179"/>
      <c r="C732" s="179"/>
      <c r="D732" s="179"/>
      <c r="G732" s="435"/>
      <c r="H732" s="436"/>
      <c r="I732" s="436"/>
      <c r="J732" s="516"/>
      <c r="K732" s="516"/>
      <c r="L732" s="516"/>
      <c r="M732" s="516"/>
      <c r="N732" s="431"/>
      <c r="O732" s="431"/>
      <c r="P732" s="431"/>
      <c r="Q732" s="517" t="str">
        <f>IF(J732="","",J732*AE734)</f>
        <v/>
      </c>
      <c r="R732" s="517"/>
      <c r="S732" s="517"/>
      <c r="T732" s="518"/>
      <c r="U732" s="500"/>
      <c r="V732" s="436"/>
      <c r="W732" s="436"/>
      <c r="X732" s="516"/>
      <c r="Y732" s="516"/>
      <c r="Z732" s="516"/>
      <c r="AA732" s="516"/>
      <c r="AB732" s="431"/>
      <c r="AC732" s="431"/>
      <c r="AD732" s="431"/>
      <c r="AE732" s="517" t="str">
        <f>IF(X732="","",X732*AE734)</f>
        <v/>
      </c>
      <c r="AF732" s="517"/>
      <c r="AG732" s="517"/>
      <c r="AH732" s="519"/>
    </row>
    <row r="733" spans="1:62" s="23" customFormat="1" ht="15.75" hidden="1" customHeight="1" x14ac:dyDescent="0.15">
      <c r="A733" s="115" t="str">
        <f t="shared" si="126"/>
        <v>×</v>
      </c>
      <c r="B733" s="179"/>
      <c r="C733" s="179"/>
      <c r="D733" s="179"/>
      <c r="G733" s="505"/>
      <c r="H733" s="506"/>
      <c r="I733" s="506"/>
      <c r="J733" s="507"/>
      <c r="K733" s="507"/>
      <c r="L733" s="507"/>
      <c r="M733" s="507"/>
      <c r="N733" s="457"/>
      <c r="O733" s="457"/>
      <c r="P733" s="457"/>
      <c r="Q733" s="508" t="str">
        <f>IF(J733="","",J733*AE734)</f>
        <v/>
      </c>
      <c r="R733" s="508"/>
      <c r="S733" s="508"/>
      <c r="T733" s="509"/>
      <c r="U733" s="510"/>
      <c r="V733" s="506"/>
      <c r="W733" s="506"/>
      <c r="X733" s="507"/>
      <c r="Y733" s="507"/>
      <c r="Z733" s="507"/>
      <c r="AA733" s="507"/>
      <c r="AB733" s="457"/>
      <c r="AC733" s="457"/>
      <c r="AD733" s="457"/>
      <c r="AE733" s="508" t="str">
        <f>IF(X733="","",X733*AE734)</f>
        <v/>
      </c>
      <c r="AF733" s="508"/>
      <c r="AG733" s="508"/>
      <c r="AH733" s="511"/>
    </row>
    <row r="734" spans="1:62" s="23" customFormat="1" ht="15.75" customHeight="1" x14ac:dyDescent="0.15">
      <c r="A734" s="115" t="str">
        <f>IF(液状化L2の有無="","","×")</f>
        <v/>
      </c>
      <c r="B734" s="179"/>
      <c r="C734" s="179"/>
      <c r="D734" s="179"/>
      <c r="G734" s="61"/>
      <c r="H734" s="61"/>
      <c r="I734" s="61"/>
      <c r="J734" s="61"/>
      <c r="K734" s="61"/>
      <c r="L734" s="61"/>
      <c r="M734" s="61"/>
      <c r="N734" s="61"/>
      <c r="O734" s="61"/>
      <c r="P734" s="61"/>
      <c r="Q734" s="61"/>
      <c r="R734" s="61"/>
      <c r="S734" s="37"/>
      <c r="T734" s="37"/>
      <c r="U734" s="37"/>
      <c r="V734" s="37"/>
      <c r="W734" s="37"/>
      <c r="X734" s="37"/>
      <c r="Y734" s="37"/>
      <c r="Z734" s="37"/>
      <c r="AA734" s="37"/>
      <c r="AB734" s="50" t="s">
        <v>119</v>
      </c>
      <c r="AC734" s="37" t="s">
        <v>419</v>
      </c>
      <c r="AD734" s="183" t="s">
        <v>25</v>
      </c>
      <c r="AE734" s="321">
        <f>AE711</f>
        <v>4.7123889803846897</v>
      </c>
      <c r="AF734" s="321"/>
      <c r="AG734" s="321"/>
      <c r="AH734" s="62" t="s">
        <v>549</v>
      </c>
    </row>
    <row r="735" spans="1:62" ht="15.75" customHeight="1" x14ac:dyDescent="0.15">
      <c r="A735" s="119" t="str">
        <f>IF(液状化L2の有無="","","×")</f>
        <v/>
      </c>
      <c r="B735" s="179" t="s">
        <v>571</v>
      </c>
      <c r="D735" s="179"/>
      <c r="G735" s="23"/>
      <c r="AO735" s="179"/>
      <c r="AP735" s="179"/>
      <c r="AQ735" s="179"/>
      <c r="AR735" s="179"/>
      <c r="AS735" s="179"/>
      <c r="AT735" s="179"/>
      <c r="AU735" s="179"/>
      <c r="AV735" s="179"/>
      <c r="AW735" s="179"/>
      <c r="AX735" s="179"/>
      <c r="AY735" s="179"/>
      <c r="AZ735" s="179"/>
      <c r="BA735" s="179"/>
      <c r="BB735" s="179"/>
      <c r="BC735" s="179"/>
      <c r="BD735" s="179"/>
      <c r="BE735" s="179"/>
      <c r="BF735" s="179"/>
      <c r="BG735" s="179"/>
      <c r="BH735" s="179"/>
      <c r="BI735" s="179"/>
      <c r="BJ735" s="179"/>
    </row>
    <row r="736" spans="1:62" ht="15.75" customHeight="1" x14ac:dyDescent="0.15">
      <c r="D736" s="179"/>
      <c r="G736" s="23"/>
      <c r="AO736" s="179"/>
      <c r="AP736" s="179"/>
      <c r="AQ736" s="179"/>
      <c r="AR736" s="179"/>
      <c r="AS736" s="179"/>
      <c r="AT736" s="179"/>
      <c r="AU736" s="179"/>
      <c r="AV736" s="179"/>
      <c r="AW736" s="179"/>
      <c r="AX736" s="179"/>
      <c r="AY736" s="179"/>
      <c r="AZ736" s="179"/>
      <c r="BA736" s="179"/>
      <c r="BB736" s="179"/>
      <c r="BC736" s="179"/>
      <c r="BD736" s="179"/>
      <c r="BE736" s="179"/>
      <c r="BF736" s="179"/>
      <c r="BG736" s="179"/>
      <c r="BH736" s="179"/>
      <c r="BI736" s="179"/>
      <c r="BJ736" s="179"/>
    </row>
    <row r="737" spans="1:35" s="23" customFormat="1" ht="15.75" customHeight="1" x14ac:dyDescent="0.15">
      <c r="G737" s="28" t="s">
        <v>521</v>
      </c>
      <c r="H737" s="34"/>
      <c r="I737" s="34"/>
      <c r="J737" s="34"/>
      <c r="K737" s="28"/>
      <c r="L737" s="28"/>
      <c r="M737" s="28"/>
      <c r="N737" s="28"/>
      <c r="O737" s="28"/>
      <c r="P737" s="28"/>
      <c r="Q737" s="28"/>
      <c r="R737" s="28"/>
      <c r="S737" s="28"/>
      <c r="T737" s="28"/>
      <c r="U737" s="28"/>
      <c r="V737" s="28"/>
      <c r="W737" s="28"/>
      <c r="X737" s="28"/>
      <c r="Y737" s="28"/>
      <c r="Z737" s="28"/>
      <c r="AA737" s="28"/>
      <c r="AB737" s="28"/>
      <c r="AC737" s="28"/>
      <c r="AD737" s="28"/>
      <c r="AE737" s="28"/>
      <c r="AF737" s="28"/>
      <c r="AG737" s="28"/>
      <c r="AH737" s="28"/>
      <c r="AI737" s="30"/>
    </row>
    <row r="738" spans="1:35" s="23" customFormat="1" ht="15.75" customHeight="1" x14ac:dyDescent="0.15">
      <c r="G738" s="341" t="s">
        <v>417</v>
      </c>
      <c r="H738" s="261"/>
      <c r="I738" s="261"/>
      <c r="J738" s="261"/>
      <c r="K738" s="261"/>
      <c r="L738" s="261"/>
      <c r="M738" s="261"/>
      <c r="N738" s="261"/>
      <c r="O738" s="261"/>
      <c r="P738" s="261"/>
      <c r="Q738" s="261"/>
      <c r="R738" s="261"/>
      <c r="S738" s="261"/>
      <c r="T738" s="334"/>
      <c r="U738" s="354" t="s">
        <v>418</v>
      </c>
      <c r="V738" s="269"/>
      <c r="W738" s="269"/>
      <c r="X738" s="269"/>
      <c r="Y738" s="269"/>
      <c r="Z738" s="269"/>
      <c r="AA738" s="269"/>
      <c r="AB738" s="269"/>
      <c r="AC738" s="269"/>
      <c r="AD738" s="269"/>
      <c r="AE738" s="269"/>
      <c r="AF738" s="269"/>
      <c r="AG738" s="269"/>
      <c r="AH738" s="285"/>
    </row>
    <row r="739" spans="1:35" s="23" customFormat="1" ht="15.75" customHeight="1" x14ac:dyDescent="0.15">
      <c r="G739" s="494" t="s">
        <v>74</v>
      </c>
      <c r="H739" s="503"/>
      <c r="I739" s="503"/>
      <c r="J739" s="503" t="s">
        <v>182</v>
      </c>
      <c r="K739" s="503"/>
      <c r="L739" s="503"/>
      <c r="M739" s="503"/>
      <c r="N739" s="486" t="s">
        <v>181</v>
      </c>
      <c r="O739" s="487"/>
      <c r="P739" s="487"/>
      <c r="Q739" s="503" t="s">
        <v>548</v>
      </c>
      <c r="R739" s="503"/>
      <c r="S739" s="503"/>
      <c r="T739" s="492"/>
      <c r="U739" s="525" t="s">
        <v>74</v>
      </c>
      <c r="V739" s="503"/>
      <c r="W739" s="503"/>
      <c r="X739" s="503" t="s">
        <v>182</v>
      </c>
      <c r="Y739" s="503"/>
      <c r="Z739" s="503"/>
      <c r="AA739" s="503"/>
      <c r="AB739" s="486" t="s">
        <v>181</v>
      </c>
      <c r="AC739" s="487"/>
      <c r="AD739" s="487"/>
      <c r="AE739" s="503" t="s">
        <v>548</v>
      </c>
      <c r="AF739" s="503"/>
      <c r="AG739" s="503"/>
      <c r="AH739" s="492"/>
    </row>
    <row r="740" spans="1:35" s="23" customFormat="1" ht="15.75" customHeight="1" x14ac:dyDescent="0.15">
      <c r="G740" s="504"/>
      <c r="H740" s="502"/>
      <c r="I740" s="502"/>
      <c r="J740" s="502"/>
      <c r="K740" s="502"/>
      <c r="L740" s="502"/>
      <c r="M740" s="502"/>
      <c r="N740" s="488"/>
      <c r="O740" s="488"/>
      <c r="P740" s="488"/>
      <c r="Q740" s="502"/>
      <c r="R740" s="502"/>
      <c r="S740" s="502"/>
      <c r="T740" s="524"/>
      <c r="U740" s="501"/>
      <c r="V740" s="502"/>
      <c r="W740" s="502"/>
      <c r="X740" s="502"/>
      <c r="Y740" s="502"/>
      <c r="Z740" s="502"/>
      <c r="AA740" s="502"/>
      <c r="AB740" s="488"/>
      <c r="AC740" s="488"/>
      <c r="AD740" s="488"/>
      <c r="AE740" s="502"/>
      <c r="AF740" s="502"/>
      <c r="AG740" s="502"/>
      <c r="AH740" s="524"/>
    </row>
    <row r="741" spans="1:35" s="23" customFormat="1" ht="15.75" customHeight="1" x14ac:dyDescent="0.15">
      <c r="A741" s="181" t="str">
        <f t="shared" ref="A741:A756" si="127">IF(LEN(G741)+LEN(U741)=0,"×","")</f>
        <v/>
      </c>
      <c r="B741" s="179"/>
      <c r="C741" s="179"/>
      <c r="D741" s="179"/>
      <c r="G741" s="433">
        <v>2</v>
      </c>
      <c r="H741" s="434"/>
      <c r="I741" s="434"/>
      <c r="J741" s="520">
        <v>0</v>
      </c>
      <c r="K741" s="520"/>
      <c r="L741" s="520"/>
      <c r="M741" s="520"/>
      <c r="N741" s="437">
        <v>0.33000001311302185</v>
      </c>
      <c r="O741" s="437"/>
      <c r="P741" s="437"/>
      <c r="Q741" s="521">
        <f>IF(J741="","",J741*AE757)</f>
        <v>0</v>
      </c>
      <c r="R741" s="521"/>
      <c r="S741" s="521"/>
      <c r="T741" s="522"/>
      <c r="U741" s="470">
        <v>2</v>
      </c>
      <c r="V741" s="434"/>
      <c r="W741" s="434"/>
      <c r="X741" s="520">
        <v>0</v>
      </c>
      <c r="Y741" s="520"/>
      <c r="Z741" s="520"/>
      <c r="AA741" s="520"/>
      <c r="AB741" s="437">
        <v>0.33000001311302185</v>
      </c>
      <c r="AC741" s="437"/>
      <c r="AD741" s="437"/>
      <c r="AE741" s="521">
        <f>IF(X741="","",X741*AE757)</f>
        <v>0</v>
      </c>
      <c r="AF741" s="521"/>
      <c r="AG741" s="521"/>
      <c r="AH741" s="523"/>
    </row>
    <row r="742" spans="1:35" s="23" customFormat="1" ht="15.75" customHeight="1" x14ac:dyDescent="0.15">
      <c r="A742" s="181" t="str">
        <f t="shared" si="127"/>
        <v/>
      </c>
      <c r="B742" s="179"/>
      <c r="C742" s="179"/>
      <c r="D742" s="179"/>
      <c r="G742" s="435">
        <v>3</v>
      </c>
      <c r="H742" s="436"/>
      <c r="I742" s="436"/>
      <c r="J742" s="516">
        <v>0</v>
      </c>
      <c r="K742" s="516"/>
      <c r="L742" s="516"/>
      <c r="M742" s="516"/>
      <c r="N742" s="431">
        <v>1.5</v>
      </c>
      <c r="O742" s="431"/>
      <c r="P742" s="431"/>
      <c r="Q742" s="517">
        <f>IF(J742="","",J742*AE757)</f>
        <v>0</v>
      </c>
      <c r="R742" s="517"/>
      <c r="S742" s="517"/>
      <c r="T742" s="518"/>
      <c r="U742" s="500">
        <v>3</v>
      </c>
      <c r="V742" s="436"/>
      <c r="W742" s="436"/>
      <c r="X742" s="516">
        <v>0</v>
      </c>
      <c r="Y742" s="516"/>
      <c r="Z742" s="516"/>
      <c r="AA742" s="516"/>
      <c r="AB742" s="431">
        <v>1.5</v>
      </c>
      <c r="AC742" s="431"/>
      <c r="AD742" s="431"/>
      <c r="AE742" s="517">
        <f>IF(X742="","",X742*AE757)</f>
        <v>0</v>
      </c>
      <c r="AF742" s="517"/>
      <c r="AG742" s="517"/>
      <c r="AH742" s="519"/>
    </row>
    <row r="743" spans="1:35" s="23" customFormat="1" ht="15.75" customHeight="1" x14ac:dyDescent="0.15">
      <c r="A743" s="181" t="str">
        <f t="shared" si="127"/>
        <v/>
      </c>
      <c r="B743" s="179"/>
      <c r="C743" s="179"/>
      <c r="D743" s="179"/>
      <c r="G743" s="435">
        <v>4</v>
      </c>
      <c r="H743" s="436"/>
      <c r="I743" s="436"/>
      <c r="J743" s="516">
        <v>0</v>
      </c>
      <c r="K743" s="516"/>
      <c r="L743" s="516"/>
      <c r="M743" s="516"/>
      <c r="N743" s="431">
        <v>5.0999999046325684</v>
      </c>
      <c r="O743" s="431"/>
      <c r="P743" s="431"/>
      <c r="Q743" s="517">
        <f>IF(J743="","",J743*AE757)</f>
        <v>0</v>
      </c>
      <c r="R743" s="517"/>
      <c r="S743" s="517"/>
      <c r="T743" s="518"/>
      <c r="U743" s="500">
        <v>4</v>
      </c>
      <c r="V743" s="436"/>
      <c r="W743" s="436"/>
      <c r="X743" s="516">
        <v>0</v>
      </c>
      <c r="Y743" s="516"/>
      <c r="Z743" s="516"/>
      <c r="AA743" s="516"/>
      <c r="AB743" s="431">
        <v>5.0999999046325684</v>
      </c>
      <c r="AC743" s="431"/>
      <c r="AD743" s="431"/>
      <c r="AE743" s="517">
        <f>IF(X743="","",X743*AE757)</f>
        <v>0</v>
      </c>
      <c r="AF743" s="517"/>
      <c r="AG743" s="517"/>
      <c r="AH743" s="519"/>
    </row>
    <row r="744" spans="1:35" s="23" customFormat="1" ht="15.75" customHeight="1" x14ac:dyDescent="0.15">
      <c r="A744" s="181" t="str">
        <f t="shared" si="127"/>
        <v/>
      </c>
      <c r="B744" s="179"/>
      <c r="C744" s="179"/>
      <c r="D744" s="179"/>
      <c r="G744" s="435">
        <v>4</v>
      </c>
      <c r="H744" s="436"/>
      <c r="I744" s="436"/>
      <c r="J744" s="516">
        <v>4275</v>
      </c>
      <c r="K744" s="516"/>
      <c r="L744" s="516"/>
      <c r="M744" s="516"/>
      <c r="N744" s="431">
        <v>1.4500002861022949</v>
      </c>
      <c r="O744" s="431"/>
      <c r="P744" s="431"/>
      <c r="Q744" s="517">
        <f>IF(J744="","",J744*AE757)</f>
        <v>20145.462891144547</v>
      </c>
      <c r="R744" s="517"/>
      <c r="S744" s="517"/>
      <c r="T744" s="518"/>
      <c r="U744" s="500">
        <v>4</v>
      </c>
      <c r="V744" s="436"/>
      <c r="W744" s="436"/>
      <c r="X744" s="516">
        <v>4275</v>
      </c>
      <c r="Y744" s="516"/>
      <c r="Z744" s="516"/>
      <c r="AA744" s="516"/>
      <c r="AB744" s="431">
        <v>1.4500002861022949</v>
      </c>
      <c r="AC744" s="431"/>
      <c r="AD744" s="431"/>
      <c r="AE744" s="517">
        <f>IF(X744="","",X744*AE757)</f>
        <v>20145.462891144547</v>
      </c>
      <c r="AF744" s="517"/>
      <c r="AG744" s="517"/>
      <c r="AH744" s="519"/>
    </row>
    <row r="745" spans="1:35" s="23" customFormat="1" ht="15.75" customHeight="1" x14ac:dyDescent="0.15">
      <c r="A745" s="181" t="str">
        <f t="shared" si="127"/>
        <v/>
      </c>
      <c r="B745" s="179"/>
      <c r="C745" s="179"/>
      <c r="D745" s="179"/>
      <c r="G745" s="435">
        <v>5</v>
      </c>
      <c r="H745" s="436"/>
      <c r="I745" s="436"/>
      <c r="J745" s="516">
        <v>4275</v>
      </c>
      <c r="K745" s="516"/>
      <c r="L745" s="516"/>
      <c r="M745" s="516"/>
      <c r="N745" s="431">
        <v>3.4500000476837158</v>
      </c>
      <c r="O745" s="431"/>
      <c r="P745" s="431"/>
      <c r="Q745" s="517">
        <f>IF(J745="","",J745*AE757)</f>
        <v>20145.462891144547</v>
      </c>
      <c r="R745" s="517"/>
      <c r="S745" s="517"/>
      <c r="T745" s="518"/>
      <c r="U745" s="500">
        <v>5</v>
      </c>
      <c r="V745" s="436"/>
      <c r="W745" s="436"/>
      <c r="X745" s="516">
        <v>4275</v>
      </c>
      <c r="Y745" s="516"/>
      <c r="Z745" s="516"/>
      <c r="AA745" s="516"/>
      <c r="AB745" s="431">
        <v>3.4500000476837158</v>
      </c>
      <c r="AC745" s="431"/>
      <c r="AD745" s="431"/>
      <c r="AE745" s="517">
        <f>IF(X745="","",X745*AE757)</f>
        <v>20145.462891144547</v>
      </c>
      <c r="AF745" s="517"/>
      <c r="AG745" s="517"/>
      <c r="AH745" s="519"/>
    </row>
    <row r="746" spans="1:35" s="23" customFormat="1" ht="15.75" customHeight="1" x14ac:dyDescent="0.15">
      <c r="A746" s="181" t="str">
        <f t="shared" si="127"/>
        <v/>
      </c>
      <c r="B746" s="179"/>
      <c r="C746" s="179"/>
      <c r="D746" s="179"/>
      <c r="G746" s="435">
        <v>6</v>
      </c>
      <c r="H746" s="436"/>
      <c r="I746" s="436"/>
      <c r="J746" s="516">
        <v>4275</v>
      </c>
      <c r="K746" s="516"/>
      <c r="L746" s="516"/>
      <c r="M746" s="516"/>
      <c r="N746" s="431">
        <v>2.3499999046325684</v>
      </c>
      <c r="O746" s="431"/>
      <c r="P746" s="431"/>
      <c r="Q746" s="517">
        <f>IF(J746="","",J746*AE757)</f>
        <v>20145.462891144547</v>
      </c>
      <c r="R746" s="517"/>
      <c r="S746" s="517"/>
      <c r="T746" s="518"/>
      <c r="U746" s="500">
        <v>6</v>
      </c>
      <c r="V746" s="436"/>
      <c r="W746" s="436"/>
      <c r="X746" s="516">
        <v>4275</v>
      </c>
      <c r="Y746" s="516"/>
      <c r="Z746" s="516"/>
      <c r="AA746" s="516"/>
      <c r="AB746" s="431">
        <v>2.3499999046325684</v>
      </c>
      <c r="AC746" s="431"/>
      <c r="AD746" s="431"/>
      <c r="AE746" s="517">
        <f>IF(X746="","",X746*AE757)</f>
        <v>20145.462891144547</v>
      </c>
      <c r="AF746" s="517"/>
      <c r="AG746" s="517"/>
      <c r="AH746" s="519"/>
    </row>
    <row r="747" spans="1:35" s="23" customFormat="1" ht="15.75" customHeight="1" x14ac:dyDescent="0.15">
      <c r="A747" s="181" t="str">
        <f t="shared" si="127"/>
        <v/>
      </c>
      <c r="B747" s="179"/>
      <c r="C747" s="179"/>
      <c r="D747" s="179"/>
      <c r="G747" s="435">
        <v>7</v>
      </c>
      <c r="H747" s="436"/>
      <c r="I747" s="436"/>
      <c r="J747" s="516">
        <v>28125</v>
      </c>
      <c r="K747" s="516"/>
      <c r="L747" s="516"/>
      <c r="M747" s="516"/>
      <c r="N747" s="431">
        <v>8.6000003814697266</v>
      </c>
      <c r="O747" s="431"/>
      <c r="P747" s="431"/>
      <c r="Q747" s="517">
        <f>IF(J747="","",J747*AE757)</f>
        <v>132535.94007331939</v>
      </c>
      <c r="R747" s="517"/>
      <c r="S747" s="517"/>
      <c r="T747" s="518"/>
      <c r="U747" s="500">
        <v>7</v>
      </c>
      <c r="V747" s="436"/>
      <c r="W747" s="436"/>
      <c r="X747" s="516">
        <v>28125</v>
      </c>
      <c r="Y747" s="516"/>
      <c r="Z747" s="516"/>
      <c r="AA747" s="516"/>
      <c r="AB747" s="431">
        <v>8.6000003814697266</v>
      </c>
      <c r="AC747" s="431"/>
      <c r="AD747" s="431"/>
      <c r="AE747" s="517">
        <f>IF(X747="","",X747*AE757)</f>
        <v>132535.94007331939</v>
      </c>
      <c r="AF747" s="517"/>
      <c r="AG747" s="517"/>
      <c r="AH747" s="519"/>
    </row>
    <row r="748" spans="1:35" s="23" customFormat="1" ht="15.75" customHeight="1" x14ac:dyDescent="0.15">
      <c r="A748" s="181" t="str">
        <f t="shared" si="127"/>
        <v/>
      </c>
      <c r="B748" s="179"/>
      <c r="C748" s="179"/>
      <c r="D748" s="179"/>
      <c r="G748" s="435">
        <v>8</v>
      </c>
      <c r="H748" s="436"/>
      <c r="I748" s="436"/>
      <c r="J748" s="516">
        <v>13365</v>
      </c>
      <c r="K748" s="516"/>
      <c r="L748" s="516"/>
      <c r="M748" s="516"/>
      <c r="N748" s="431">
        <v>2.2000000476837158</v>
      </c>
      <c r="O748" s="431"/>
      <c r="P748" s="431"/>
      <c r="Q748" s="517">
        <f>IF(J748="","",J748*AE757)</f>
        <v>62981.078722841376</v>
      </c>
      <c r="R748" s="517"/>
      <c r="S748" s="517"/>
      <c r="T748" s="518"/>
      <c r="U748" s="500">
        <v>8</v>
      </c>
      <c r="V748" s="436"/>
      <c r="W748" s="436"/>
      <c r="X748" s="516">
        <v>13365</v>
      </c>
      <c r="Y748" s="516"/>
      <c r="Z748" s="516"/>
      <c r="AA748" s="516"/>
      <c r="AB748" s="431">
        <v>2.2000000476837158</v>
      </c>
      <c r="AC748" s="431"/>
      <c r="AD748" s="431"/>
      <c r="AE748" s="517">
        <f>IF(X748="","",X748*AE757)</f>
        <v>62981.078722841376</v>
      </c>
      <c r="AF748" s="517"/>
      <c r="AG748" s="517"/>
      <c r="AH748" s="519"/>
    </row>
    <row r="749" spans="1:35" s="23" customFormat="1" ht="15.75" customHeight="1" x14ac:dyDescent="0.15">
      <c r="A749" s="181" t="str">
        <f t="shared" si="127"/>
        <v/>
      </c>
      <c r="B749" s="179"/>
      <c r="C749" s="179"/>
      <c r="D749" s="179"/>
      <c r="G749" s="435">
        <v>9</v>
      </c>
      <c r="H749" s="436"/>
      <c r="I749" s="436"/>
      <c r="J749" s="516">
        <v>21780</v>
      </c>
      <c r="K749" s="516"/>
      <c r="L749" s="516"/>
      <c r="M749" s="516"/>
      <c r="N749" s="431">
        <v>1.5</v>
      </c>
      <c r="O749" s="431"/>
      <c r="P749" s="431"/>
      <c r="Q749" s="517">
        <f>IF(J749="","",J749*AE757)</f>
        <v>102635.83199277853</v>
      </c>
      <c r="R749" s="517"/>
      <c r="S749" s="517"/>
      <c r="T749" s="518"/>
      <c r="U749" s="500">
        <v>9</v>
      </c>
      <c r="V749" s="436"/>
      <c r="W749" s="436"/>
      <c r="X749" s="516">
        <v>21780</v>
      </c>
      <c r="Y749" s="516"/>
      <c r="Z749" s="516"/>
      <c r="AA749" s="516"/>
      <c r="AB749" s="431">
        <v>1.5</v>
      </c>
      <c r="AC749" s="431"/>
      <c r="AD749" s="431"/>
      <c r="AE749" s="517">
        <f>IF(X749="","",X749*AE757)</f>
        <v>102635.83199277853</v>
      </c>
      <c r="AF749" s="517"/>
      <c r="AG749" s="517"/>
      <c r="AH749" s="519"/>
    </row>
    <row r="750" spans="1:35" s="23" customFormat="1" ht="15.75" customHeight="1" x14ac:dyDescent="0.15">
      <c r="A750" s="181" t="str">
        <f t="shared" si="127"/>
        <v/>
      </c>
      <c r="B750" s="179"/>
      <c r="C750" s="179"/>
      <c r="D750" s="179"/>
      <c r="G750" s="435">
        <v>10</v>
      </c>
      <c r="H750" s="436"/>
      <c r="I750" s="436"/>
      <c r="J750" s="516">
        <v>15660</v>
      </c>
      <c r="K750" s="516"/>
      <c r="L750" s="516"/>
      <c r="M750" s="516"/>
      <c r="N750" s="431">
        <v>3.8499999046325684</v>
      </c>
      <c r="O750" s="431"/>
      <c r="P750" s="431"/>
      <c r="Q750" s="517">
        <f>IF(J750="","",J750*AE757)</f>
        <v>73796.011432824234</v>
      </c>
      <c r="R750" s="517"/>
      <c r="S750" s="517"/>
      <c r="T750" s="518"/>
      <c r="U750" s="500">
        <v>10</v>
      </c>
      <c r="V750" s="436"/>
      <c r="W750" s="436"/>
      <c r="X750" s="516">
        <v>15660</v>
      </c>
      <c r="Y750" s="516"/>
      <c r="Z750" s="516"/>
      <c r="AA750" s="516"/>
      <c r="AB750" s="431">
        <v>3.8499999046325684</v>
      </c>
      <c r="AC750" s="431"/>
      <c r="AD750" s="431"/>
      <c r="AE750" s="517">
        <f>IF(X750="","",X750*AE757)</f>
        <v>73796.011432824234</v>
      </c>
      <c r="AF750" s="517"/>
      <c r="AG750" s="517"/>
      <c r="AH750" s="519"/>
    </row>
    <row r="751" spans="1:35" s="23" customFormat="1" ht="15.75" customHeight="1" x14ac:dyDescent="0.15">
      <c r="A751" s="181" t="str">
        <f t="shared" si="127"/>
        <v/>
      </c>
      <c r="B751" s="179"/>
      <c r="C751" s="179"/>
      <c r="D751" s="179"/>
      <c r="G751" s="435">
        <v>11</v>
      </c>
      <c r="H751" s="436"/>
      <c r="I751" s="436"/>
      <c r="J751" s="516">
        <v>21780</v>
      </c>
      <c r="K751" s="516"/>
      <c r="L751" s="516"/>
      <c r="M751" s="516"/>
      <c r="N751" s="431">
        <v>2.4000000953674316</v>
      </c>
      <c r="O751" s="431"/>
      <c r="P751" s="431"/>
      <c r="Q751" s="517">
        <f>IF(J751="","",J751*AE757)</f>
        <v>102635.83199277853</v>
      </c>
      <c r="R751" s="517"/>
      <c r="S751" s="517"/>
      <c r="T751" s="518"/>
      <c r="U751" s="500">
        <v>11</v>
      </c>
      <c r="V751" s="436"/>
      <c r="W751" s="436"/>
      <c r="X751" s="516">
        <v>21780</v>
      </c>
      <c r="Y751" s="516"/>
      <c r="Z751" s="516"/>
      <c r="AA751" s="516"/>
      <c r="AB751" s="431">
        <v>2.4000000953674316</v>
      </c>
      <c r="AC751" s="431"/>
      <c r="AD751" s="431"/>
      <c r="AE751" s="517">
        <f>IF(X751="","",X751*AE757)</f>
        <v>102635.83199277853</v>
      </c>
      <c r="AF751" s="517"/>
      <c r="AG751" s="517"/>
      <c r="AH751" s="519"/>
    </row>
    <row r="752" spans="1:35" s="23" customFormat="1" ht="15.75" customHeight="1" x14ac:dyDescent="0.15">
      <c r="A752" s="181" t="str">
        <f t="shared" si="127"/>
        <v/>
      </c>
      <c r="B752" s="179"/>
      <c r="C752" s="179"/>
      <c r="D752" s="179"/>
      <c r="G752" s="435">
        <v>12</v>
      </c>
      <c r="H752" s="436"/>
      <c r="I752" s="436"/>
      <c r="J752" s="516">
        <v>14760</v>
      </c>
      <c r="K752" s="516"/>
      <c r="L752" s="516"/>
      <c r="M752" s="516"/>
      <c r="N752" s="431">
        <v>2.2699999809265137</v>
      </c>
      <c r="O752" s="431"/>
      <c r="P752" s="431"/>
      <c r="Q752" s="517">
        <f>IF(J752="","",J752*AE757)</f>
        <v>69554.861350478022</v>
      </c>
      <c r="R752" s="517"/>
      <c r="S752" s="517"/>
      <c r="T752" s="518"/>
      <c r="U752" s="500">
        <v>12</v>
      </c>
      <c r="V752" s="436"/>
      <c r="W752" s="436"/>
      <c r="X752" s="516">
        <v>14760</v>
      </c>
      <c r="Y752" s="516"/>
      <c r="Z752" s="516"/>
      <c r="AA752" s="516"/>
      <c r="AB752" s="431">
        <v>2.2699999809265137</v>
      </c>
      <c r="AC752" s="431"/>
      <c r="AD752" s="431"/>
      <c r="AE752" s="517">
        <f>IF(X752="","",X752*AE757)</f>
        <v>69554.861350478022</v>
      </c>
      <c r="AF752" s="517"/>
      <c r="AG752" s="517"/>
      <c r="AH752" s="519"/>
    </row>
    <row r="753" spans="1:62" s="23" customFormat="1" ht="15.75" hidden="1" customHeight="1" x14ac:dyDescent="0.15">
      <c r="A753" s="181" t="str">
        <f t="shared" si="127"/>
        <v>×</v>
      </c>
      <c r="B753" s="179"/>
      <c r="C753" s="179"/>
      <c r="D753" s="179"/>
      <c r="G753" s="435"/>
      <c r="H753" s="436"/>
      <c r="I753" s="436"/>
      <c r="J753" s="516"/>
      <c r="K753" s="516"/>
      <c r="L753" s="516"/>
      <c r="M753" s="516"/>
      <c r="N753" s="431"/>
      <c r="O753" s="431"/>
      <c r="P753" s="431"/>
      <c r="Q753" s="517" t="str">
        <f>IF(J753="","",J753*AE757)</f>
        <v/>
      </c>
      <c r="R753" s="517"/>
      <c r="S753" s="517"/>
      <c r="T753" s="518"/>
      <c r="U753" s="500"/>
      <c r="V753" s="436"/>
      <c r="W753" s="436"/>
      <c r="X753" s="516"/>
      <c r="Y753" s="516"/>
      <c r="Z753" s="516"/>
      <c r="AA753" s="516"/>
      <c r="AB753" s="431"/>
      <c r="AC753" s="431"/>
      <c r="AD753" s="431"/>
      <c r="AE753" s="517" t="str">
        <f>IF(X753="","",X753*AE757)</f>
        <v/>
      </c>
      <c r="AF753" s="517"/>
      <c r="AG753" s="517"/>
      <c r="AH753" s="519"/>
    </row>
    <row r="754" spans="1:62" s="23" customFormat="1" ht="15.75" hidden="1" customHeight="1" x14ac:dyDescent="0.15">
      <c r="A754" s="181" t="str">
        <f t="shared" si="127"/>
        <v>×</v>
      </c>
      <c r="B754" s="179"/>
      <c r="C754" s="179"/>
      <c r="D754" s="179"/>
      <c r="G754" s="435"/>
      <c r="H754" s="436"/>
      <c r="I754" s="436"/>
      <c r="J754" s="516"/>
      <c r="K754" s="516"/>
      <c r="L754" s="516"/>
      <c r="M754" s="516"/>
      <c r="N754" s="431"/>
      <c r="O754" s="431"/>
      <c r="P754" s="431"/>
      <c r="Q754" s="517" t="str">
        <f>IF(J754="","",J754*AE757)</f>
        <v/>
      </c>
      <c r="R754" s="517"/>
      <c r="S754" s="517"/>
      <c r="T754" s="518"/>
      <c r="U754" s="500"/>
      <c r="V754" s="436"/>
      <c r="W754" s="436"/>
      <c r="X754" s="516"/>
      <c r="Y754" s="516"/>
      <c r="Z754" s="516"/>
      <c r="AA754" s="516"/>
      <c r="AB754" s="431"/>
      <c r="AC754" s="431"/>
      <c r="AD754" s="431"/>
      <c r="AE754" s="517" t="str">
        <f>IF(X754="","",X754*AE757)</f>
        <v/>
      </c>
      <c r="AF754" s="517"/>
      <c r="AG754" s="517"/>
      <c r="AH754" s="519"/>
    </row>
    <row r="755" spans="1:62" s="23" customFormat="1" ht="15.75" hidden="1" customHeight="1" x14ac:dyDescent="0.15">
      <c r="A755" s="181" t="str">
        <f t="shared" si="127"/>
        <v>×</v>
      </c>
      <c r="B755" s="179"/>
      <c r="C755" s="179"/>
      <c r="D755" s="179"/>
      <c r="G755" s="435"/>
      <c r="H755" s="436"/>
      <c r="I755" s="436"/>
      <c r="J755" s="516"/>
      <c r="K755" s="516"/>
      <c r="L755" s="516"/>
      <c r="M755" s="516"/>
      <c r="N755" s="431"/>
      <c r="O755" s="431"/>
      <c r="P755" s="431"/>
      <c r="Q755" s="517" t="str">
        <f>IF(J755="","",J755*AE757)</f>
        <v/>
      </c>
      <c r="R755" s="517"/>
      <c r="S755" s="517"/>
      <c r="T755" s="518"/>
      <c r="U755" s="500"/>
      <c r="V755" s="436"/>
      <c r="W755" s="436"/>
      <c r="X755" s="516"/>
      <c r="Y755" s="516"/>
      <c r="Z755" s="516"/>
      <c r="AA755" s="516"/>
      <c r="AB755" s="431"/>
      <c r="AC755" s="431"/>
      <c r="AD755" s="431"/>
      <c r="AE755" s="517" t="str">
        <f>IF(X755="","",X755*AE757)</f>
        <v/>
      </c>
      <c r="AF755" s="517"/>
      <c r="AG755" s="517"/>
      <c r="AH755" s="519"/>
    </row>
    <row r="756" spans="1:62" s="23" customFormat="1" ht="15.75" hidden="1" customHeight="1" x14ac:dyDescent="0.15">
      <c r="A756" s="181" t="str">
        <f t="shared" si="127"/>
        <v>×</v>
      </c>
      <c r="B756" s="179"/>
      <c r="C756" s="179"/>
      <c r="D756" s="179"/>
      <c r="G756" s="505"/>
      <c r="H756" s="506"/>
      <c r="I756" s="506"/>
      <c r="J756" s="507"/>
      <c r="K756" s="507"/>
      <c r="L756" s="507"/>
      <c r="M756" s="507"/>
      <c r="N756" s="457"/>
      <c r="O756" s="457"/>
      <c r="P756" s="457"/>
      <c r="Q756" s="508" t="str">
        <f>IF(J756="","",J756*AE757)</f>
        <v/>
      </c>
      <c r="R756" s="508"/>
      <c r="S756" s="508"/>
      <c r="T756" s="509"/>
      <c r="U756" s="510"/>
      <c r="V756" s="506"/>
      <c r="W756" s="506"/>
      <c r="X756" s="507"/>
      <c r="Y756" s="507"/>
      <c r="Z756" s="507"/>
      <c r="AA756" s="507"/>
      <c r="AB756" s="457"/>
      <c r="AC756" s="457"/>
      <c r="AD756" s="457"/>
      <c r="AE756" s="508" t="str">
        <f>IF(X756="","",X756*AE757)</f>
        <v/>
      </c>
      <c r="AF756" s="508"/>
      <c r="AG756" s="508"/>
      <c r="AH756" s="511"/>
    </row>
    <row r="757" spans="1:62" s="23" customFormat="1" ht="15.75" customHeight="1" x14ac:dyDescent="0.15">
      <c r="G757" s="61"/>
      <c r="H757" s="61"/>
      <c r="I757" s="61"/>
      <c r="J757" s="61"/>
      <c r="K757" s="61"/>
      <c r="L757" s="61"/>
      <c r="M757" s="61"/>
      <c r="N757" s="61"/>
      <c r="O757" s="61"/>
      <c r="P757" s="61"/>
      <c r="Q757" s="61"/>
      <c r="R757" s="61"/>
      <c r="S757" s="37"/>
      <c r="T757" s="37"/>
      <c r="U757" s="37"/>
      <c r="V757" s="37"/>
      <c r="W757" s="37"/>
      <c r="X757" s="37"/>
      <c r="Y757" s="37"/>
      <c r="Z757" s="37"/>
      <c r="AA757" s="37"/>
      <c r="AB757" s="50" t="s">
        <v>119</v>
      </c>
      <c r="AC757" s="37" t="s">
        <v>419</v>
      </c>
      <c r="AD757" s="183" t="s">
        <v>25</v>
      </c>
      <c r="AE757" s="321">
        <f>AE734</f>
        <v>4.7123889803846897</v>
      </c>
      <c r="AF757" s="321"/>
      <c r="AG757" s="321"/>
      <c r="AH757" s="62" t="s">
        <v>549</v>
      </c>
    </row>
    <row r="758" spans="1:62" ht="15.75" customHeight="1" x14ac:dyDescent="0.15">
      <c r="A758" s="116" t="str">
        <f t="shared" ref="A758:A763" si="128">IF(液状化L1の有無="","","×")</f>
        <v/>
      </c>
      <c r="B758" s="179" t="s">
        <v>571</v>
      </c>
      <c r="D758" s="179"/>
      <c r="G758" s="23"/>
      <c r="AO758" s="179"/>
      <c r="AP758" s="179"/>
      <c r="AQ758" s="179"/>
      <c r="AR758" s="179"/>
      <c r="AS758" s="179"/>
      <c r="AT758" s="179"/>
      <c r="AU758" s="179"/>
      <c r="AV758" s="179"/>
      <c r="AW758" s="179"/>
      <c r="AX758" s="179"/>
      <c r="AY758" s="179"/>
      <c r="AZ758" s="179"/>
      <c r="BA758" s="179"/>
      <c r="BB758" s="179"/>
      <c r="BC758" s="179"/>
      <c r="BD758" s="179"/>
      <c r="BE758" s="179"/>
      <c r="BF758" s="179"/>
      <c r="BG758" s="179"/>
      <c r="BH758" s="179"/>
      <c r="BI758" s="179"/>
      <c r="BJ758" s="179"/>
    </row>
    <row r="759" spans="1:62" ht="15.75" customHeight="1" x14ac:dyDescent="0.15">
      <c r="A759" s="116" t="str">
        <f t="shared" si="128"/>
        <v/>
      </c>
      <c r="D759" s="179"/>
      <c r="G759" s="23"/>
      <c r="AO759" s="179"/>
      <c r="AP759" s="179"/>
      <c r="AQ759" s="179"/>
      <c r="AR759" s="179"/>
      <c r="AS759" s="179"/>
      <c r="AT759" s="179"/>
      <c r="AU759" s="179"/>
      <c r="AV759" s="179"/>
      <c r="AW759" s="179"/>
      <c r="AX759" s="179"/>
      <c r="AY759" s="179"/>
      <c r="AZ759" s="179"/>
      <c r="BA759" s="179"/>
      <c r="BB759" s="179"/>
      <c r="BC759" s="179"/>
      <c r="BD759" s="179"/>
      <c r="BE759" s="179"/>
      <c r="BF759" s="179"/>
      <c r="BG759" s="179"/>
      <c r="BH759" s="179"/>
      <c r="BI759" s="179"/>
      <c r="BJ759" s="179"/>
    </row>
    <row r="760" spans="1:62" s="23" customFormat="1" ht="15.75" customHeight="1" x14ac:dyDescent="0.15">
      <c r="A760" s="116" t="str">
        <f t="shared" si="128"/>
        <v/>
      </c>
      <c r="B760" s="179"/>
      <c r="C760" s="179"/>
      <c r="D760" s="179"/>
      <c r="G760" s="28" t="s">
        <v>522</v>
      </c>
      <c r="H760" s="34"/>
      <c r="I760" s="34"/>
      <c r="J760" s="34"/>
      <c r="K760" s="28"/>
      <c r="L760" s="28"/>
      <c r="M760" s="28"/>
      <c r="N760" s="28"/>
      <c r="O760" s="28"/>
      <c r="P760" s="28"/>
      <c r="Q760" s="28"/>
      <c r="R760" s="28"/>
      <c r="S760" s="28"/>
      <c r="T760" s="28"/>
      <c r="U760" s="28"/>
      <c r="V760" s="28"/>
      <c r="W760" s="28"/>
      <c r="X760" s="28"/>
      <c r="Y760" s="28"/>
      <c r="Z760" s="28"/>
      <c r="AA760" s="28"/>
      <c r="AB760" s="28"/>
      <c r="AC760" s="28"/>
      <c r="AD760" s="28"/>
      <c r="AE760" s="28"/>
      <c r="AF760" s="28"/>
      <c r="AG760" s="28"/>
      <c r="AH760" s="28"/>
      <c r="AI760" s="30"/>
    </row>
    <row r="761" spans="1:62" s="23" customFormat="1" ht="15.75" customHeight="1" x14ac:dyDescent="0.15">
      <c r="A761" s="116" t="str">
        <f t="shared" si="128"/>
        <v/>
      </c>
      <c r="B761" s="179"/>
      <c r="C761" s="179"/>
      <c r="D761" s="179"/>
      <c r="G761" s="341" t="s">
        <v>417</v>
      </c>
      <c r="H761" s="261"/>
      <c r="I761" s="261"/>
      <c r="J761" s="261"/>
      <c r="K761" s="261"/>
      <c r="L761" s="261"/>
      <c r="M761" s="261"/>
      <c r="N761" s="261"/>
      <c r="O761" s="261"/>
      <c r="P761" s="261"/>
      <c r="Q761" s="261"/>
      <c r="R761" s="261"/>
      <c r="S761" s="261"/>
      <c r="T761" s="334"/>
      <c r="U761" s="354" t="s">
        <v>418</v>
      </c>
      <c r="V761" s="269"/>
      <c r="W761" s="269"/>
      <c r="X761" s="269"/>
      <c r="Y761" s="269"/>
      <c r="Z761" s="269"/>
      <c r="AA761" s="269"/>
      <c r="AB761" s="269"/>
      <c r="AC761" s="269"/>
      <c r="AD761" s="269"/>
      <c r="AE761" s="269"/>
      <c r="AF761" s="269"/>
      <c r="AG761" s="269"/>
      <c r="AH761" s="285"/>
    </row>
    <row r="762" spans="1:62" s="23" customFormat="1" ht="15.75" customHeight="1" x14ac:dyDescent="0.15">
      <c r="A762" s="116" t="str">
        <f t="shared" si="128"/>
        <v/>
      </c>
      <c r="B762" s="179"/>
      <c r="C762" s="179"/>
      <c r="D762" s="179"/>
      <c r="G762" s="494" t="s">
        <v>74</v>
      </c>
      <c r="H762" s="503"/>
      <c r="I762" s="503"/>
      <c r="J762" s="503" t="s">
        <v>182</v>
      </c>
      <c r="K762" s="503"/>
      <c r="L762" s="503"/>
      <c r="M762" s="503"/>
      <c r="N762" s="486" t="s">
        <v>181</v>
      </c>
      <c r="O762" s="487"/>
      <c r="P762" s="487"/>
      <c r="Q762" s="503" t="s">
        <v>548</v>
      </c>
      <c r="R762" s="503"/>
      <c r="S762" s="503"/>
      <c r="T762" s="492"/>
      <c r="U762" s="525" t="s">
        <v>74</v>
      </c>
      <c r="V762" s="503"/>
      <c r="W762" s="503"/>
      <c r="X762" s="503" t="s">
        <v>182</v>
      </c>
      <c r="Y762" s="503"/>
      <c r="Z762" s="503"/>
      <c r="AA762" s="503"/>
      <c r="AB762" s="486" t="s">
        <v>181</v>
      </c>
      <c r="AC762" s="487"/>
      <c r="AD762" s="487"/>
      <c r="AE762" s="503" t="s">
        <v>548</v>
      </c>
      <c r="AF762" s="503"/>
      <c r="AG762" s="503"/>
      <c r="AH762" s="492"/>
    </row>
    <row r="763" spans="1:62" s="23" customFormat="1" ht="15.75" customHeight="1" x14ac:dyDescent="0.15">
      <c r="A763" s="116" t="str">
        <f t="shared" si="128"/>
        <v/>
      </c>
      <c r="B763" s="179"/>
      <c r="C763" s="179"/>
      <c r="D763" s="179"/>
      <c r="G763" s="504"/>
      <c r="H763" s="502"/>
      <c r="I763" s="502"/>
      <c r="J763" s="502"/>
      <c r="K763" s="502"/>
      <c r="L763" s="502"/>
      <c r="M763" s="502"/>
      <c r="N763" s="488"/>
      <c r="O763" s="488"/>
      <c r="P763" s="488"/>
      <c r="Q763" s="502"/>
      <c r="R763" s="502"/>
      <c r="S763" s="502"/>
      <c r="T763" s="524"/>
      <c r="U763" s="501"/>
      <c r="V763" s="502"/>
      <c r="W763" s="502"/>
      <c r="X763" s="502"/>
      <c r="Y763" s="502"/>
      <c r="Z763" s="502"/>
      <c r="AA763" s="502"/>
      <c r="AB763" s="488"/>
      <c r="AC763" s="488"/>
      <c r="AD763" s="488"/>
      <c r="AE763" s="502"/>
      <c r="AF763" s="502"/>
      <c r="AG763" s="502"/>
      <c r="AH763" s="524"/>
    </row>
    <row r="764" spans="1:62" s="23" customFormat="1" ht="15.75" customHeight="1" x14ac:dyDescent="0.15">
      <c r="A764" s="116" t="str">
        <f t="shared" ref="A764:A779" si="129">IF(液状化L1の有無="",IF(LEN(G764)+LEN(U764)=0,"×",""),"×")</f>
        <v/>
      </c>
      <c r="B764" s="179"/>
      <c r="C764" s="179"/>
      <c r="D764" s="179"/>
      <c r="G764" s="433">
        <v>2</v>
      </c>
      <c r="H764" s="434"/>
      <c r="I764" s="434"/>
      <c r="J764" s="520">
        <v>0</v>
      </c>
      <c r="K764" s="520"/>
      <c r="L764" s="520"/>
      <c r="M764" s="520"/>
      <c r="N764" s="437">
        <v>0.33000001311302185</v>
      </c>
      <c r="O764" s="437"/>
      <c r="P764" s="437"/>
      <c r="Q764" s="521">
        <f>IF(J764="","",J764*AE780)</f>
        <v>0</v>
      </c>
      <c r="R764" s="521"/>
      <c r="S764" s="521"/>
      <c r="T764" s="522"/>
      <c r="U764" s="470">
        <v>2</v>
      </c>
      <c r="V764" s="434"/>
      <c r="W764" s="434"/>
      <c r="X764" s="520">
        <v>0</v>
      </c>
      <c r="Y764" s="520"/>
      <c r="Z764" s="520"/>
      <c r="AA764" s="520"/>
      <c r="AB764" s="437">
        <v>0.33000001311302185</v>
      </c>
      <c r="AC764" s="437"/>
      <c r="AD764" s="437"/>
      <c r="AE764" s="521">
        <f>IF(X764="","",X764*AE780)</f>
        <v>0</v>
      </c>
      <c r="AF764" s="521"/>
      <c r="AG764" s="521"/>
      <c r="AH764" s="523"/>
    </row>
    <row r="765" spans="1:62" s="23" customFormat="1" ht="15.75" customHeight="1" x14ac:dyDescent="0.15">
      <c r="A765" s="116" t="str">
        <f t="shared" si="129"/>
        <v/>
      </c>
      <c r="B765" s="179"/>
      <c r="C765" s="179"/>
      <c r="D765" s="179"/>
      <c r="G765" s="435">
        <v>3</v>
      </c>
      <c r="H765" s="436"/>
      <c r="I765" s="436"/>
      <c r="J765" s="516">
        <v>0</v>
      </c>
      <c r="K765" s="516"/>
      <c r="L765" s="516"/>
      <c r="M765" s="516"/>
      <c r="N765" s="431">
        <v>1.5</v>
      </c>
      <c r="O765" s="431"/>
      <c r="P765" s="431"/>
      <c r="Q765" s="517">
        <f>IF(J765="","",J765*AE780)</f>
        <v>0</v>
      </c>
      <c r="R765" s="517"/>
      <c r="S765" s="517"/>
      <c r="T765" s="518"/>
      <c r="U765" s="500">
        <v>3</v>
      </c>
      <c r="V765" s="436"/>
      <c r="W765" s="436"/>
      <c r="X765" s="516">
        <v>0</v>
      </c>
      <c r="Y765" s="516"/>
      <c r="Z765" s="516"/>
      <c r="AA765" s="516"/>
      <c r="AB765" s="431">
        <v>1.5</v>
      </c>
      <c r="AC765" s="431"/>
      <c r="AD765" s="431"/>
      <c r="AE765" s="517">
        <f>IF(X765="","",X765*AE780)</f>
        <v>0</v>
      </c>
      <c r="AF765" s="517"/>
      <c r="AG765" s="517"/>
      <c r="AH765" s="519"/>
    </row>
    <row r="766" spans="1:62" s="23" customFormat="1" ht="15.75" customHeight="1" x14ac:dyDescent="0.15">
      <c r="A766" s="116" t="str">
        <f t="shared" si="129"/>
        <v/>
      </c>
      <c r="B766" s="179"/>
      <c r="C766" s="179"/>
      <c r="D766" s="179"/>
      <c r="G766" s="435">
        <v>4</v>
      </c>
      <c r="H766" s="436"/>
      <c r="I766" s="436"/>
      <c r="J766" s="516">
        <v>0</v>
      </c>
      <c r="K766" s="516"/>
      <c r="L766" s="516"/>
      <c r="M766" s="516"/>
      <c r="N766" s="431">
        <v>5.0999999046325684</v>
      </c>
      <c r="O766" s="431"/>
      <c r="P766" s="431"/>
      <c r="Q766" s="517">
        <f>IF(J766="","",J766*AE780)</f>
        <v>0</v>
      </c>
      <c r="R766" s="517"/>
      <c r="S766" s="517"/>
      <c r="T766" s="518"/>
      <c r="U766" s="500">
        <v>4</v>
      </c>
      <c r="V766" s="436"/>
      <c r="W766" s="436"/>
      <c r="X766" s="516">
        <v>0</v>
      </c>
      <c r="Y766" s="516"/>
      <c r="Z766" s="516"/>
      <c r="AA766" s="516"/>
      <c r="AB766" s="431">
        <v>5.0999999046325684</v>
      </c>
      <c r="AC766" s="431"/>
      <c r="AD766" s="431"/>
      <c r="AE766" s="517">
        <f>IF(X766="","",X766*AE780)</f>
        <v>0</v>
      </c>
      <c r="AF766" s="517"/>
      <c r="AG766" s="517"/>
      <c r="AH766" s="519"/>
    </row>
    <row r="767" spans="1:62" s="23" customFormat="1" ht="15.75" customHeight="1" x14ac:dyDescent="0.15">
      <c r="A767" s="116" t="str">
        <f t="shared" si="129"/>
        <v/>
      </c>
      <c r="B767" s="179"/>
      <c r="C767" s="179"/>
      <c r="D767" s="179"/>
      <c r="G767" s="435">
        <v>4</v>
      </c>
      <c r="H767" s="436"/>
      <c r="I767" s="436"/>
      <c r="J767" s="516">
        <v>4275</v>
      </c>
      <c r="K767" s="516"/>
      <c r="L767" s="516"/>
      <c r="M767" s="516"/>
      <c r="N767" s="431">
        <v>1.4500002861022949</v>
      </c>
      <c r="O767" s="431"/>
      <c r="P767" s="431"/>
      <c r="Q767" s="517">
        <f>IF(J767="","",J767*AE780)</f>
        <v>20145.462891144547</v>
      </c>
      <c r="R767" s="517"/>
      <c r="S767" s="517"/>
      <c r="T767" s="518"/>
      <c r="U767" s="500">
        <v>4</v>
      </c>
      <c r="V767" s="436"/>
      <c r="W767" s="436"/>
      <c r="X767" s="516">
        <v>4275</v>
      </c>
      <c r="Y767" s="516"/>
      <c r="Z767" s="516"/>
      <c r="AA767" s="516"/>
      <c r="AB767" s="431">
        <v>1.4500002861022949</v>
      </c>
      <c r="AC767" s="431"/>
      <c r="AD767" s="431"/>
      <c r="AE767" s="517">
        <f>IF(X767="","",X767*AE780)</f>
        <v>20145.462891144547</v>
      </c>
      <c r="AF767" s="517"/>
      <c r="AG767" s="517"/>
      <c r="AH767" s="519"/>
    </row>
    <row r="768" spans="1:62" s="23" customFormat="1" ht="15.75" customHeight="1" x14ac:dyDescent="0.15">
      <c r="A768" s="116" t="str">
        <f t="shared" si="129"/>
        <v/>
      </c>
      <c r="B768" s="179"/>
      <c r="C768" s="179"/>
      <c r="D768" s="179"/>
      <c r="G768" s="435">
        <v>5</v>
      </c>
      <c r="H768" s="436"/>
      <c r="I768" s="436"/>
      <c r="J768" s="516">
        <v>4275</v>
      </c>
      <c r="K768" s="516"/>
      <c r="L768" s="516"/>
      <c r="M768" s="516"/>
      <c r="N768" s="431">
        <v>3.4500000476837158</v>
      </c>
      <c r="O768" s="431"/>
      <c r="P768" s="431"/>
      <c r="Q768" s="517">
        <f>IF(J768="","",J768*AE780)</f>
        <v>20145.462891144547</v>
      </c>
      <c r="R768" s="517"/>
      <c r="S768" s="517"/>
      <c r="T768" s="518"/>
      <c r="U768" s="500">
        <v>5</v>
      </c>
      <c r="V768" s="436"/>
      <c r="W768" s="436"/>
      <c r="X768" s="516">
        <v>4275</v>
      </c>
      <c r="Y768" s="516"/>
      <c r="Z768" s="516"/>
      <c r="AA768" s="516"/>
      <c r="AB768" s="431">
        <v>3.4500000476837158</v>
      </c>
      <c r="AC768" s="431"/>
      <c r="AD768" s="431"/>
      <c r="AE768" s="517">
        <f>IF(X768="","",X768*AE780)</f>
        <v>20145.462891144547</v>
      </c>
      <c r="AF768" s="517"/>
      <c r="AG768" s="517"/>
      <c r="AH768" s="519"/>
    </row>
    <row r="769" spans="1:62" s="23" customFormat="1" ht="15.75" customHeight="1" x14ac:dyDescent="0.15">
      <c r="A769" s="116" t="str">
        <f t="shared" si="129"/>
        <v/>
      </c>
      <c r="B769" s="179"/>
      <c r="C769" s="179"/>
      <c r="D769" s="179"/>
      <c r="G769" s="435">
        <v>6</v>
      </c>
      <c r="H769" s="436"/>
      <c r="I769" s="436"/>
      <c r="J769" s="516">
        <v>4275</v>
      </c>
      <c r="K769" s="516"/>
      <c r="L769" s="516"/>
      <c r="M769" s="516"/>
      <c r="N769" s="431">
        <v>2.3499999046325684</v>
      </c>
      <c r="O769" s="431"/>
      <c r="P769" s="431"/>
      <c r="Q769" s="517">
        <f>IF(J769="","",J769*AE780)</f>
        <v>20145.462891144547</v>
      </c>
      <c r="R769" s="517"/>
      <c r="S769" s="517"/>
      <c r="T769" s="518"/>
      <c r="U769" s="500">
        <v>6</v>
      </c>
      <c r="V769" s="436"/>
      <c r="W769" s="436"/>
      <c r="X769" s="516">
        <v>4275</v>
      </c>
      <c r="Y769" s="516"/>
      <c r="Z769" s="516"/>
      <c r="AA769" s="516"/>
      <c r="AB769" s="431">
        <v>2.3499999046325684</v>
      </c>
      <c r="AC769" s="431"/>
      <c r="AD769" s="431"/>
      <c r="AE769" s="517">
        <f>IF(X769="","",X769*AE780)</f>
        <v>20145.462891144547</v>
      </c>
      <c r="AF769" s="517"/>
      <c r="AG769" s="517"/>
      <c r="AH769" s="519"/>
    </row>
    <row r="770" spans="1:62" s="23" customFormat="1" ht="15.75" customHeight="1" x14ac:dyDescent="0.15">
      <c r="A770" s="116" t="str">
        <f t="shared" si="129"/>
        <v/>
      </c>
      <c r="B770" s="179"/>
      <c r="C770" s="179"/>
      <c r="D770" s="179"/>
      <c r="G770" s="435">
        <v>7</v>
      </c>
      <c r="H770" s="436"/>
      <c r="I770" s="436"/>
      <c r="J770" s="516">
        <v>20278</v>
      </c>
      <c r="K770" s="516"/>
      <c r="L770" s="516"/>
      <c r="M770" s="516"/>
      <c r="N770" s="431">
        <v>8.6000003814697266</v>
      </c>
      <c r="O770" s="431"/>
      <c r="P770" s="431"/>
      <c r="Q770" s="517">
        <f>IF(J770="","",J770*AE780)</f>
        <v>95557.823744240741</v>
      </c>
      <c r="R770" s="517"/>
      <c r="S770" s="517"/>
      <c r="T770" s="518"/>
      <c r="U770" s="500">
        <v>7</v>
      </c>
      <c r="V770" s="436"/>
      <c r="W770" s="436"/>
      <c r="X770" s="516">
        <v>20278</v>
      </c>
      <c r="Y770" s="516"/>
      <c r="Z770" s="516"/>
      <c r="AA770" s="516"/>
      <c r="AB770" s="431">
        <v>8.6000003814697266</v>
      </c>
      <c r="AC770" s="431"/>
      <c r="AD770" s="431"/>
      <c r="AE770" s="517">
        <f>IF(X770="","",X770*AE780)</f>
        <v>95557.823744240741</v>
      </c>
      <c r="AF770" s="517"/>
      <c r="AG770" s="517"/>
      <c r="AH770" s="519"/>
    </row>
    <row r="771" spans="1:62" s="23" customFormat="1" ht="15.75" customHeight="1" x14ac:dyDescent="0.15">
      <c r="A771" s="116" t="str">
        <f t="shared" si="129"/>
        <v/>
      </c>
      <c r="B771" s="179"/>
      <c r="C771" s="179"/>
      <c r="D771" s="179"/>
      <c r="G771" s="435">
        <v>8</v>
      </c>
      <c r="H771" s="436"/>
      <c r="I771" s="436"/>
      <c r="J771" s="516">
        <v>13365</v>
      </c>
      <c r="K771" s="516"/>
      <c r="L771" s="516"/>
      <c r="M771" s="516"/>
      <c r="N771" s="431">
        <v>2.2000000476837158</v>
      </c>
      <c r="O771" s="431"/>
      <c r="P771" s="431"/>
      <c r="Q771" s="517">
        <f>IF(J771="","",J771*AE780)</f>
        <v>62981.078722841376</v>
      </c>
      <c r="R771" s="517"/>
      <c r="S771" s="517"/>
      <c r="T771" s="518"/>
      <c r="U771" s="500">
        <v>8</v>
      </c>
      <c r="V771" s="436"/>
      <c r="W771" s="436"/>
      <c r="X771" s="516">
        <v>13365</v>
      </c>
      <c r="Y771" s="516"/>
      <c r="Z771" s="516"/>
      <c r="AA771" s="516"/>
      <c r="AB771" s="431">
        <v>2.2000000476837158</v>
      </c>
      <c r="AC771" s="431"/>
      <c r="AD771" s="431"/>
      <c r="AE771" s="517">
        <f>IF(X771="","",X771*AE780)</f>
        <v>62981.078722841376</v>
      </c>
      <c r="AF771" s="517"/>
      <c r="AG771" s="517"/>
      <c r="AH771" s="519"/>
    </row>
    <row r="772" spans="1:62" s="23" customFormat="1" ht="15.75" customHeight="1" x14ac:dyDescent="0.15">
      <c r="A772" s="116" t="str">
        <f t="shared" si="129"/>
        <v/>
      </c>
      <c r="B772" s="179"/>
      <c r="C772" s="179"/>
      <c r="D772" s="179"/>
      <c r="G772" s="435">
        <v>9</v>
      </c>
      <c r="H772" s="436"/>
      <c r="I772" s="436"/>
      <c r="J772" s="516">
        <v>21780</v>
      </c>
      <c r="K772" s="516"/>
      <c r="L772" s="516"/>
      <c r="M772" s="516"/>
      <c r="N772" s="431">
        <v>1.5</v>
      </c>
      <c r="O772" s="431"/>
      <c r="P772" s="431"/>
      <c r="Q772" s="517">
        <f>IF(J772="","",J772*AE780)</f>
        <v>102635.83199277853</v>
      </c>
      <c r="R772" s="517"/>
      <c r="S772" s="517"/>
      <c r="T772" s="518"/>
      <c r="U772" s="500">
        <v>9</v>
      </c>
      <c r="V772" s="436"/>
      <c r="W772" s="436"/>
      <c r="X772" s="516">
        <v>21780</v>
      </c>
      <c r="Y772" s="516"/>
      <c r="Z772" s="516"/>
      <c r="AA772" s="516"/>
      <c r="AB772" s="431">
        <v>1.5</v>
      </c>
      <c r="AC772" s="431"/>
      <c r="AD772" s="431"/>
      <c r="AE772" s="517">
        <f>IF(X772="","",X772*AE780)</f>
        <v>102635.83199277853</v>
      </c>
      <c r="AF772" s="517"/>
      <c r="AG772" s="517"/>
      <c r="AH772" s="519"/>
    </row>
    <row r="773" spans="1:62" s="23" customFormat="1" ht="15.75" customHeight="1" x14ac:dyDescent="0.15">
      <c r="A773" s="116" t="str">
        <f t="shared" si="129"/>
        <v/>
      </c>
      <c r="B773" s="179"/>
      <c r="C773" s="179"/>
      <c r="D773" s="179"/>
      <c r="G773" s="435">
        <v>10</v>
      </c>
      <c r="H773" s="436"/>
      <c r="I773" s="436"/>
      <c r="J773" s="516">
        <v>15660</v>
      </c>
      <c r="K773" s="516"/>
      <c r="L773" s="516"/>
      <c r="M773" s="516"/>
      <c r="N773" s="431">
        <v>3.8499999046325684</v>
      </c>
      <c r="O773" s="431"/>
      <c r="P773" s="431"/>
      <c r="Q773" s="517">
        <f>IF(J773="","",J773*AE780)</f>
        <v>73796.011432824234</v>
      </c>
      <c r="R773" s="517"/>
      <c r="S773" s="517"/>
      <c r="T773" s="518"/>
      <c r="U773" s="500">
        <v>10</v>
      </c>
      <c r="V773" s="436"/>
      <c r="W773" s="436"/>
      <c r="X773" s="516">
        <v>15660</v>
      </c>
      <c r="Y773" s="516"/>
      <c r="Z773" s="516"/>
      <c r="AA773" s="516"/>
      <c r="AB773" s="431">
        <v>3.8499999046325684</v>
      </c>
      <c r="AC773" s="431"/>
      <c r="AD773" s="431"/>
      <c r="AE773" s="517">
        <f>IF(X773="","",X773*AE780)</f>
        <v>73796.011432824234</v>
      </c>
      <c r="AF773" s="517"/>
      <c r="AG773" s="517"/>
      <c r="AH773" s="519"/>
    </row>
    <row r="774" spans="1:62" s="23" customFormat="1" ht="15.75" customHeight="1" x14ac:dyDescent="0.15">
      <c r="A774" s="116" t="str">
        <f t="shared" si="129"/>
        <v/>
      </c>
      <c r="B774" s="179"/>
      <c r="C774" s="179"/>
      <c r="D774" s="179"/>
      <c r="G774" s="435">
        <v>11</v>
      </c>
      <c r="H774" s="436"/>
      <c r="I774" s="436"/>
      <c r="J774" s="516">
        <v>21780</v>
      </c>
      <c r="K774" s="516"/>
      <c r="L774" s="516"/>
      <c r="M774" s="516"/>
      <c r="N774" s="431">
        <v>2.4000000953674316</v>
      </c>
      <c r="O774" s="431"/>
      <c r="P774" s="431"/>
      <c r="Q774" s="517">
        <f>IF(J774="","",J774*AE780)</f>
        <v>102635.83199277853</v>
      </c>
      <c r="R774" s="517"/>
      <c r="S774" s="517"/>
      <c r="T774" s="518"/>
      <c r="U774" s="500">
        <v>11</v>
      </c>
      <c r="V774" s="436"/>
      <c r="W774" s="436"/>
      <c r="X774" s="516">
        <v>21780</v>
      </c>
      <c r="Y774" s="516"/>
      <c r="Z774" s="516"/>
      <c r="AA774" s="516"/>
      <c r="AB774" s="431">
        <v>2.4000000953674316</v>
      </c>
      <c r="AC774" s="431"/>
      <c r="AD774" s="431"/>
      <c r="AE774" s="517">
        <f>IF(X774="","",X774*AE780)</f>
        <v>102635.83199277853</v>
      </c>
      <c r="AF774" s="517"/>
      <c r="AG774" s="517"/>
      <c r="AH774" s="519"/>
    </row>
    <row r="775" spans="1:62" s="23" customFormat="1" ht="15.75" customHeight="1" x14ac:dyDescent="0.15">
      <c r="A775" s="116" t="str">
        <f t="shared" si="129"/>
        <v/>
      </c>
      <c r="B775" s="179"/>
      <c r="C775" s="179"/>
      <c r="D775" s="179"/>
      <c r="G775" s="435">
        <v>12</v>
      </c>
      <c r="H775" s="436"/>
      <c r="I775" s="436"/>
      <c r="J775" s="516">
        <v>14760</v>
      </c>
      <c r="K775" s="516"/>
      <c r="L775" s="516"/>
      <c r="M775" s="516"/>
      <c r="N775" s="431">
        <v>2.2699999809265137</v>
      </c>
      <c r="O775" s="431"/>
      <c r="P775" s="431"/>
      <c r="Q775" s="517">
        <f>IF(J775="","",J775*AE780)</f>
        <v>69554.861350478022</v>
      </c>
      <c r="R775" s="517"/>
      <c r="S775" s="517"/>
      <c r="T775" s="518"/>
      <c r="U775" s="500">
        <v>12</v>
      </c>
      <c r="V775" s="436"/>
      <c r="W775" s="436"/>
      <c r="X775" s="516">
        <v>14760</v>
      </c>
      <c r="Y775" s="516"/>
      <c r="Z775" s="516"/>
      <c r="AA775" s="516"/>
      <c r="AB775" s="431">
        <v>2.2699999809265137</v>
      </c>
      <c r="AC775" s="431"/>
      <c r="AD775" s="431"/>
      <c r="AE775" s="517">
        <f>IF(X775="","",X775*AE780)</f>
        <v>69554.861350478022</v>
      </c>
      <c r="AF775" s="517"/>
      <c r="AG775" s="517"/>
      <c r="AH775" s="519"/>
    </row>
    <row r="776" spans="1:62" s="23" customFormat="1" ht="15.75" hidden="1" customHeight="1" x14ac:dyDescent="0.15">
      <c r="A776" s="116" t="str">
        <f t="shared" si="129"/>
        <v>×</v>
      </c>
      <c r="B776" s="179"/>
      <c r="C776" s="179"/>
      <c r="D776" s="179"/>
      <c r="G776" s="435"/>
      <c r="H776" s="436"/>
      <c r="I776" s="436"/>
      <c r="J776" s="516"/>
      <c r="K776" s="516"/>
      <c r="L776" s="516"/>
      <c r="M776" s="516"/>
      <c r="N776" s="431"/>
      <c r="O776" s="431"/>
      <c r="P776" s="431"/>
      <c r="Q776" s="517" t="str">
        <f>IF(J776="","",J776*AE780)</f>
        <v/>
      </c>
      <c r="R776" s="517"/>
      <c r="S776" s="517"/>
      <c r="T776" s="518"/>
      <c r="U776" s="500"/>
      <c r="V776" s="436"/>
      <c r="W776" s="436"/>
      <c r="X776" s="516"/>
      <c r="Y776" s="516"/>
      <c r="Z776" s="516"/>
      <c r="AA776" s="516"/>
      <c r="AB776" s="431"/>
      <c r="AC776" s="431"/>
      <c r="AD776" s="431"/>
      <c r="AE776" s="517" t="str">
        <f>IF(X776="","",X776*AE780)</f>
        <v/>
      </c>
      <c r="AF776" s="517"/>
      <c r="AG776" s="517"/>
      <c r="AH776" s="519"/>
    </row>
    <row r="777" spans="1:62" s="23" customFormat="1" ht="15.75" hidden="1" customHeight="1" x14ac:dyDescent="0.15">
      <c r="A777" s="116" t="str">
        <f t="shared" si="129"/>
        <v>×</v>
      </c>
      <c r="B777" s="179"/>
      <c r="C777" s="179"/>
      <c r="D777" s="179"/>
      <c r="G777" s="435"/>
      <c r="H777" s="436"/>
      <c r="I777" s="436"/>
      <c r="J777" s="516"/>
      <c r="K777" s="516"/>
      <c r="L777" s="516"/>
      <c r="M777" s="516"/>
      <c r="N777" s="431"/>
      <c r="O777" s="431"/>
      <c r="P777" s="431"/>
      <c r="Q777" s="517" t="str">
        <f>IF(J777="","",J777*AE780)</f>
        <v/>
      </c>
      <c r="R777" s="517"/>
      <c r="S777" s="517"/>
      <c r="T777" s="518"/>
      <c r="U777" s="500"/>
      <c r="V777" s="436"/>
      <c r="W777" s="436"/>
      <c r="X777" s="516"/>
      <c r="Y777" s="516"/>
      <c r="Z777" s="516"/>
      <c r="AA777" s="516"/>
      <c r="AB777" s="431"/>
      <c r="AC777" s="431"/>
      <c r="AD777" s="431"/>
      <c r="AE777" s="517" t="str">
        <f>IF(X777="","",X777*AE780)</f>
        <v/>
      </c>
      <c r="AF777" s="517"/>
      <c r="AG777" s="517"/>
      <c r="AH777" s="519"/>
    </row>
    <row r="778" spans="1:62" s="23" customFormat="1" ht="15.75" hidden="1" customHeight="1" x14ac:dyDescent="0.15">
      <c r="A778" s="116" t="str">
        <f t="shared" si="129"/>
        <v>×</v>
      </c>
      <c r="B778" s="179"/>
      <c r="C778" s="179"/>
      <c r="D778" s="179"/>
      <c r="G778" s="435"/>
      <c r="H778" s="436"/>
      <c r="I778" s="436"/>
      <c r="J778" s="516"/>
      <c r="K778" s="516"/>
      <c r="L778" s="516"/>
      <c r="M778" s="516"/>
      <c r="N778" s="431"/>
      <c r="O778" s="431"/>
      <c r="P778" s="431"/>
      <c r="Q778" s="517" t="str">
        <f>IF(J778="","",J778*AE780)</f>
        <v/>
      </c>
      <c r="R778" s="517"/>
      <c r="S778" s="517"/>
      <c r="T778" s="518"/>
      <c r="U778" s="500"/>
      <c r="V778" s="436"/>
      <c r="W778" s="436"/>
      <c r="X778" s="516"/>
      <c r="Y778" s="516"/>
      <c r="Z778" s="516"/>
      <c r="AA778" s="516"/>
      <c r="AB778" s="431"/>
      <c r="AC778" s="431"/>
      <c r="AD778" s="431"/>
      <c r="AE778" s="517" t="str">
        <f>IF(X778="","",X778*AE780)</f>
        <v/>
      </c>
      <c r="AF778" s="517"/>
      <c r="AG778" s="517"/>
      <c r="AH778" s="519"/>
    </row>
    <row r="779" spans="1:62" s="23" customFormat="1" ht="15.75" hidden="1" customHeight="1" x14ac:dyDescent="0.15">
      <c r="A779" s="116" t="str">
        <f t="shared" si="129"/>
        <v>×</v>
      </c>
      <c r="B779" s="179"/>
      <c r="C779" s="179"/>
      <c r="D779" s="179"/>
      <c r="G779" s="505"/>
      <c r="H779" s="506"/>
      <c r="I779" s="506"/>
      <c r="J779" s="507"/>
      <c r="K779" s="507"/>
      <c r="L779" s="507"/>
      <c r="M779" s="507"/>
      <c r="N779" s="457"/>
      <c r="O779" s="457"/>
      <c r="P779" s="457"/>
      <c r="Q779" s="508" t="str">
        <f>IF(J779="","",J779*AE780)</f>
        <v/>
      </c>
      <c r="R779" s="508"/>
      <c r="S779" s="508"/>
      <c r="T779" s="509"/>
      <c r="U779" s="510"/>
      <c r="V779" s="506"/>
      <c r="W779" s="506"/>
      <c r="X779" s="507"/>
      <c r="Y779" s="507"/>
      <c r="Z779" s="507"/>
      <c r="AA779" s="507"/>
      <c r="AB779" s="457"/>
      <c r="AC779" s="457"/>
      <c r="AD779" s="457"/>
      <c r="AE779" s="508" t="str">
        <f>IF(X779="","",X779*AE780)</f>
        <v/>
      </c>
      <c r="AF779" s="508"/>
      <c r="AG779" s="508"/>
      <c r="AH779" s="511"/>
    </row>
    <row r="780" spans="1:62" s="23" customFormat="1" ht="15.75" customHeight="1" x14ac:dyDescent="0.15">
      <c r="A780" s="117" t="str">
        <f>IF(液状化L1の有無="","","×")</f>
        <v/>
      </c>
      <c r="B780" s="179"/>
      <c r="C780" s="179"/>
      <c r="D780" s="179"/>
      <c r="G780" s="61"/>
      <c r="H780" s="61"/>
      <c r="I780" s="61"/>
      <c r="J780" s="61"/>
      <c r="K780" s="61"/>
      <c r="L780" s="61"/>
      <c r="M780" s="61"/>
      <c r="N780" s="61"/>
      <c r="O780" s="61"/>
      <c r="P780" s="61"/>
      <c r="Q780" s="61"/>
      <c r="R780" s="61"/>
      <c r="S780" s="37"/>
      <c r="T780" s="37"/>
      <c r="U780" s="37"/>
      <c r="V780" s="37"/>
      <c r="W780" s="37"/>
      <c r="X780" s="37"/>
      <c r="Y780" s="37"/>
      <c r="Z780" s="37"/>
      <c r="AA780" s="37"/>
      <c r="AB780" s="50" t="s">
        <v>119</v>
      </c>
      <c r="AC780" s="37" t="s">
        <v>419</v>
      </c>
      <c r="AD780" s="183" t="s">
        <v>25</v>
      </c>
      <c r="AE780" s="321">
        <f>AE757</f>
        <v>4.7123889803846897</v>
      </c>
      <c r="AF780" s="321"/>
      <c r="AG780" s="321"/>
      <c r="AH780" s="62" t="s">
        <v>549</v>
      </c>
    </row>
    <row r="781" spans="1:62" ht="15.75" customHeight="1" x14ac:dyDescent="0.15">
      <c r="A781" s="115" t="str">
        <f t="shared" ref="A781:A786" si="130">IF(液状化L2の有無="","","×")</f>
        <v/>
      </c>
      <c r="B781" s="179" t="s">
        <v>571</v>
      </c>
      <c r="D781" s="179"/>
      <c r="G781" s="23"/>
      <c r="AO781" s="179"/>
      <c r="AP781" s="179"/>
      <c r="AQ781" s="179"/>
      <c r="AR781" s="179"/>
      <c r="AS781" s="179"/>
      <c r="AT781" s="179"/>
      <c r="AU781" s="179"/>
      <c r="AV781" s="179"/>
      <c r="AW781" s="179"/>
      <c r="AX781" s="179"/>
      <c r="AY781" s="179"/>
      <c r="AZ781" s="179"/>
      <c r="BA781" s="179"/>
      <c r="BB781" s="179"/>
      <c r="BC781" s="179"/>
      <c r="BD781" s="179"/>
      <c r="BE781" s="179"/>
      <c r="BF781" s="179"/>
      <c r="BG781" s="179"/>
      <c r="BH781" s="179"/>
      <c r="BI781" s="179"/>
      <c r="BJ781" s="179"/>
    </row>
    <row r="782" spans="1:62" ht="15.75" customHeight="1" x14ac:dyDescent="0.15">
      <c r="A782" s="115" t="str">
        <f t="shared" si="130"/>
        <v/>
      </c>
      <c r="D782" s="179"/>
      <c r="G782" s="23"/>
      <c r="AO782" s="179"/>
      <c r="AP782" s="179"/>
      <c r="AQ782" s="179"/>
      <c r="AR782" s="179"/>
      <c r="AS782" s="179"/>
      <c r="AT782" s="179"/>
      <c r="AU782" s="179"/>
      <c r="AV782" s="179"/>
      <c r="AW782" s="179"/>
      <c r="AX782" s="179"/>
      <c r="AY782" s="179"/>
      <c r="AZ782" s="179"/>
      <c r="BA782" s="179"/>
      <c r="BB782" s="179"/>
      <c r="BC782" s="179"/>
      <c r="BD782" s="179"/>
      <c r="BE782" s="179"/>
      <c r="BF782" s="179"/>
      <c r="BG782" s="179"/>
      <c r="BH782" s="179"/>
      <c r="BI782" s="179"/>
      <c r="BJ782" s="179"/>
    </row>
    <row r="783" spans="1:62" s="23" customFormat="1" ht="15.75" customHeight="1" x14ac:dyDescent="0.15">
      <c r="A783" s="115" t="str">
        <f t="shared" si="130"/>
        <v/>
      </c>
      <c r="B783" s="179"/>
      <c r="C783" s="179"/>
      <c r="D783" s="179"/>
      <c r="G783" s="28" t="s">
        <v>523</v>
      </c>
      <c r="H783" s="34"/>
      <c r="I783" s="34"/>
      <c r="J783" s="34"/>
      <c r="K783" s="28"/>
      <c r="L783" s="28"/>
      <c r="M783" s="28"/>
      <c r="N783" s="28"/>
      <c r="O783" s="28"/>
      <c r="P783" s="28"/>
      <c r="Q783" s="28"/>
      <c r="R783" s="28"/>
      <c r="S783" s="28"/>
      <c r="T783" s="28"/>
      <c r="U783" s="28"/>
      <c r="V783" s="28"/>
      <c r="W783" s="28"/>
      <c r="X783" s="28"/>
      <c r="Y783" s="28"/>
      <c r="Z783" s="28"/>
      <c r="AA783" s="28"/>
      <c r="AB783" s="28"/>
      <c r="AC783" s="28"/>
      <c r="AD783" s="28"/>
      <c r="AE783" s="28"/>
      <c r="AF783" s="28"/>
      <c r="AG783" s="28"/>
      <c r="AH783" s="28"/>
      <c r="AI783" s="30"/>
    </row>
    <row r="784" spans="1:62" s="23" customFormat="1" ht="15.75" customHeight="1" x14ac:dyDescent="0.15">
      <c r="A784" s="115" t="str">
        <f t="shared" si="130"/>
        <v/>
      </c>
      <c r="B784" s="179"/>
      <c r="C784" s="179"/>
      <c r="D784" s="179"/>
      <c r="G784" s="341" t="s">
        <v>417</v>
      </c>
      <c r="H784" s="261"/>
      <c r="I784" s="261"/>
      <c r="J784" s="261"/>
      <c r="K784" s="261"/>
      <c r="L784" s="261"/>
      <c r="M784" s="261"/>
      <c r="N784" s="261"/>
      <c r="O784" s="261"/>
      <c r="P784" s="261"/>
      <c r="Q784" s="261"/>
      <c r="R784" s="261"/>
      <c r="S784" s="261"/>
      <c r="T784" s="334"/>
      <c r="U784" s="354" t="s">
        <v>418</v>
      </c>
      <c r="V784" s="269"/>
      <c r="W784" s="269"/>
      <c r="X784" s="269"/>
      <c r="Y784" s="269"/>
      <c r="Z784" s="269"/>
      <c r="AA784" s="269"/>
      <c r="AB784" s="269"/>
      <c r="AC784" s="269"/>
      <c r="AD784" s="269"/>
      <c r="AE784" s="269"/>
      <c r="AF784" s="269"/>
      <c r="AG784" s="269"/>
      <c r="AH784" s="285"/>
    </row>
    <row r="785" spans="1:34" s="23" customFormat="1" ht="15.75" customHeight="1" x14ac:dyDescent="0.15">
      <c r="A785" s="115" t="str">
        <f t="shared" si="130"/>
        <v/>
      </c>
      <c r="B785" s="179"/>
      <c r="C785" s="179"/>
      <c r="D785" s="179"/>
      <c r="G785" s="494" t="s">
        <v>74</v>
      </c>
      <c r="H785" s="503"/>
      <c r="I785" s="503"/>
      <c r="J785" s="503" t="s">
        <v>182</v>
      </c>
      <c r="K785" s="503"/>
      <c r="L785" s="503"/>
      <c r="M785" s="503"/>
      <c r="N785" s="486" t="s">
        <v>181</v>
      </c>
      <c r="O785" s="487"/>
      <c r="P785" s="487"/>
      <c r="Q785" s="503" t="s">
        <v>548</v>
      </c>
      <c r="R785" s="503"/>
      <c r="S785" s="503"/>
      <c r="T785" s="492"/>
      <c r="U785" s="525" t="s">
        <v>74</v>
      </c>
      <c r="V785" s="503"/>
      <c r="W785" s="503"/>
      <c r="X785" s="503" t="s">
        <v>182</v>
      </c>
      <c r="Y785" s="503"/>
      <c r="Z785" s="503"/>
      <c r="AA785" s="503"/>
      <c r="AB785" s="486" t="s">
        <v>181</v>
      </c>
      <c r="AC785" s="487"/>
      <c r="AD785" s="487"/>
      <c r="AE785" s="503" t="s">
        <v>548</v>
      </c>
      <c r="AF785" s="503"/>
      <c r="AG785" s="503"/>
      <c r="AH785" s="492"/>
    </row>
    <row r="786" spans="1:34" s="23" customFormat="1" ht="15.75" customHeight="1" x14ac:dyDescent="0.15">
      <c r="A786" s="115" t="str">
        <f t="shared" si="130"/>
        <v/>
      </c>
      <c r="B786" s="179"/>
      <c r="C786" s="179"/>
      <c r="D786" s="179"/>
      <c r="G786" s="504"/>
      <c r="H786" s="502"/>
      <c r="I786" s="502"/>
      <c r="J786" s="502"/>
      <c r="K786" s="502"/>
      <c r="L786" s="502"/>
      <c r="M786" s="502"/>
      <c r="N786" s="488"/>
      <c r="O786" s="488"/>
      <c r="P786" s="488"/>
      <c r="Q786" s="502"/>
      <c r="R786" s="502"/>
      <c r="S786" s="502"/>
      <c r="T786" s="524"/>
      <c r="U786" s="501"/>
      <c r="V786" s="502"/>
      <c r="W786" s="502"/>
      <c r="X786" s="502"/>
      <c r="Y786" s="502"/>
      <c r="Z786" s="502"/>
      <c r="AA786" s="502"/>
      <c r="AB786" s="488"/>
      <c r="AC786" s="488"/>
      <c r="AD786" s="488"/>
      <c r="AE786" s="502"/>
      <c r="AF786" s="502"/>
      <c r="AG786" s="502"/>
      <c r="AH786" s="524"/>
    </row>
    <row r="787" spans="1:34" s="23" customFormat="1" ht="15.75" customHeight="1" x14ac:dyDescent="0.15">
      <c r="A787" s="115" t="str">
        <f t="shared" ref="A787:A802" si="131">IF(液状化L2の有無="",IF(LEN(G787)+LEN(U787)=0,"×",""),"×")</f>
        <v/>
      </c>
      <c r="B787" s="179"/>
      <c r="C787" s="179"/>
      <c r="D787" s="179"/>
      <c r="G787" s="433">
        <v>2</v>
      </c>
      <c r="H787" s="434"/>
      <c r="I787" s="434"/>
      <c r="J787" s="520">
        <v>0</v>
      </c>
      <c r="K787" s="520"/>
      <c r="L787" s="520"/>
      <c r="M787" s="520"/>
      <c r="N787" s="437">
        <v>0.33000001311302185</v>
      </c>
      <c r="O787" s="437"/>
      <c r="P787" s="437"/>
      <c r="Q787" s="521">
        <f>IF(J787="","",J787*AE803)</f>
        <v>0</v>
      </c>
      <c r="R787" s="521"/>
      <c r="S787" s="521"/>
      <c r="T787" s="522"/>
      <c r="U787" s="470">
        <v>2</v>
      </c>
      <c r="V787" s="434"/>
      <c r="W787" s="434"/>
      <c r="X787" s="520">
        <v>0</v>
      </c>
      <c r="Y787" s="520"/>
      <c r="Z787" s="520"/>
      <c r="AA787" s="520"/>
      <c r="AB787" s="437">
        <v>0.33000001311302185</v>
      </c>
      <c r="AC787" s="437"/>
      <c r="AD787" s="437"/>
      <c r="AE787" s="521">
        <f>IF(X787="","",X787*AE803)</f>
        <v>0</v>
      </c>
      <c r="AF787" s="521"/>
      <c r="AG787" s="521"/>
      <c r="AH787" s="523"/>
    </row>
    <row r="788" spans="1:34" s="23" customFormat="1" ht="15.75" customHeight="1" x14ac:dyDescent="0.15">
      <c r="A788" s="115" t="str">
        <f t="shared" si="131"/>
        <v/>
      </c>
      <c r="B788" s="179"/>
      <c r="C788" s="179"/>
      <c r="D788" s="179"/>
      <c r="G788" s="435">
        <v>3</v>
      </c>
      <c r="H788" s="436"/>
      <c r="I788" s="436"/>
      <c r="J788" s="516">
        <v>0</v>
      </c>
      <c r="K788" s="516"/>
      <c r="L788" s="516"/>
      <c r="M788" s="516"/>
      <c r="N788" s="431">
        <v>1.5</v>
      </c>
      <c r="O788" s="431"/>
      <c r="P788" s="431"/>
      <c r="Q788" s="517">
        <f>IF(J788="","",J788*AE803)</f>
        <v>0</v>
      </c>
      <c r="R788" s="517"/>
      <c r="S788" s="517"/>
      <c r="T788" s="518"/>
      <c r="U788" s="500">
        <v>3</v>
      </c>
      <c r="V788" s="436"/>
      <c r="W788" s="436"/>
      <c r="X788" s="516">
        <v>0</v>
      </c>
      <c r="Y788" s="516"/>
      <c r="Z788" s="516"/>
      <c r="AA788" s="516"/>
      <c r="AB788" s="431">
        <v>1.5</v>
      </c>
      <c r="AC788" s="431"/>
      <c r="AD788" s="431"/>
      <c r="AE788" s="517">
        <f>IF(X788="","",X788*AE803)</f>
        <v>0</v>
      </c>
      <c r="AF788" s="517"/>
      <c r="AG788" s="517"/>
      <c r="AH788" s="519"/>
    </row>
    <row r="789" spans="1:34" s="23" customFormat="1" ht="15.75" customHeight="1" x14ac:dyDescent="0.15">
      <c r="A789" s="115" t="str">
        <f t="shared" si="131"/>
        <v/>
      </c>
      <c r="B789" s="179"/>
      <c r="C789" s="179"/>
      <c r="D789" s="179"/>
      <c r="G789" s="435">
        <v>4</v>
      </c>
      <c r="H789" s="436"/>
      <c r="I789" s="436"/>
      <c r="J789" s="516">
        <v>0</v>
      </c>
      <c r="K789" s="516"/>
      <c r="L789" s="516"/>
      <c r="M789" s="516"/>
      <c r="N789" s="431">
        <v>5.2000002861022949</v>
      </c>
      <c r="O789" s="431"/>
      <c r="P789" s="431"/>
      <c r="Q789" s="517">
        <f>IF(J789="","",J789*AE803)</f>
        <v>0</v>
      </c>
      <c r="R789" s="517"/>
      <c r="S789" s="517"/>
      <c r="T789" s="518"/>
      <c r="U789" s="500">
        <v>4</v>
      </c>
      <c r="V789" s="436"/>
      <c r="W789" s="436"/>
      <c r="X789" s="516">
        <v>0</v>
      </c>
      <c r="Y789" s="516"/>
      <c r="Z789" s="516"/>
      <c r="AA789" s="516"/>
      <c r="AB789" s="431">
        <v>5.2000002861022949</v>
      </c>
      <c r="AC789" s="431"/>
      <c r="AD789" s="431"/>
      <c r="AE789" s="517">
        <f>IF(X789="","",X789*AE803)</f>
        <v>0</v>
      </c>
      <c r="AF789" s="517"/>
      <c r="AG789" s="517"/>
      <c r="AH789" s="519"/>
    </row>
    <row r="790" spans="1:34" s="23" customFormat="1" ht="15.75" customHeight="1" x14ac:dyDescent="0.15">
      <c r="A790" s="115" t="str">
        <f t="shared" si="131"/>
        <v/>
      </c>
      <c r="B790" s="179"/>
      <c r="C790" s="179"/>
      <c r="D790" s="179"/>
      <c r="G790" s="435">
        <v>4</v>
      </c>
      <c r="H790" s="436"/>
      <c r="I790" s="436"/>
      <c r="J790" s="516">
        <v>4275</v>
      </c>
      <c r="K790" s="516"/>
      <c r="L790" s="516"/>
      <c r="M790" s="516"/>
      <c r="N790" s="431">
        <v>1.3499999046325684</v>
      </c>
      <c r="O790" s="431"/>
      <c r="P790" s="431"/>
      <c r="Q790" s="517">
        <f>IF(J790="","",J790*AE803)</f>
        <v>20145.462891144547</v>
      </c>
      <c r="R790" s="517"/>
      <c r="S790" s="517"/>
      <c r="T790" s="518"/>
      <c r="U790" s="500">
        <v>4</v>
      </c>
      <c r="V790" s="436"/>
      <c r="W790" s="436"/>
      <c r="X790" s="516">
        <v>4275</v>
      </c>
      <c r="Y790" s="516"/>
      <c r="Z790" s="516"/>
      <c r="AA790" s="516"/>
      <c r="AB790" s="431">
        <v>1.3499999046325684</v>
      </c>
      <c r="AC790" s="431"/>
      <c r="AD790" s="431"/>
      <c r="AE790" s="517">
        <f>IF(X790="","",X790*AE803)</f>
        <v>20145.462891144547</v>
      </c>
      <c r="AF790" s="517"/>
      <c r="AG790" s="517"/>
      <c r="AH790" s="519"/>
    </row>
    <row r="791" spans="1:34" s="23" customFormat="1" ht="15.75" customHeight="1" x14ac:dyDescent="0.15">
      <c r="A791" s="115" t="str">
        <f t="shared" si="131"/>
        <v/>
      </c>
      <c r="B791" s="179"/>
      <c r="C791" s="179"/>
      <c r="D791" s="179"/>
      <c r="G791" s="435">
        <v>5</v>
      </c>
      <c r="H791" s="436"/>
      <c r="I791" s="436"/>
      <c r="J791" s="516">
        <v>4275</v>
      </c>
      <c r="K791" s="516"/>
      <c r="L791" s="516"/>
      <c r="M791" s="516"/>
      <c r="N791" s="431">
        <v>3.4500000476837158</v>
      </c>
      <c r="O791" s="431"/>
      <c r="P791" s="431"/>
      <c r="Q791" s="517">
        <f>IF(J791="","",J791*AE803)</f>
        <v>20145.462891144547</v>
      </c>
      <c r="R791" s="517"/>
      <c r="S791" s="517"/>
      <c r="T791" s="518"/>
      <c r="U791" s="500">
        <v>5</v>
      </c>
      <c r="V791" s="436"/>
      <c r="W791" s="436"/>
      <c r="X791" s="516">
        <v>4275</v>
      </c>
      <c r="Y791" s="516"/>
      <c r="Z791" s="516"/>
      <c r="AA791" s="516"/>
      <c r="AB791" s="431">
        <v>3.4500000476837158</v>
      </c>
      <c r="AC791" s="431"/>
      <c r="AD791" s="431"/>
      <c r="AE791" s="517">
        <f>IF(X791="","",X791*AE803)</f>
        <v>20145.462891144547</v>
      </c>
      <c r="AF791" s="517"/>
      <c r="AG791" s="517"/>
      <c r="AH791" s="519"/>
    </row>
    <row r="792" spans="1:34" s="23" customFormat="1" ht="15.75" customHeight="1" x14ac:dyDescent="0.15">
      <c r="A792" s="115" t="str">
        <f t="shared" si="131"/>
        <v/>
      </c>
      <c r="B792" s="179"/>
      <c r="C792" s="179"/>
      <c r="D792" s="179"/>
      <c r="G792" s="435">
        <v>6</v>
      </c>
      <c r="H792" s="436"/>
      <c r="I792" s="436"/>
      <c r="J792" s="516">
        <v>4275</v>
      </c>
      <c r="K792" s="516"/>
      <c r="L792" s="516"/>
      <c r="M792" s="516"/>
      <c r="N792" s="431">
        <v>2.3499999046325684</v>
      </c>
      <c r="O792" s="431"/>
      <c r="P792" s="431"/>
      <c r="Q792" s="517">
        <f>IF(J792="","",J792*AE803)</f>
        <v>20145.462891144547</v>
      </c>
      <c r="R792" s="517"/>
      <c r="S792" s="517"/>
      <c r="T792" s="518"/>
      <c r="U792" s="500">
        <v>6</v>
      </c>
      <c r="V792" s="436"/>
      <c r="W792" s="436"/>
      <c r="X792" s="516">
        <v>4275</v>
      </c>
      <c r="Y792" s="516"/>
      <c r="Z792" s="516"/>
      <c r="AA792" s="516"/>
      <c r="AB792" s="431">
        <v>2.3499999046325684</v>
      </c>
      <c r="AC792" s="431"/>
      <c r="AD792" s="431"/>
      <c r="AE792" s="517">
        <f>IF(X792="","",X792*AE803)</f>
        <v>20145.462891144547</v>
      </c>
      <c r="AF792" s="517"/>
      <c r="AG792" s="517"/>
      <c r="AH792" s="519"/>
    </row>
    <row r="793" spans="1:34" s="23" customFormat="1" ht="15.75" customHeight="1" x14ac:dyDescent="0.15">
      <c r="A793" s="115" t="str">
        <f t="shared" si="131"/>
        <v/>
      </c>
      <c r="B793" s="179"/>
      <c r="C793" s="179"/>
      <c r="D793" s="179"/>
      <c r="G793" s="435">
        <v>7</v>
      </c>
      <c r="H793" s="436"/>
      <c r="I793" s="436"/>
      <c r="J793" s="516">
        <v>9366</v>
      </c>
      <c r="K793" s="516"/>
      <c r="L793" s="516"/>
      <c r="M793" s="516"/>
      <c r="N793" s="431">
        <v>8.6000003814697266</v>
      </c>
      <c r="O793" s="431"/>
      <c r="P793" s="431"/>
      <c r="Q793" s="517">
        <f>IF(J793="","",J793*AE803)</f>
        <v>44136.235190283005</v>
      </c>
      <c r="R793" s="517"/>
      <c r="S793" s="517"/>
      <c r="T793" s="518"/>
      <c r="U793" s="500">
        <v>7</v>
      </c>
      <c r="V793" s="436"/>
      <c r="W793" s="436"/>
      <c r="X793" s="516">
        <v>9366</v>
      </c>
      <c r="Y793" s="516"/>
      <c r="Z793" s="516"/>
      <c r="AA793" s="516"/>
      <c r="AB793" s="431">
        <v>8.6000003814697266</v>
      </c>
      <c r="AC793" s="431"/>
      <c r="AD793" s="431"/>
      <c r="AE793" s="517">
        <f>IF(X793="","",X793*AE803)</f>
        <v>44136.235190283005</v>
      </c>
      <c r="AF793" s="517"/>
      <c r="AG793" s="517"/>
      <c r="AH793" s="519"/>
    </row>
    <row r="794" spans="1:34" s="23" customFormat="1" ht="15.75" customHeight="1" x14ac:dyDescent="0.15">
      <c r="A794" s="115" t="str">
        <f t="shared" si="131"/>
        <v/>
      </c>
      <c r="B794" s="179"/>
      <c r="C794" s="179"/>
      <c r="D794" s="179"/>
      <c r="G794" s="435">
        <v>8</v>
      </c>
      <c r="H794" s="436"/>
      <c r="I794" s="436"/>
      <c r="J794" s="516">
        <v>13365</v>
      </c>
      <c r="K794" s="516"/>
      <c r="L794" s="516"/>
      <c r="M794" s="516"/>
      <c r="N794" s="431">
        <v>2.2000000476837158</v>
      </c>
      <c r="O794" s="431"/>
      <c r="P794" s="431"/>
      <c r="Q794" s="517">
        <f>IF(J794="","",J794*AE803)</f>
        <v>62981.078722841376</v>
      </c>
      <c r="R794" s="517"/>
      <c r="S794" s="517"/>
      <c r="T794" s="518"/>
      <c r="U794" s="500">
        <v>8</v>
      </c>
      <c r="V794" s="436"/>
      <c r="W794" s="436"/>
      <c r="X794" s="516">
        <v>13365</v>
      </c>
      <c r="Y794" s="516"/>
      <c r="Z794" s="516"/>
      <c r="AA794" s="516"/>
      <c r="AB794" s="431">
        <v>2.2000000476837158</v>
      </c>
      <c r="AC794" s="431"/>
      <c r="AD794" s="431"/>
      <c r="AE794" s="517">
        <f>IF(X794="","",X794*AE803)</f>
        <v>62981.078722841376</v>
      </c>
      <c r="AF794" s="517"/>
      <c r="AG794" s="517"/>
      <c r="AH794" s="519"/>
    </row>
    <row r="795" spans="1:34" s="23" customFormat="1" ht="15.75" customHeight="1" x14ac:dyDescent="0.15">
      <c r="A795" s="115" t="str">
        <f t="shared" si="131"/>
        <v/>
      </c>
      <c r="B795" s="179"/>
      <c r="C795" s="179"/>
      <c r="D795" s="179"/>
      <c r="G795" s="435">
        <v>9</v>
      </c>
      <c r="H795" s="436"/>
      <c r="I795" s="436"/>
      <c r="J795" s="516">
        <v>21780</v>
      </c>
      <c r="K795" s="516"/>
      <c r="L795" s="516"/>
      <c r="M795" s="516"/>
      <c r="N795" s="431">
        <v>1.5</v>
      </c>
      <c r="O795" s="431"/>
      <c r="P795" s="431"/>
      <c r="Q795" s="517">
        <f>IF(J795="","",J795*AE803)</f>
        <v>102635.83199277853</v>
      </c>
      <c r="R795" s="517"/>
      <c r="S795" s="517"/>
      <c r="T795" s="518"/>
      <c r="U795" s="500">
        <v>9</v>
      </c>
      <c r="V795" s="436"/>
      <c r="W795" s="436"/>
      <c r="X795" s="516">
        <v>21780</v>
      </c>
      <c r="Y795" s="516"/>
      <c r="Z795" s="516"/>
      <c r="AA795" s="516"/>
      <c r="AB795" s="431">
        <v>1.5</v>
      </c>
      <c r="AC795" s="431"/>
      <c r="AD795" s="431"/>
      <c r="AE795" s="517">
        <f>IF(X795="","",X795*AE803)</f>
        <v>102635.83199277853</v>
      </c>
      <c r="AF795" s="517"/>
      <c r="AG795" s="517"/>
      <c r="AH795" s="519"/>
    </row>
    <row r="796" spans="1:34" s="23" customFormat="1" ht="15.75" customHeight="1" x14ac:dyDescent="0.15">
      <c r="A796" s="115" t="str">
        <f t="shared" si="131"/>
        <v/>
      </c>
      <c r="B796" s="179"/>
      <c r="C796" s="179"/>
      <c r="D796" s="179"/>
      <c r="G796" s="435">
        <v>10</v>
      </c>
      <c r="H796" s="436"/>
      <c r="I796" s="436"/>
      <c r="J796" s="516">
        <v>15660</v>
      </c>
      <c r="K796" s="516"/>
      <c r="L796" s="516"/>
      <c r="M796" s="516"/>
      <c r="N796" s="431">
        <v>3.8499999046325684</v>
      </c>
      <c r="O796" s="431"/>
      <c r="P796" s="431"/>
      <c r="Q796" s="517">
        <f>IF(J796="","",J796*AE803)</f>
        <v>73796.011432824234</v>
      </c>
      <c r="R796" s="517"/>
      <c r="S796" s="517"/>
      <c r="T796" s="518"/>
      <c r="U796" s="500">
        <v>10</v>
      </c>
      <c r="V796" s="436"/>
      <c r="W796" s="436"/>
      <c r="X796" s="516">
        <v>15660</v>
      </c>
      <c r="Y796" s="516"/>
      <c r="Z796" s="516"/>
      <c r="AA796" s="516"/>
      <c r="AB796" s="431">
        <v>3.8499999046325684</v>
      </c>
      <c r="AC796" s="431"/>
      <c r="AD796" s="431"/>
      <c r="AE796" s="517">
        <f>IF(X796="","",X796*AE803)</f>
        <v>73796.011432824234</v>
      </c>
      <c r="AF796" s="517"/>
      <c r="AG796" s="517"/>
      <c r="AH796" s="519"/>
    </row>
    <row r="797" spans="1:34" s="23" customFormat="1" ht="15.75" customHeight="1" x14ac:dyDescent="0.15">
      <c r="A797" s="115" t="str">
        <f t="shared" si="131"/>
        <v/>
      </c>
      <c r="B797" s="179"/>
      <c r="C797" s="179"/>
      <c r="D797" s="179"/>
      <c r="G797" s="435">
        <v>11</v>
      </c>
      <c r="H797" s="436"/>
      <c r="I797" s="436"/>
      <c r="J797" s="516">
        <v>21780</v>
      </c>
      <c r="K797" s="516"/>
      <c r="L797" s="516"/>
      <c r="M797" s="516"/>
      <c r="N797" s="431">
        <v>2.4000000953674316</v>
      </c>
      <c r="O797" s="431"/>
      <c r="P797" s="431"/>
      <c r="Q797" s="517">
        <f>IF(J797="","",J797*AE803)</f>
        <v>102635.83199277853</v>
      </c>
      <c r="R797" s="517"/>
      <c r="S797" s="517"/>
      <c r="T797" s="518"/>
      <c r="U797" s="500">
        <v>11</v>
      </c>
      <c r="V797" s="436"/>
      <c r="W797" s="436"/>
      <c r="X797" s="516">
        <v>21780</v>
      </c>
      <c r="Y797" s="516"/>
      <c r="Z797" s="516"/>
      <c r="AA797" s="516"/>
      <c r="AB797" s="431">
        <v>2.4000000953674316</v>
      </c>
      <c r="AC797" s="431"/>
      <c r="AD797" s="431"/>
      <c r="AE797" s="517">
        <f>IF(X797="","",X797*AE803)</f>
        <v>102635.83199277853</v>
      </c>
      <c r="AF797" s="517"/>
      <c r="AG797" s="517"/>
      <c r="AH797" s="519"/>
    </row>
    <row r="798" spans="1:34" s="23" customFormat="1" ht="15.75" customHeight="1" x14ac:dyDescent="0.15">
      <c r="A798" s="115" t="str">
        <f t="shared" si="131"/>
        <v/>
      </c>
      <c r="B798" s="179"/>
      <c r="C798" s="179"/>
      <c r="D798" s="179"/>
      <c r="G798" s="435">
        <v>12</v>
      </c>
      <c r="H798" s="436"/>
      <c r="I798" s="436"/>
      <c r="J798" s="516">
        <v>14760</v>
      </c>
      <c r="K798" s="516"/>
      <c r="L798" s="516"/>
      <c r="M798" s="516"/>
      <c r="N798" s="431">
        <v>2.2699999809265137</v>
      </c>
      <c r="O798" s="431"/>
      <c r="P798" s="431"/>
      <c r="Q798" s="517">
        <f>IF(J798="","",J798*AE803)</f>
        <v>69554.861350478022</v>
      </c>
      <c r="R798" s="517"/>
      <c r="S798" s="517"/>
      <c r="T798" s="518"/>
      <c r="U798" s="500">
        <v>12</v>
      </c>
      <c r="V798" s="436"/>
      <c r="W798" s="436"/>
      <c r="X798" s="516">
        <v>14760</v>
      </c>
      <c r="Y798" s="516"/>
      <c r="Z798" s="516"/>
      <c r="AA798" s="516"/>
      <c r="AB798" s="431">
        <v>2.2699999809265137</v>
      </c>
      <c r="AC798" s="431"/>
      <c r="AD798" s="431"/>
      <c r="AE798" s="517">
        <f>IF(X798="","",X798*AE803)</f>
        <v>69554.861350478022</v>
      </c>
      <c r="AF798" s="517"/>
      <c r="AG798" s="517"/>
      <c r="AH798" s="519"/>
    </row>
    <row r="799" spans="1:34" s="23" customFormat="1" ht="15.75" hidden="1" customHeight="1" x14ac:dyDescent="0.15">
      <c r="A799" s="115" t="str">
        <f t="shared" si="131"/>
        <v>×</v>
      </c>
      <c r="B799" s="179"/>
      <c r="C799" s="179"/>
      <c r="D799" s="179"/>
      <c r="G799" s="435"/>
      <c r="H799" s="436"/>
      <c r="I799" s="436"/>
      <c r="J799" s="516"/>
      <c r="K799" s="516"/>
      <c r="L799" s="516"/>
      <c r="M799" s="516"/>
      <c r="N799" s="431"/>
      <c r="O799" s="431"/>
      <c r="P799" s="431"/>
      <c r="Q799" s="517" t="str">
        <f>IF(J799="","",J799*AE803)</f>
        <v/>
      </c>
      <c r="R799" s="517"/>
      <c r="S799" s="517"/>
      <c r="T799" s="518"/>
      <c r="U799" s="500"/>
      <c r="V799" s="436"/>
      <c r="W799" s="436"/>
      <c r="X799" s="516"/>
      <c r="Y799" s="516"/>
      <c r="Z799" s="516"/>
      <c r="AA799" s="516"/>
      <c r="AB799" s="431"/>
      <c r="AC799" s="431"/>
      <c r="AD799" s="431"/>
      <c r="AE799" s="517" t="str">
        <f>IF(X799="","",X799*AE803)</f>
        <v/>
      </c>
      <c r="AF799" s="517"/>
      <c r="AG799" s="517"/>
      <c r="AH799" s="519"/>
    </row>
    <row r="800" spans="1:34" s="23" customFormat="1" ht="15.75" hidden="1" customHeight="1" x14ac:dyDescent="0.15">
      <c r="A800" s="115" t="str">
        <f t="shared" si="131"/>
        <v>×</v>
      </c>
      <c r="B800" s="179"/>
      <c r="C800" s="179"/>
      <c r="D800" s="179"/>
      <c r="G800" s="435"/>
      <c r="H800" s="436"/>
      <c r="I800" s="436"/>
      <c r="J800" s="516"/>
      <c r="K800" s="516"/>
      <c r="L800" s="516"/>
      <c r="M800" s="516"/>
      <c r="N800" s="431"/>
      <c r="O800" s="431"/>
      <c r="P800" s="431"/>
      <c r="Q800" s="517" t="str">
        <f>IF(J800="","",J800*AE803)</f>
        <v/>
      </c>
      <c r="R800" s="517"/>
      <c r="S800" s="517"/>
      <c r="T800" s="518"/>
      <c r="U800" s="500"/>
      <c r="V800" s="436"/>
      <c r="W800" s="436"/>
      <c r="X800" s="516"/>
      <c r="Y800" s="516"/>
      <c r="Z800" s="516"/>
      <c r="AA800" s="516"/>
      <c r="AB800" s="431"/>
      <c r="AC800" s="431"/>
      <c r="AD800" s="431"/>
      <c r="AE800" s="517" t="str">
        <f>IF(X800="","",X800*AE803)</f>
        <v/>
      </c>
      <c r="AF800" s="517"/>
      <c r="AG800" s="517"/>
      <c r="AH800" s="519"/>
    </row>
    <row r="801" spans="1:34" s="23" customFormat="1" ht="15.75" hidden="1" customHeight="1" x14ac:dyDescent="0.15">
      <c r="A801" s="115" t="str">
        <f t="shared" si="131"/>
        <v>×</v>
      </c>
      <c r="B801" s="179"/>
      <c r="C801" s="179"/>
      <c r="D801" s="179"/>
      <c r="G801" s="435"/>
      <c r="H801" s="436"/>
      <c r="I801" s="436"/>
      <c r="J801" s="516"/>
      <c r="K801" s="516"/>
      <c r="L801" s="516"/>
      <c r="M801" s="516"/>
      <c r="N801" s="431"/>
      <c r="O801" s="431"/>
      <c r="P801" s="431"/>
      <c r="Q801" s="517" t="str">
        <f>IF(J801="","",J801*AE803)</f>
        <v/>
      </c>
      <c r="R801" s="517"/>
      <c r="S801" s="517"/>
      <c r="T801" s="518"/>
      <c r="U801" s="500"/>
      <c r="V801" s="436"/>
      <c r="W801" s="436"/>
      <c r="X801" s="516"/>
      <c r="Y801" s="516"/>
      <c r="Z801" s="516"/>
      <c r="AA801" s="516"/>
      <c r="AB801" s="431"/>
      <c r="AC801" s="431"/>
      <c r="AD801" s="431"/>
      <c r="AE801" s="517" t="str">
        <f>IF(X801="","",X801*AE803)</f>
        <v/>
      </c>
      <c r="AF801" s="517"/>
      <c r="AG801" s="517"/>
      <c r="AH801" s="519"/>
    </row>
    <row r="802" spans="1:34" s="23" customFormat="1" ht="15.75" hidden="1" customHeight="1" x14ac:dyDescent="0.15">
      <c r="A802" s="115" t="str">
        <f t="shared" si="131"/>
        <v>×</v>
      </c>
      <c r="B802" s="179"/>
      <c r="C802" s="179"/>
      <c r="D802" s="179"/>
      <c r="G802" s="505"/>
      <c r="H802" s="506"/>
      <c r="I802" s="506"/>
      <c r="J802" s="507"/>
      <c r="K802" s="507"/>
      <c r="L802" s="507"/>
      <c r="M802" s="507"/>
      <c r="N802" s="457"/>
      <c r="O802" s="457"/>
      <c r="P802" s="457"/>
      <c r="Q802" s="508" t="str">
        <f>IF(J802="","",J802*AE803)</f>
        <v/>
      </c>
      <c r="R802" s="508"/>
      <c r="S802" s="508"/>
      <c r="T802" s="509"/>
      <c r="U802" s="510"/>
      <c r="V802" s="506"/>
      <c r="W802" s="506"/>
      <c r="X802" s="507"/>
      <c r="Y802" s="507"/>
      <c r="Z802" s="507"/>
      <c r="AA802" s="507"/>
      <c r="AB802" s="457"/>
      <c r="AC802" s="457"/>
      <c r="AD802" s="457"/>
      <c r="AE802" s="508" t="str">
        <f>IF(X802="","",X802*AE803)</f>
        <v/>
      </c>
      <c r="AF802" s="508"/>
      <c r="AG802" s="508"/>
      <c r="AH802" s="511"/>
    </row>
    <row r="803" spans="1:34" s="23" customFormat="1" ht="15.75" customHeight="1" x14ac:dyDescent="0.15">
      <c r="A803" s="115" t="str">
        <f>IF(液状化L2の有無="","","×")</f>
        <v/>
      </c>
      <c r="B803" s="179"/>
      <c r="C803" s="179"/>
      <c r="D803" s="179"/>
      <c r="G803" s="61"/>
      <c r="H803" s="61"/>
      <c r="I803" s="61"/>
      <c r="J803" s="61"/>
      <c r="K803" s="61"/>
      <c r="L803" s="61"/>
      <c r="M803" s="61"/>
      <c r="N803" s="61"/>
      <c r="O803" s="61"/>
      <c r="P803" s="61"/>
      <c r="Q803" s="61"/>
      <c r="R803" s="61"/>
      <c r="S803" s="37"/>
      <c r="T803" s="37"/>
      <c r="U803" s="37"/>
      <c r="V803" s="37"/>
      <c r="W803" s="37"/>
      <c r="X803" s="37"/>
      <c r="Y803" s="37"/>
      <c r="Z803" s="37"/>
      <c r="AA803" s="37"/>
      <c r="AB803" s="50" t="s">
        <v>119</v>
      </c>
      <c r="AC803" s="37" t="s">
        <v>419</v>
      </c>
      <c r="AD803" s="183" t="s">
        <v>25</v>
      </c>
      <c r="AE803" s="321">
        <f>AE780</f>
        <v>4.7123889803846897</v>
      </c>
      <c r="AF803" s="321"/>
      <c r="AG803" s="321"/>
      <c r="AH803" s="62" t="s">
        <v>549</v>
      </c>
    </row>
    <row r="804" spans="1:34" ht="15.75" hidden="1" customHeight="1" x14ac:dyDescent="0.15">
      <c r="A804" s="216" t="str">
        <f t="shared" ref="A804:A826" si="132">IF(先端支持力=0,"×","")</f>
        <v>×</v>
      </c>
      <c r="B804" s="179" t="s">
        <v>571</v>
      </c>
    </row>
    <row r="805" spans="1:34" s="23" customFormat="1" ht="15.75" hidden="1" customHeight="1" x14ac:dyDescent="0.15">
      <c r="A805" s="216" t="str">
        <f t="shared" si="132"/>
        <v>×</v>
      </c>
    </row>
    <row r="806" spans="1:34" s="23" customFormat="1" ht="15.75" hidden="1" customHeight="1" x14ac:dyDescent="0.15">
      <c r="A806" s="216" t="str">
        <f t="shared" si="132"/>
        <v>×</v>
      </c>
      <c r="E806" s="23" t="s">
        <v>692</v>
      </c>
      <c r="N806" s="25"/>
    </row>
    <row r="807" spans="1:34" s="23" customFormat="1" ht="15.75" hidden="1" customHeight="1" x14ac:dyDescent="0.15">
      <c r="A807" s="216" t="str">
        <f t="shared" si="132"/>
        <v>×</v>
      </c>
    </row>
    <row r="808" spans="1:34" s="23" customFormat="1" ht="15.75" hidden="1" customHeight="1" x14ac:dyDescent="0.15">
      <c r="A808" s="216" t="str">
        <f t="shared" si="132"/>
        <v>×</v>
      </c>
      <c r="G808" s="23" t="s">
        <v>177</v>
      </c>
    </row>
    <row r="809" spans="1:34" s="23" customFormat="1" ht="15.75" hidden="1" customHeight="1" x14ac:dyDescent="0.15">
      <c r="A809" s="216" t="str">
        <f t="shared" si="132"/>
        <v>×</v>
      </c>
      <c r="G809" s="23" t="s">
        <v>71</v>
      </c>
    </row>
    <row r="810" spans="1:34" s="23" customFormat="1" ht="15.75" hidden="1" customHeight="1" x14ac:dyDescent="0.15">
      <c r="A810" s="216" t="str">
        <f t="shared" si="132"/>
        <v>×</v>
      </c>
    </row>
    <row r="811" spans="1:34" s="23" customFormat="1" ht="15.75" hidden="1" customHeight="1" x14ac:dyDescent="0.15">
      <c r="A811" s="216" t="str">
        <f t="shared" si="132"/>
        <v>×</v>
      </c>
      <c r="G811" s="299" t="s">
        <v>111</v>
      </c>
      <c r="H811" s="299"/>
      <c r="I811" s="179" t="s">
        <v>25</v>
      </c>
      <c r="J811" s="299" t="s">
        <v>59</v>
      </c>
      <c r="K811" s="299"/>
      <c r="L811" s="179" t="s">
        <v>88</v>
      </c>
      <c r="M811" s="299" t="s">
        <v>112</v>
      </c>
      <c r="N811" s="299"/>
    </row>
    <row r="812" spans="1:34" s="23" customFormat="1" ht="15.75" hidden="1" customHeight="1" x14ac:dyDescent="0.15">
      <c r="A812" s="216" t="str">
        <f t="shared" si="132"/>
        <v>×</v>
      </c>
    </row>
    <row r="813" spans="1:34" s="23" customFormat="1" ht="15.75" hidden="1" customHeight="1" x14ac:dyDescent="0.15">
      <c r="A813" s="216" t="str">
        <f t="shared" si="132"/>
        <v>×</v>
      </c>
      <c r="H813" s="23" t="s">
        <v>3</v>
      </c>
      <c r="K813" s="299" t="s">
        <v>111</v>
      </c>
      <c r="L813" s="299"/>
      <c r="M813" s="179" t="s">
        <v>2</v>
      </c>
      <c r="N813" s="23" t="s">
        <v>113</v>
      </c>
    </row>
    <row r="814" spans="1:34" s="23" customFormat="1" ht="15.75" hidden="1" customHeight="1" x14ac:dyDescent="0.15">
      <c r="A814" s="216" t="str">
        <f t="shared" si="132"/>
        <v>×</v>
      </c>
      <c r="K814" s="299" t="s">
        <v>59</v>
      </c>
      <c r="L814" s="299"/>
      <c r="M814" s="179" t="s">
        <v>2</v>
      </c>
      <c r="N814" s="23" t="s">
        <v>64</v>
      </c>
    </row>
    <row r="815" spans="1:34" s="23" customFormat="1" ht="15.75" hidden="1" customHeight="1" x14ac:dyDescent="0.15">
      <c r="A815" s="216" t="str">
        <f t="shared" si="132"/>
        <v>×</v>
      </c>
      <c r="K815" s="299" t="s">
        <v>112</v>
      </c>
      <c r="L815" s="299"/>
      <c r="M815" s="179" t="s">
        <v>2</v>
      </c>
      <c r="N815" s="23" t="s">
        <v>114</v>
      </c>
    </row>
    <row r="816" spans="1:34" s="23" customFormat="1" ht="15.75" hidden="1" customHeight="1" x14ac:dyDescent="0.15">
      <c r="A816" s="216" t="str">
        <f t="shared" si="132"/>
        <v>×</v>
      </c>
      <c r="K816" s="179"/>
      <c r="L816" s="179"/>
      <c r="M816" s="179"/>
      <c r="N816" s="299" t="s">
        <v>112</v>
      </c>
      <c r="O816" s="299"/>
      <c r="P816" s="179" t="s">
        <v>25</v>
      </c>
      <c r="Q816" s="648">
        <v>0.25</v>
      </c>
      <c r="R816" s="648"/>
      <c r="S816" s="179" t="s">
        <v>88</v>
      </c>
      <c r="T816" s="179" t="s">
        <v>115</v>
      </c>
      <c r="U816" s="179" t="s">
        <v>88</v>
      </c>
      <c r="V816" s="186" t="s">
        <v>62</v>
      </c>
      <c r="W816" s="198">
        <v>2</v>
      </c>
    </row>
    <row r="817" spans="1:38" s="23" customFormat="1" ht="15.75" hidden="1" customHeight="1" x14ac:dyDescent="0.15">
      <c r="A817" s="216" t="str">
        <f t="shared" si="132"/>
        <v>×</v>
      </c>
      <c r="K817" s="179"/>
      <c r="L817" s="179"/>
      <c r="M817" s="179"/>
      <c r="N817" s="179"/>
      <c r="O817" s="179"/>
      <c r="P817" s="179" t="s">
        <v>25</v>
      </c>
      <c r="Q817" s="648">
        <f>Q816</f>
        <v>0.25</v>
      </c>
      <c r="R817" s="648"/>
      <c r="S817" s="179" t="s">
        <v>1</v>
      </c>
      <c r="T817" s="179" t="s">
        <v>115</v>
      </c>
      <c r="U817" s="179" t="s">
        <v>1</v>
      </c>
      <c r="V817" s="308">
        <f>V818</f>
        <v>1.5</v>
      </c>
      <c r="W817" s="308"/>
      <c r="X817" s="308"/>
      <c r="Y817" s="198">
        <f>W816</f>
        <v>2</v>
      </c>
      <c r="Z817" s="179" t="s">
        <v>25</v>
      </c>
      <c r="AA817" s="299">
        <f>ROUND(Q817*PI()*V817^Y817,3)</f>
        <v>1.7669999999999999</v>
      </c>
      <c r="AB817" s="299"/>
      <c r="AC817" s="299"/>
      <c r="AD817" s="23" t="s">
        <v>117</v>
      </c>
    </row>
    <row r="818" spans="1:38" s="23" customFormat="1" ht="15.75" hidden="1" customHeight="1" x14ac:dyDescent="0.15">
      <c r="A818" s="216" t="str">
        <f t="shared" si="132"/>
        <v>×</v>
      </c>
      <c r="K818" s="299" t="s">
        <v>62</v>
      </c>
      <c r="L818" s="299"/>
      <c r="M818" s="179" t="s">
        <v>2</v>
      </c>
      <c r="N818" s="23" t="s">
        <v>118</v>
      </c>
      <c r="T818" s="186" t="s">
        <v>119</v>
      </c>
      <c r="U818" s="179" t="s">
        <v>25</v>
      </c>
      <c r="V818" s="308">
        <f>杭先端径</f>
        <v>1.5</v>
      </c>
      <c r="W818" s="308"/>
      <c r="X818" s="308"/>
      <c r="Y818" s="23" t="s">
        <v>120</v>
      </c>
    </row>
    <row r="819" spans="1:38" s="23" customFormat="1" ht="15.75" hidden="1" customHeight="1" x14ac:dyDescent="0.15">
      <c r="A819" s="216" t="str">
        <f t="shared" si="132"/>
        <v>×</v>
      </c>
      <c r="K819" s="179"/>
      <c r="L819" s="179"/>
      <c r="M819" s="179"/>
      <c r="S819" s="186"/>
      <c r="T819" s="179"/>
      <c r="U819" s="180"/>
      <c r="V819" s="180"/>
    </row>
    <row r="820" spans="1:38" s="23" customFormat="1" ht="15.75" hidden="1" customHeight="1" x14ac:dyDescent="0.15">
      <c r="A820" s="216" t="str">
        <f t="shared" si="132"/>
        <v>×</v>
      </c>
      <c r="K820" s="26" t="s">
        <v>121</v>
      </c>
      <c r="L820" s="26"/>
      <c r="M820" s="26"/>
      <c r="N820" s="26"/>
      <c r="O820" s="26"/>
      <c r="P820" s="26"/>
      <c r="Q820" s="26"/>
      <c r="R820" s="26"/>
      <c r="S820" s="26"/>
      <c r="T820" s="26"/>
      <c r="U820" s="26"/>
      <c r="V820" s="26"/>
      <c r="W820" s="26"/>
      <c r="X820" s="26"/>
      <c r="Y820" s="26"/>
      <c r="Z820" s="26"/>
      <c r="AA820" s="26"/>
      <c r="AB820" s="26"/>
      <c r="AC820" s="30"/>
      <c r="AD820" s="30"/>
      <c r="AE820" s="30"/>
      <c r="AF820" s="30"/>
      <c r="AG820" s="30"/>
      <c r="AH820" s="30"/>
      <c r="AI820" s="30"/>
      <c r="AJ820" s="30"/>
      <c r="AK820" s="30"/>
      <c r="AL820" s="30"/>
    </row>
    <row r="821" spans="1:38" s="23" customFormat="1" ht="15.75" hidden="1" customHeight="1" x14ac:dyDescent="0.15">
      <c r="A821" s="216" t="str">
        <f t="shared" si="132"/>
        <v>×</v>
      </c>
      <c r="K821" s="284" t="s">
        <v>70</v>
      </c>
      <c r="L821" s="269"/>
      <c r="M821" s="269"/>
      <c r="N821" s="269"/>
      <c r="O821" s="269"/>
      <c r="P821" s="269"/>
      <c r="Q821" s="269" t="s">
        <v>122</v>
      </c>
      <c r="R821" s="269"/>
      <c r="S821" s="269"/>
      <c r="T821" s="269"/>
      <c r="U821" s="269"/>
      <c r="V821" s="269"/>
      <c r="W821" s="269" t="s">
        <v>442</v>
      </c>
      <c r="X821" s="269"/>
      <c r="Y821" s="269"/>
      <c r="Z821" s="269"/>
      <c r="AA821" s="269"/>
      <c r="AB821" s="285"/>
    </row>
    <row r="822" spans="1:38" s="23" customFormat="1" ht="15.75" hidden="1" customHeight="1" x14ac:dyDescent="0.15">
      <c r="A822" s="216" t="str">
        <f t="shared" si="132"/>
        <v>×</v>
      </c>
      <c r="K822" s="287">
        <f>X211</f>
        <v>0</v>
      </c>
      <c r="L822" s="255"/>
      <c r="M822" s="255"/>
      <c r="N822" s="255"/>
      <c r="O822" s="255"/>
      <c r="P822" s="255"/>
      <c r="Q822" s="275">
        <f>ROUND(AA817,3)</f>
        <v>1.7669999999999999</v>
      </c>
      <c r="R822" s="275"/>
      <c r="S822" s="275"/>
      <c r="T822" s="275"/>
      <c r="U822" s="275"/>
      <c r="V822" s="275"/>
      <c r="W822" s="255">
        <f>ROUND(K822*Q822,0)</f>
        <v>0</v>
      </c>
      <c r="X822" s="255"/>
      <c r="Y822" s="255"/>
      <c r="Z822" s="255"/>
      <c r="AA822" s="255"/>
      <c r="AB822" s="278"/>
    </row>
    <row r="823" spans="1:38" s="23" customFormat="1" ht="15.75" hidden="1" customHeight="1" x14ac:dyDescent="0.15">
      <c r="A823" s="216" t="str">
        <f t="shared" si="132"/>
        <v>×</v>
      </c>
    </row>
    <row r="824" spans="1:38" s="23" customFormat="1" ht="15.75" hidden="1" customHeight="1" x14ac:dyDescent="0.15">
      <c r="A824" s="216" t="str">
        <f t="shared" si="132"/>
        <v>×</v>
      </c>
      <c r="K824" s="26" t="s">
        <v>123</v>
      </c>
      <c r="L824" s="26"/>
      <c r="M824" s="26"/>
      <c r="N824" s="26"/>
      <c r="O824" s="26"/>
      <c r="P824" s="26"/>
      <c r="Q824" s="26"/>
      <c r="R824" s="26"/>
      <c r="S824" s="26"/>
      <c r="T824" s="26"/>
      <c r="U824" s="26"/>
      <c r="V824" s="26"/>
      <c r="W824" s="26"/>
      <c r="X824" s="26"/>
      <c r="Y824" s="26"/>
      <c r="Z824" s="26"/>
      <c r="AA824" s="26"/>
      <c r="AB824" s="26"/>
      <c r="AC824" s="30"/>
      <c r="AD824" s="30"/>
      <c r="AE824" s="30"/>
      <c r="AF824" s="30"/>
      <c r="AG824" s="30"/>
      <c r="AH824" s="30"/>
      <c r="AI824" s="30"/>
      <c r="AJ824" s="30"/>
      <c r="AK824" s="30"/>
      <c r="AL824" s="30"/>
    </row>
    <row r="825" spans="1:38" s="23" customFormat="1" ht="15.75" hidden="1" customHeight="1" x14ac:dyDescent="0.15">
      <c r="A825" s="216" t="str">
        <f t="shared" si="132"/>
        <v>×</v>
      </c>
      <c r="K825" s="284" t="s">
        <v>70</v>
      </c>
      <c r="L825" s="269"/>
      <c r="M825" s="269"/>
      <c r="N825" s="269"/>
      <c r="O825" s="269"/>
      <c r="P825" s="269"/>
      <c r="Q825" s="269" t="s">
        <v>122</v>
      </c>
      <c r="R825" s="269"/>
      <c r="S825" s="269"/>
      <c r="T825" s="269"/>
      <c r="U825" s="269"/>
      <c r="V825" s="269"/>
      <c r="W825" s="269" t="s">
        <v>442</v>
      </c>
      <c r="X825" s="269"/>
      <c r="Y825" s="269"/>
      <c r="Z825" s="269"/>
      <c r="AA825" s="269"/>
      <c r="AB825" s="285"/>
    </row>
    <row r="826" spans="1:38" s="23" customFormat="1" ht="15.75" hidden="1" customHeight="1" x14ac:dyDescent="0.15">
      <c r="A826" s="216" t="str">
        <f t="shared" si="132"/>
        <v>×</v>
      </c>
      <c r="K826" s="287">
        <f>X215</f>
        <v>0</v>
      </c>
      <c r="L826" s="255"/>
      <c r="M826" s="255"/>
      <c r="N826" s="255"/>
      <c r="O826" s="255"/>
      <c r="P826" s="255"/>
      <c r="Q826" s="275">
        <f>ROUND(AA817,3)</f>
        <v>1.7669999999999999</v>
      </c>
      <c r="R826" s="275"/>
      <c r="S826" s="275"/>
      <c r="T826" s="275"/>
      <c r="U826" s="275"/>
      <c r="V826" s="275"/>
      <c r="W826" s="255">
        <f>ROUND(K826*Q826,0)</f>
        <v>0</v>
      </c>
      <c r="X826" s="255"/>
      <c r="Y826" s="255"/>
      <c r="Z826" s="255"/>
      <c r="AA826" s="255"/>
      <c r="AB826" s="278"/>
    </row>
    <row r="827" spans="1:38" s="23" customFormat="1" ht="15.75" hidden="1" customHeight="1" x14ac:dyDescent="0.15">
      <c r="A827" s="201" t="str">
        <f t="shared" ref="A827:A842" si="133">IF(先端支持力=0,"×",IF(特に短い杭="","","×"))</f>
        <v>×</v>
      </c>
      <c r="B827" s="179" t="s">
        <v>571</v>
      </c>
      <c r="K827" s="179"/>
      <c r="L827" s="179"/>
      <c r="M827" s="179"/>
      <c r="N827" s="179"/>
      <c r="O827" s="179"/>
      <c r="P827" s="179"/>
      <c r="Q827" s="192"/>
      <c r="R827" s="192"/>
      <c r="S827" s="192"/>
      <c r="T827" s="192"/>
      <c r="U827" s="192"/>
      <c r="V827" s="192"/>
      <c r="W827" s="179"/>
      <c r="X827" s="179"/>
      <c r="Y827" s="179"/>
      <c r="Z827" s="179"/>
      <c r="AA827" s="179"/>
      <c r="AB827" s="179"/>
    </row>
    <row r="828" spans="1:38" s="23" customFormat="1" ht="15.75" hidden="1" customHeight="1" x14ac:dyDescent="0.15">
      <c r="A828" s="201" t="str">
        <f t="shared" si="133"/>
        <v>×</v>
      </c>
      <c r="B828" s="179"/>
      <c r="K828" s="179"/>
      <c r="L828" s="179"/>
      <c r="M828" s="179"/>
      <c r="N828" s="179"/>
      <c r="O828" s="179"/>
      <c r="P828" s="179"/>
      <c r="Q828" s="192"/>
      <c r="R828" s="192"/>
      <c r="S828" s="192"/>
      <c r="T828" s="192"/>
      <c r="U828" s="192"/>
      <c r="V828" s="192"/>
      <c r="W828" s="179"/>
      <c r="X828" s="179"/>
      <c r="Y828" s="179"/>
      <c r="Z828" s="179"/>
      <c r="AA828" s="179"/>
      <c r="AB828" s="179"/>
    </row>
    <row r="829" spans="1:38" s="23" customFormat="1" ht="15.75" hidden="1" customHeight="1" x14ac:dyDescent="0.15">
      <c r="A829" s="201" t="str">
        <f t="shared" si="133"/>
        <v>×</v>
      </c>
      <c r="E829" s="23" t="s">
        <v>641</v>
      </c>
      <c r="N829" s="25"/>
    </row>
    <row r="830" spans="1:38" s="23" customFormat="1" ht="15.75" hidden="1" customHeight="1" x14ac:dyDescent="0.15">
      <c r="A830" s="201" t="str">
        <f t="shared" si="133"/>
        <v>×</v>
      </c>
      <c r="K830" s="179"/>
      <c r="L830" s="179"/>
      <c r="M830" s="179"/>
      <c r="N830" s="179"/>
      <c r="O830" s="179"/>
      <c r="P830" s="179"/>
      <c r="Q830" s="192"/>
      <c r="R830" s="192"/>
      <c r="S830" s="192"/>
      <c r="T830" s="192"/>
      <c r="U830" s="192"/>
      <c r="V830" s="192"/>
      <c r="W830" s="179"/>
      <c r="X830" s="179"/>
      <c r="Y830" s="179"/>
      <c r="Z830" s="179"/>
      <c r="AA830" s="179"/>
      <c r="AB830" s="179"/>
    </row>
    <row r="831" spans="1:38" s="23" customFormat="1" ht="15.75" hidden="1" customHeight="1" x14ac:dyDescent="0.15">
      <c r="A831" s="201" t="str">
        <f t="shared" si="133"/>
        <v>×</v>
      </c>
      <c r="F831" s="23" t="s">
        <v>642</v>
      </c>
      <c r="K831" s="179"/>
      <c r="L831" s="179"/>
      <c r="M831" s="179"/>
      <c r="N831" s="179"/>
      <c r="O831" s="179"/>
      <c r="P831" s="179"/>
      <c r="Q831" s="192"/>
      <c r="R831" s="192"/>
      <c r="S831" s="192"/>
      <c r="T831" s="192"/>
      <c r="U831" s="192"/>
      <c r="V831" s="192"/>
      <c r="W831" s="179"/>
      <c r="X831" s="179"/>
      <c r="Y831" s="179"/>
      <c r="Z831" s="179"/>
      <c r="AA831" s="179"/>
      <c r="AB831" s="179"/>
    </row>
    <row r="832" spans="1:38" s="23" customFormat="1" ht="15.75" hidden="1" customHeight="1" x14ac:dyDescent="0.15">
      <c r="A832" s="201" t="str">
        <f t="shared" si="133"/>
        <v>×</v>
      </c>
      <c r="K832" s="179"/>
      <c r="L832" s="179"/>
      <c r="M832" s="179"/>
      <c r="N832" s="179"/>
      <c r="O832" s="179"/>
      <c r="P832" s="179"/>
      <c r="Q832" s="192"/>
      <c r="R832" s="192"/>
      <c r="S832" s="192"/>
      <c r="T832" s="192"/>
      <c r="U832" s="192"/>
      <c r="V832" s="192"/>
      <c r="W832" s="179"/>
      <c r="X832" s="179"/>
      <c r="Y832" s="179"/>
      <c r="Z832" s="179"/>
      <c r="AA832" s="179"/>
      <c r="AB832" s="179"/>
    </row>
    <row r="833" spans="1:38" s="23" customFormat="1" ht="15.75" hidden="1" customHeight="1" x14ac:dyDescent="0.15">
      <c r="A833" s="201" t="str">
        <f t="shared" si="133"/>
        <v>×</v>
      </c>
      <c r="F833" s="23" t="s">
        <v>643</v>
      </c>
      <c r="K833" s="179"/>
      <c r="L833" s="179"/>
      <c r="M833" s="179"/>
      <c r="N833" s="179"/>
      <c r="O833" s="179"/>
      <c r="P833" s="179"/>
      <c r="Q833" s="192"/>
      <c r="R833" s="192"/>
      <c r="S833" s="192"/>
      <c r="T833" s="192"/>
      <c r="U833" s="192"/>
      <c r="V833" s="192"/>
      <c r="W833" s="179"/>
      <c r="X833" s="179"/>
      <c r="Y833" s="179"/>
      <c r="Z833" s="179"/>
      <c r="AA833" s="179"/>
      <c r="AB833" s="179"/>
    </row>
    <row r="834" spans="1:38" s="23" customFormat="1" ht="15.75" hidden="1" customHeight="1" x14ac:dyDescent="0.15">
      <c r="A834" s="201" t="str">
        <f t="shared" si="133"/>
        <v>×</v>
      </c>
      <c r="K834" s="179"/>
      <c r="L834" s="179"/>
      <c r="M834" s="179"/>
      <c r="N834" s="179"/>
      <c r="O834" s="179"/>
      <c r="P834" s="179"/>
      <c r="Q834" s="192"/>
      <c r="R834" s="192"/>
      <c r="S834" s="192"/>
      <c r="T834" s="192"/>
      <c r="U834" s="192"/>
      <c r="V834" s="192"/>
      <c r="W834" s="179"/>
      <c r="X834" s="179"/>
      <c r="Y834" s="179"/>
      <c r="Z834" s="179"/>
      <c r="AA834" s="179"/>
      <c r="AB834" s="179"/>
    </row>
    <row r="835" spans="1:38" s="23" customFormat="1" ht="15.75" hidden="1" customHeight="1" x14ac:dyDescent="0.15">
      <c r="A835" s="201" t="str">
        <f t="shared" si="133"/>
        <v>×</v>
      </c>
      <c r="G835" s="299" t="s">
        <v>644</v>
      </c>
      <c r="H835" s="299"/>
      <c r="I835" s="179" t="s">
        <v>25</v>
      </c>
      <c r="J835" s="299" t="s">
        <v>645</v>
      </c>
      <c r="K835" s="299"/>
      <c r="L835" s="179" t="s">
        <v>88</v>
      </c>
      <c r="M835" s="299" t="s">
        <v>646</v>
      </c>
      <c r="N835" s="299"/>
    </row>
    <row r="836" spans="1:38" s="23" customFormat="1" ht="15.75" hidden="1" customHeight="1" x14ac:dyDescent="0.15">
      <c r="A836" s="201" t="str">
        <f t="shared" si="133"/>
        <v>×</v>
      </c>
    </row>
    <row r="837" spans="1:38" s="23" customFormat="1" ht="15.75" hidden="1" customHeight="1" x14ac:dyDescent="0.15">
      <c r="A837" s="201" t="str">
        <f t="shared" si="133"/>
        <v>×</v>
      </c>
      <c r="H837" s="23" t="s">
        <v>3</v>
      </c>
      <c r="K837" s="299" t="s">
        <v>648</v>
      </c>
      <c r="L837" s="299"/>
      <c r="M837" s="179" t="s">
        <v>647</v>
      </c>
      <c r="N837" s="23" t="s">
        <v>651</v>
      </c>
    </row>
    <row r="838" spans="1:38" s="23" customFormat="1" ht="15.75" hidden="1" customHeight="1" x14ac:dyDescent="0.15">
      <c r="A838" s="201" t="str">
        <f t="shared" si="133"/>
        <v>×</v>
      </c>
      <c r="K838" s="299" t="s">
        <v>650</v>
      </c>
      <c r="L838" s="299"/>
      <c r="M838" s="179" t="s">
        <v>649</v>
      </c>
      <c r="N838" s="23" t="s">
        <v>652</v>
      </c>
    </row>
    <row r="839" spans="1:38" s="23" customFormat="1" ht="15.75" hidden="1" customHeight="1" x14ac:dyDescent="0.15">
      <c r="A839" s="201" t="str">
        <f t="shared" si="133"/>
        <v>×</v>
      </c>
      <c r="K839" s="179"/>
      <c r="L839" s="179"/>
      <c r="M839" s="179"/>
      <c r="N839" s="299" t="s">
        <v>650</v>
      </c>
      <c r="O839" s="299"/>
      <c r="P839" s="179" t="s">
        <v>25</v>
      </c>
      <c r="Q839" s="23" t="s">
        <v>654</v>
      </c>
      <c r="R839" s="179" t="s">
        <v>88</v>
      </c>
      <c r="S839" s="299" t="s">
        <v>59</v>
      </c>
      <c r="T839" s="299"/>
    </row>
    <row r="840" spans="1:38" s="23" customFormat="1" ht="15.75" hidden="1" customHeight="1" x14ac:dyDescent="0.15">
      <c r="A840" s="201" t="str">
        <f t="shared" si="133"/>
        <v>×</v>
      </c>
      <c r="K840" s="299" t="s">
        <v>655</v>
      </c>
      <c r="L840" s="299"/>
      <c r="M840" s="179" t="s">
        <v>649</v>
      </c>
      <c r="N840" s="23" t="s">
        <v>656</v>
      </c>
    </row>
    <row r="841" spans="1:38" s="23" customFormat="1" ht="15.75" hidden="1" customHeight="1" x14ac:dyDescent="0.15">
      <c r="A841" s="201" t="str">
        <f t="shared" si="133"/>
        <v>×</v>
      </c>
      <c r="K841" s="299" t="s">
        <v>653</v>
      </c>
      <c r="L841" s="299"/>
      <c r="M841" s="179" t="s">
        <v>2</v>
      </c>
      <c r="N841" s="23" t="s">
        <v>114</v>
      </c>
    </row>
    <row r="842" spans="1:38" s="23" customFormat="1" ht="15.75" hidden="1" customHeight="1" thickBot="1" x14ac:dyDescent="0.15">
      <c r="A842" s="201" t="str">
        <f t="shared" si="133"/>
        <v>×</v>
      </c>
      <c r="K842" s="179"/>
      <c r="L842" s="179"/>
      <c r="M842" s="179"/>
      <c r="S842" s="186"/>
      <c r="T842" s="179"/>
      <c r="U842" s="180"/>
      <c r="V842" s="180"/>
    </row>
    <row r="843" spans="1:38" s="23" customFormat="1" ht="15.75" hidden="1" customHeight="1" thickBot="1" x14ac:dyDescent="0.2">
      <c r="A843" s="203" t="str">
        <f>IF(先端支持力=0,"×",IF(特に短い杭="",IF(MIN(MAX(βL_線路長期),MAX(βL_直角長期))&gt;2.5,"×",""),"×"))</f>
        <v>×</v>
      </c>
      <c r="K843" s="26" t="s">
        <v>670</v>
      </c>
      <c r="L843" s="26"/>
      <c r="M843" s="26"/>
      <c r="N843" s="26"/>
      <c r="O843" s="26"/>
      <c r="P843" s="26"/>
      <c r="Q843" s="26"/>
      <c r="R843" s="26"/>
      <c r="S843" s="26"/>
      <c r="T843" s="26"/>
      <c r="U843" s="26"/>
      <c r="V843" s="26"/>
      <c r="W843" s="26"/>
      <c r="X843" s="26"/>
      <c r="Y843" s="26"/>
      <c r="Z843" s="26"/>
      <c r="AA843" s="26"/>
      <c r="AB843" s="26"/>
      <c r="AC843" s="30"/>
      <c r="AD843" s="30"/>
      <c r="AE843" s="30"/>
      <c r="AF843" s="30"/>
      <c r="AG843" s="30"/>
      <c r="AH843" s="30"/>
      <c r="AI843" s="30"/>
      <c r="AJ843" s="30"/>
      <c r="AK843" s="30"/>
      <c r="AL843" s="30"/>
    </row>
    <row r="844" spans="1:38" s="23" customFormat="1" ht="15.75" hidden="1" customHeight="1" thickBot="1" x14ac:dyDescent="0.2">
      <c r="A844" s="203" t="str">
        <f>IF(先端支持力=0,"×",IF(特に短い杭="",IF(MIN(MAX(βL_線路長期),MAX(βL_直角長期))&gt;2.5,"×",""),"×"))</f>
        <v>×</v>
      </c>
      <c r="K844" s="284" t="s">
        <v>657</v>
      </c>
      <c r="L844" s="269"/>
      <c r="M844" s="269"/>
      <c r="N844" s="269"/>
      <c r="O844" s="269"/>
      <c r="P844" s="269"/>
      <c r="Q844" s="269" t="s">
        <v>658</v>
      </c>
      <c r="R844" s="269"/>
      <c r="S844" s="269"/>
      <c r="T844" s="269"/>
      <c r="U844" s="269"/>
      <c r="V844" s="269"/>
      <c r="W844" s="269" t="s">
        <v>659</v>
      </c>
      <c r="X844" s="269"/>
      <c r="Y844" s="269"/>
      <c r="Z844" s="269"/>
      <c r="AA844" s="269"/>
      <c r="AB844" s="285"/>
    </row>
    <row r="845" spans="1:38" s="23" customFormat="1" ht="15.75" hidden="1" customHeight="1" thickBot="1" x14ac:dyDescent="0.2">
      <c r="A845" s="203" t="str">
        <f>IF(先端支持力=0,"×",IF(特に短い杭="",IF(MIN(MAX(βL_線路長期),MAX(βL_直角長期))&gt;2.5,"×",""),"×"))</f>
        <v>×</v>
      </c>
      <c r="K845" s="287">
        <f>ROUND(K822/3,0)</f>
        <v>0</v>
      </c>
      <c r="L845" s="255"/>
      <c r="M845" s="255"/>
      <c r="N845" s="255"/>
      <c r="O845" s="255"/>
      <c r="P845" s="255"/>
      <c r="Q845" s="275">
        <f>Q822</f>
        <v>1.7669999999999999</v>
      </c>
      <c r="R845" s="275"/>
      <c r="S845" s="275"/>
      <c r="T845" s="275"/>
      <c r="U845" s="275"/>
      <c r="V845" s="275"/>
      <c r="W845" s="514">
        <f>ROUND(K845*Q845,0)</f>
        <v>0</v>
      </c>
      <c r="X845" s="514"/>
      <c r="Y845" s="514"/>
      <c r="Z845" s="514"/>
      <c r="AA845" s="514"/>
      <c r="AB845" s="515"/>
    </row>
    <row r="846" spans="1:38" s="23" customFormat="1" ht="15.75" hidden="1" customHeight="1" thickBot="1" x14ac:dyDescent="0.2">
      <c r="A846" s="203" t="str">
        <f>IF(先端支持力=0,"×",IF(特に短い杭="",IF(MIN(MAX(βL_線路長期),MAX(βL_直角長期))&gt;2.5,"×",""),"×"))</f>
        <v>×</v>
      </c>
    </row>
    <row r="847" spans="1:38" s="23" customFormat="1" ht="15.75" hidden="1" customHeight="1" thickTop="1" thickBot="1" x14ac:dyDescent="0.2">
      <c r="A847" s="204" t="str">
        <f>IF(先端支持力=0,"×",IF(特に短い杭="",IF(MIN(MAX(βL_線路液状L1),MAX(βL_線路液状L2),MAX(βL_直角),MAX(βL_直角液状L1),MAX(βL_直角液状L2))&gt;2.5,"×",""),"×"))</f>
        <v>×</v>
      </c>
      <c r="K847" s="26" t="s">
        <v>671</v>
      </c>
      <c r="L847" s="26"/>
      <c r="M847" s="26"/>
      <c r="N847" s="26"/>
      <c r="O847" s="26"/>
      <c r="P847" s="26"/>
      <c r="Q847" s="26"/>
      <c r="R847" s="26"/>
      <c r="S847" s="26"/>
      <c r="T847" s="26"/>
      <c r="U847" s="26"/>
      <c r="V847" s="26"/>
      <c r="W847" s="26"/>
      <c r="X847" s="26"/>
      <c r="Y847" s="26"/>
      <c r="Z847" s="26"/>
      <c r="AA847" s="26"/>
      <c r="AB847" s="26"/>
      <c r="AC847" s="30"/>
      <c r="AD847" s="30"/>
      <c r="AE847" s="30"/>
      <c r="AF847" s="30"/>
      <c r="AG847" s="30"/>
      <c r="AH847" s="30"/>
      <c r="AI847" s="30"/>
      <c r="AJ847" s="30"/>
      <c r="AK847" s="30"/>
      <c r="AL847" s="30"/>
    </row>
    <row r="848" spans="1:38" s="23" customFormat="1" ht="15.75" hidden="1" customHeight="1" thickTop="1" thickBot="1" x14ac:dyDescent="0.2">
      <c r="A848" s="204" t="str">
        <f>IF(先端支持力=0,"×",IF(特に短い杭="",IF(MIN(MAX(βL_線路液状L1),MAX(βL_線路液状L2),MAX(βL_直角),MAX(βL_直角液状L1),MAX(βL_直角液状L2))&gt;2.5,"×",""),"×"))</f>
        <v>×</v>
      </c>
      <c r="K848" s="284" t="s">
        <v>657</v>
      </c>
      <c r="L848" s="269"/>
      <c r="M848" s="269"/>
      <c r="N848" s="269"/>
      <c r="O848" s="269"/>
      <c r="P848" s="269"/>
      <c r="Q848" s="269" t="s">
        <v>658</v>
      </c>
      <c r="R848" s="269"/>
      <c r="S848" s="269"/>
      <c r="T848" s="269"/>
      <c r="U848" s="269"/>
      <c r="V848" s="269"/>
      <c r="W848" s="269" t="s">
        <v>659</v>
      </c>
      <c r="X848" s="269"/>
      <c r="Y848" s="269"/>
      <c r="Z848" s="269"/>
      <c r="AA848" s="269"/>
      <c r="AB848" s="285"/>
    </row>
    <row r="849" spans="1:38" s="23" customFormat="1" ht="15.75" hidden="1" customHeight="1" thickTop="1" thickBot="1" x14ac:dyDescent="0.2">
      <c r="A849" s="204" t="str">
        <f>IF(先端支持力=0,"×",IF(特に短い杭="",IF(MIN(MAX(βL_線路液状L1),MAX(βL_線路液状L2),MAX(βL_直角),MAX(βL_直角液状L1),MAX(βL_直角液状L2))&gt;2.5,"×",""),"×"))</f>
        <v>×</v>
      </c>
      <c r="K849" s="287">
        <f>ROUND(K826/3,0)</f>
        <v>0</v>
      </c>
      <c r="L849" s="255"/>
      <c r="M849" s="255"/>
      <c r="N849" s="255"/>
      <c r="O849" s="255"/>
      <c r="P849" s="255"/>
      <c r="Q849" s="275">
        <f>Q826</f>
        <v>1.7669999999999999</v>
      </c>
      <c r="R849" s="275"/>
      <c r="S849" s="275"/>
      <c r="T849" s="275"/>
      <c r="U849" s="275"/>
      <c r="V849" s="275"/>
      <c r="W849" s="514">
        <f>ROUND(K849*Q849,0)</f>
        <v>0</v>
      </c>
      <c r="X849" s="514"/>
      <c r="Y849" s="514"/>
      <c r="Z849" s="514"/>
      <c r="AA849" s="514"/>
      <c r="AB849" s="515"/>
    </row>
    <row r="850" spans="1:38" s="23" customFormat="1" ht="15.75" hidden="1" customHeight="1" thickTop="1" thickBot="1" x14ac:dyDescent="0.2">
      <c r="A850" s="204" t="str">
        <f>IF(先端支持力=0,"×",IF(特に短い杭="",IF(MIN(MAX(βL_線路液状L1),MAX(βL_線路液状L2),MAX(βL_直角),MAX(βL_直角液状L1),MAX(βL_直角液状L2))&gt;2.5,"×",""),"×"))</f>
        <v>×</v>
      </c>
      <c r="B850" s="179" t="s">
        <v>571</v>
      </c>
      <c r="K850" s="179"/>
      <c r="L850" s="179"/>
      <c r="M850" s="179"/>
      <c r="N850" s="179"/>
      <c r="O850" s="179"/>
      <c r="P850" s="179"/>
      <c r="Q850" s="192"/>
      <c r="R850" s="192"/>
      <c r="S850" s="192"/>
      <c r="T850" s="192"/>
      <c r="U850" s="192"/>
      <c r="V850" s="192"/>
      <c r="W850" s="179"/>
      <c r="X850" s="179"/>
      <c r="Y850" s="179"/>
      <c r="Z850" s="179"/>
      <c r="AA850" s="179"/>
      <c r="AB850" s="179"/>
    </row>
    <row r="851" spans="1:38" s="23" customFormat="1" ht="15.75" hidden="1" customHeight="1" thickTop="1" x14ac:dyDescent="0.15">
      <c r="A851" s="201" t="str">
        <f t="shared" ref="A851:A862" si="134">IF(先端支持力=0,"×",IF(特に短い杭="","","×"))</f>
        <v>×</v>
      </c>
      <c r="K851" s="179"/>
      <c r="L851" s="179"/>
      <c r="M851" s="179"/>
      <c r="N851" s="179"/>
      <c r="O851" s="179"/>
      <c r="P851" s="179"/>
      <c r="Q851" s="192"/>
      <c r="R851" s="192"/>
      <c r="S851" s="192"/>
      <c r="T851" s="192"/>
      <c r="U851" s="192"/>
      <c r="V851" s="192"/>
      <c r="W851" s="179"/>
      <c r="X851" s="179"/>
      <c r="Y851" s="179"/>
      <c r="Z851" s="179"/>
      <c r="AA851" s="179"/>
      <c r="AB851" s="179"/>
    </row>
    <row r="852" spans="1:38" s="23" customFormat="1" ht="15.75" hidden="1" customHeight="1" x14ac:dyDescent="0.15">
      <c r="A852" s="201" t="str">
        <f t="shared" si="134"/>
        <v>×</v>
      </c>
      <c r="F852" s="23" t="s">
        <v>660</v>
      </c>
      <c r="K852" s="179"/>
      <c r="L852" s="179"/>
      <c r="M852" s="179"/>
      <c r="N852" s="179"/>
      <c r="O852" s="179"/>
      <c r="P852" s="179"/>
      <c r="Q852" s="192"/>
      <c r="R852" s="192"/>
      <c r="S852" s="192"/>
      <c r="T852" s="192"/>
      <c r="U852" s="192"/>
      <c r="V852" s="192"/>
      <c r="W852" s="179"/>
      <c r="X852" s="179"/>
      <c r="Y852" s="179"/>
      <c r="Z852" s="179"/>
      <c r="AA852" s="179"/>
      <c r="AB852" s="179"/>
    </row>
    <row r="853" spans="1:38" s="23" customFormat="1" ht="15.75" hidden="1" customHeight="1" x14ac:dyDescent="0.15">
      <c r="A853" s="201" t="str">
        <f t="shared" si="134"/>
        <v>×</v>
      </c>
      <c r="K853" s="179"/>
      <c r="L853" s="179"/>
      <c r="M853" s="179"/>
      <c r="N853" s="179"/>
      <c r="O853" s="179"/>
      <c r="P853" s="179"/>
      <c r="Q853" s="192"/>
      <c r="R853" s="192"/>
      <c r="S853" s="192"/>
      <c r="T853" s="192"/>
      <c r="U853" s="192"/>
      <c r="V853" s="192"/>
      <c r="W853" s="179"/>
      <c r="X853" s="179"/>
      <c r="Y853" s="179"/>
      <c r="Z853" s="179"/>
      <c r="AA853" s="179"/>
      <c r="AB853" s="179"/>
    </row>
    <row r="854" spans="1:38" s="23" customFormat="1" ht="15.75" hidden="1" customHeight="1" x14ac:dyDescent="0.15">
      <c r="A854" s="201" t="str">
        <f t="shared" si="134"/>
        <v>×</v>
      </c>
      <c r="G854" s="299" t="s">
        <v>661</v>
      </c>
      <c r="H854" s="299"/>
      <c r="I854" s="179" t="s">
        <v>25</v>
      </c>
      <c r="J854" s="299" t="s">
        <v>59</v>
      </c>
      <c r="K854" s="299"/>
      <c r="L854" s="179" t="s">
        <v>88</v>
      </c>
      <c r="M854" s="299" t="s">
        <v>662</v>
      </c>
      <c r="N854" s="299"/>
    </row>
    <row r="855" spans="1:38" s="23" customFormat="1" ht="15.75" hidden="1" customHeight="1" x14ac:dyDescent="0.15">
      <c r="A855" s="201" t="str">
        <f t="shared" si="134"/>
        <v>×</v>
      </c>
    </row>
    <row r="856" spans="1:38" s="23" customFormat="1" ht="15.75" hidden="1" customHeight="1" x14ac:dyDescent="0.15">
      <c r="A856" s="201" t="str">
        <f t="shared" si="134"/>
        <v>×</v>
      </c>
      <c r="H856" s="23" t="s">
        <v>3</v>
      </c>
      <c r="K856" s="299" t="s">
        <v>661</v>
      </c>
      <c r="L856" s="299"/>
      <c r="M856" s="179" t="s">
        <v>647</v>
      </c>
      <c r="N856" s="23" t="s">
        <v>665</v>
      </c>
    </row>
    <row r="857" spans="1:38" s="23" customFormat="1" ht="15.75" hidden="1" customHeight="1" x14ac:dyDescent="0.15">
      <c r="A857" s="201" t="str">
        <f t="shared" si="134"/>
        <v>×</v>
      </c>
      <c r="K857" s="299" t="s">
        <v>59</v>
      </c>
      <c r="L857" s="299"/>
      <c r="M857" s="179" t="s">
        <v>2</v>
      </c>
      <c r="N857" s="23" t="s">
        <v>64</v>
      </c>
    </row>
    <row r="858" spans="1:38" s="23" customFormat="1" ht="15.75" hidden="1" customHeight="1" x14ac:dyDescent="0.15">
      <c r="A858" s="201" t="str">
        <f t="shared" si="134"/>
        <v>×</v>
      </c>
      <c r="K858" s="299" t="s">
        <v>662</v>
      </c>
      <c r="L858" s="299"/>
      <c r="M858" s="179" t="s">
        <v>2</v>
      </c>
      <c r="N858" s="23" t="s">
        <v>666</v>
      </c>
    </row>
    <row r="859" spans="1:38" s="23" customFormat="1" ht="15.75" hidden="1" customHeight="1" x14ac:dyDescent="0.15">
      <c r="A859" s="201" t="str">
        <f t="shared" si="134"/>
        <v>×</v>
      </c>
      <c r="K859" s="179"/>
      <c r="L859" s="179"/>
      <c r="M859" s="179"/>
      <c r="N859" s="299" t="s">
        <v>662</v>
      </c>
      <c r="O859" s="299"/>
      <c r="P859" s="179" t="s">
        <v>25</v>
      </c>
      <c r="Q859" s="666">
        <f>1/64</f>
        <v>1.5625E-2</v>
      </c>
      <c r="R859" s="666"/>
      <c r="S859" s="179" t="s">
        <v>88</v>
      </c>
      <c r="T859" s="179" t="s">
        <v>115</v>
      </c>
      <c r="U859" s="179" t="s">
        <v>88</v>
      </c>
      <c r="V859" s="186" t="s">
        <v>62</v>
      </c>
      <c r="W859" s="198">
        <v>4</v>
      </c>
    </row>
    <row r="860" spans="1:38" s="23" customFormat="1" ht="15.75" hidden="1" customHeight="1" x14ac:dyDescent="0.15">
      <c r="A860" s="201" t="str">
        <f t="shared" si="134"/>
        <v>×</v>
      </c>
      <c r="K860" s="179"/>
      <c r="L860" s="179"/>
      <c r="M860" s="179"/>
      <c r="N860" s="179"/>
      <c r="O860" s="179"/>
      <c r="P860" s="179" t="s">
        <v>25</v>
      </c>
      <c r="Q860" s="666">
        <f>1/64</f>
        <v>1.5625E-2</v>
      </c>
      <c r="R860" s="666"/>
      <c r="S860" s="179" t="s">
        <v>1</v>
      </c>
      <c r="T860" s="179" t="s">
        <v>115</v>
      </c>
      <c r="U860" s="179" t="s">
        <v>1</v>
      </c>
      <c r="V860" s="308">
        <f>V861</f>
        <v>1.5</v>
      </c>
      <c r="W860" s="308"/>
      <c r="X860" s="308"/>
      <c r="Y860" s="198">
        <f>W859</f>
        <v>4</v>
      </c>
      <c r="Z860" s="179" t="s">
        <v>25</v>
      </c>
      <c r="AA860" s="667">
        <f>ROUND(Q860*PI()*V860^Y860,6)</f>
        <v>0.248505</v>
      </c>
      <c r="AB860" s="667"/>
      <c r="AC860" s="667"/>
      <c r="AD860" s="667"/>
      <c r="AE860" s="23" t="s">
        <v>663</v>
      </c>
    </row>
    <row r="861" spans="1:38" s="23" customFormat="1" ht="15.75" hidden="1" customHeight="1" x14ac:dyDescent="0.15">
      <c r="A861" s="201" t="str">
        <f t="shared" si="134"/>
        <v>×</v>
      </c>
      <c r="K861" s="299" t="s">
        <v>62</v>
      </c>
      <c r="L861" s="299"/>
      <c r="M861" s="179" t="s">
        <v>2</v>
      </c>
      <c r="N861" s="23" t="s">
        <v>118</v>
      </c>
      <c r="T861" s="186" t="s">
        <v>119</v>
      </c>
      <c r="U861" s="179" t="s">
        <v>25</v>
      </c>
      <c r="V861" s="308">
        <f>杭先端径</f>
        <v>1.5</v>
      </c>
      <c r="W861" s="308"/>
      <c r="X861" s="308"/>
      <c r="Y861" s="23" t="s">
        <v>120</v>
      </c>
    </row>
    <row r="862" spans="1:38" s="23" customFormat="1" ht="15.75" hidden="1" customHeight="1" thickBot="1" x14ac:dyDescent="0.15">
      <c r="A862" s="201" t="str">
        <f t="shared" si="134"/>
        <v>×</v>
      </c>
      <c r="K862" s="179"/>
      <c r="L862" s="179"/>
      <c r="M862" s="179"/>
      <c r="S862" s="186"/>
      <c r="T862" s="179"/>
      <c r="U862" s="180"/>
      <c r="V862" s="180"/>
    </row>
    <row r="863" spans="1:38" s="23" customFormat="1" ht="15.75" hidden="1" customHeight="1" thickBot="1" x14ac:dyDescent="0.2">
      <c r="A863" s="203" t="str">
        <f>IF(先端支持力=0,"×",IF(特に短い杭="",IF(MIN(MAX(βL_線路長期),MAX(βL_直角長期))&gt;2.5,"×",""),"×"))</f>
        <v>×</v>
      </c>
      <c r="K863" s="26" t="s">
        <v>668</v>
      </c>
      <c r="L863" s="26"/>
      <c r="M863" s="26"/>
      <c r="N863" s="26"/>
      <c r="O863" s="26"/>
      <c r="P863" s="26"/>
      <c r="Q863" s="26"/>
      <c r="R863" s="26"/>
      <c r="S863" s="26"/>
      <c r="T863" s="26"/>
      <c r="U863" s="26"/>
      <c r="V863" s="26"/>
      <c r="W863" s="26"/>
      <c r="X863" s="26"/>
      <c r="Y863" s="26"/>
      <c r="Z863" s="26"/>
      <c r="AA863" s="26"/>
      <c r="AB863" s="26"/>
      <c r="AC863" s="30"/>
      <c r="AD863" s="30"/>
      <c r="AE863" s="30"/>
      <c r="AF863" s="30"/>
      <c r="AG863" s="30"/>
      <c r="AH863" s="30"/>
      <c r="AI863" s="30"/>
      <c r="AJ863" s="30"/>
      <c r="AK863" s="30"/>
      <c r="AL863" s="30"/>
    </row>
    <row r="864" spans="1:38" s="23" customFormat="1" ht="15.75" hidden="1" customHeight="1" thickBot="1" x14ac:dyDescent="0.2">
      <c r="A864" s="203" t="str">
        <f>IF(先端支持力=0,"×",IF(特に短い杭="",IF(MIN(MAX(βL_線路長期),MAX(βL_直角長期))&gt;2.5,"×",""),"×"))</f>
        <v>×</v>
      </c>
      <c r="K864" s="284" t="s">
        <v>70</v>
      </c>
      <c r="L864" s="269"/>
      <c r="M864" s="269"/>
      <c r="N864" s="269"/>
      <c r="O864" s="269"/>
      <c r="P864" s="269"/>
      <c r="Q864" s="269" t="s">
        <v>664</v>
      </c>
      <c r="R864" s="269"/>
      <c r="S864" s="269"/>
      <c r="T864" s="269"/>
      <c r="U864" s="269"/>
      <c r="V864" s="269"/>
      <c r="W864" s="269" t="s">
        <v>667</v>
      </c>
      <c r="X864" s="269"/>
      <c r="Y864" s="269"/>
      <c r="Z864" s="269"/>
      <c r="AA864" s="269"/>
      <c r="AB864" s="285"/>
    </row>
    <row r="865" spans="1:38" s="23" customFormat="1" ht="15.75" hidden="1" customHeight="1" thickBot="1" x14ac:dyDescent="0.2">
      <c r="A865" s="203" t="str">
        <f>IF(先端支持力=0,"×",IF(特に短い杭="",IF(MIN(MAX(βL_線路長期),MAX(βL_直角長期))&gt;2.5,"×",""),"×"))</f>
        <v>×</v>
      </c>
      <c r="K865" s="664">
        <f>K822</f>
        <v>0</v>
      </c>
      <c r="L865" s="664"/>
      <c r="M865" s="664"/>
      <c r="N865" s="664"/>
      <c r="O865" s="664"/>
      <c r="P865" s="287"/>
      <c r="Q865" s="665">
        <f>AA860</f>
        <v>0.248505</v>
      </c>
      <c r="R865" s="665"/>
      <c r="S865" s="665"/>
      <c r="T865" s="665"/>
      <c r="U865" s="665"/>
      <c r="V865" s="665"/>
      <c r="W865" s="514">
        <f>ROUND(K865*Q865,0)</f>
        <v>0</v>
      </c>
      <c r="X865" s="514"/>
      <c r="Y865" s="514"/>
      <c r="Z865" s="514"/>
      <c r="AA865" s="514"/>
      <c r="AB865" s="515"/>
    </row>
    <row r="866" spans="1:38" s="23" customFormat="1" ht="15.75" hidden="1" customHeight="1" thickBot="1" x14ac:dyDescent="0.2">
      <c r="A866" s="203" t="str">
        <f>IF(先端支持力=0,"×",IF(特に短い杭="",IF(MIN(MAX(βL_線路長期),MAX(βL_直角長期))&gt;2.5,"×",""),"×"))</f>
        <v>×</v>
      </c>
    </row>
    <row r="867" spans="1:38" s="23" customFormat="1" ht="15.75" hidden="1" customHeight="1" thickTop="1" thickBot="1" x14ac:dyDescent="0.2">
      <c r="A867" s="204" t="str">
        <f>IF(先端支持力=0,"×",IF(特に短い杭="",IF(MIN(MAX(βL_線路液状L1),MAX(βL_線路液状L2),MAX(βL_直角),MAX(βL_直角液状L1),MAX(βL_直角液状L2))&gt;2.5,"×",""),"×"))</f>
        <v>×</v>
      </c>
      <c r="K867" s="26" t="s">
        <v>669</v>
      </c>
      <c r="L867" s="26"/>
      <c r="M867" s="26"/>
      <c r="N867" s="26"/>
      <c r="O867" s="26"/>
      <c r="P867" s="26"/>
      <c r="Q867" s="26"/>
      <c r="R867" s="26"/>
      <c r="S867" s="26"/>
      <c r="T867" s="26"/>
      <c r="U867" s="26"/>
      <c r="V867" s="26"/>
      <c r="W867" s="26"/>
      <c r="X867" s="26"/>
      <c r="Y867" s="26"/>
      <c r="Z867" s="26"/>
      <c r="AA867" s="26"/>
      <c r="AB867" s="26"/>
      <c r="AC867" s="30"/>
      <c r="AD867" s="30"/>
      <c r="AE867" s="30"/>
      <c r="AF867" s="30"/>
      <c r="AG867" s="30"/>
      <c r="AH867" s="30"/>
      <c r="AI867" s="30"/>
      <c r="AJ867" s="30"/>
      <c r="AK867" s="30"/>
      <c r="AL867" s="30"/>
    </row>
    <row r="868" spans="1:38" s="23" customFormat="1" ht="15.75" hidden="1" customHeight="1" thickTop="1" thickBot="1" x14ac:dyDescent="0.2">
      <c r="A868" s="204" t="str">
        <f>IF(先端支持力=0,"×",IF(特に短い杭="",IF(MIN(MAX(βL_線路液状L1),MAX(βL_線路液状L2),MAX(βL_直角),MAX(βL_直角液状L1),MAX(βL_直角液状L2))&gt;2.5,"×",""),"×"))</f>
        <v>×</v>
      </c>
      <c r="K868" s="284" t="s">
        <v>70</v>
      </c>
      <c r="L868" s="269"/>
      <c r="M868" s="269"/>
      <c r="N868" s="269"/>
      <c r="O868" s="269"/>
      <c r="P868" s="269"/>
      <c r="Q868" s="269" t="s">
        <v>664</v>
      </c>
      <c r="R868" s="269"/>
      <c r="S868" s="269"/>
      <c r="T868" s="269"/>
      <c r="U868" s="269"/>
      <c r="V868" s="269"/>
      <c r="W868" s="269" t="s">
        <v>667</v>
      </c>
      <c r="X868" s="269"/>
      <c r="Y868" s="269"/>
      <c r="Z868" s="269"/>
      <c r="AA868" s="269"/>
      <c r="AB868" s="285"/>
    </row>
    <row r="869" spans="1:38" s="23" customFormat="1" ht="15.75" hidden="1" customHeight="1" thickTop="1" thickBot="1" x14ac:dyDescent="0.2">
      <c r="A869" s="204" t="str">
        <f>IF(先端支持力=0,"×",IF(特に短い杭="",IF(MIN(MAX(βL_線路液状L1),MAX(βL_線路液状L2),MAX(βL_直角),MAX(βL_直角液状L1),MAX(βL_直角液状L2))&gt;2.5,"×",""),"×"))</f>
        <v>×</v>
      </c>
      <c r="K869" s="664">
        <f>K826</f>
        <v>0</v>
      </c>
      <c r="L869" s="664"/>
      <c r="M869" s="664"/>
      <c r="N869" s="664"/>
      <c r="O869" s="664"/>
      <c r="P869" s="287"/>
      <c r="Q869" s="665">
        <f>Q865</f>
        <v>0.248505</v>
      </c>
      <c r="R869" s="665"/>
      <c r="S869" s="665"/>
      <c r="T869" s="665"/>
      <c r="U869" s="665"/>
      <c r="V869" s="665"/>
      <c r="W869" s="514">
        <f>ROUND(K869*Q869,0)</f>
        <v>0</v>
      </c>
      <c r="X869" s="514"/>
      <c r="Y869" s="514"/>
      <c r="Z869" s="514"/>
      <c r="AA869" s="514"/>
      <c r="AB869" s="515"/>
    </row>
    <row r="870" spans="1:38" s="23" customFormat="1" ht="15.75" hidden="1" customHeight="1" thickTop="1" thickBot="1" x14ac:dyDescent="0.2">
      <c r="A870" s="204" t="str">
        <f>IF(先端支持力=0,"×",IF(特に短い杭="",IF(MIN(MAX(βL_線路液状L1),MAX(βL_線路液状L2),MAX(βL_直角),MAX(βL_直角液状L1),MAX(βL_直角液状L2))&gt;2.5,"×",""),"×"))</f>
        <v>×</v>
      </c>
      <c r="K870" s="179"/>
      <c r="L870" s="179"/>
      <c r="M870" s="179"/>
      <c r="N870" s="179"/>
      <c r="O870" s="179"/>
      <c r="P870" s="179"/>
      <c r="Q870" s="192"/>
      <c r="R870" s="192"/>
      <c r="S870" s="192"/>
      <c r="T870" s="192"/>
      <c r="U870" s="192"/>
      <c r="V870" s="192"/>
      <c r="W870" s="179"/>
      <c r="X870" s="179"/>
      <c r="Y870" s="179"/>
      <c r="Z870" s="179"/>
      <c r="AA870" s="179"/>
      <c r="AB870" s="179"/>
    </row>
    <row r="871" spans="1:38" ht="15.75" customHeight="1" x14ac:dyDescent="0.15">
      <c r="B871" s="179" t="s">
        <v>571</v>
      </c>
    </row>
    <row r="873" spans="1:38" s="23" customFormat="1" ht="15.75" customHeight="1" x14ac:dyDescent="0.15">
      <c r="D873" s="25" t="s">
        <v>188</v>
      </c>
    </row>
    <row r="874" spans="1:38" s="23" customFormat="1" ht="15.75" customHeight="1" x14ac:dyDescent="0.15"/>
    <row r="875" spans="1:38" s="23" customFormat="1" ht="15.75" customHeight="1" x14ac:dyDescent="0.15">
      <c r="E875" s="25" t="s">
        <v>189</v>
      </c>
    </row>
    <row r="876" spans="1:38" s="23" customFormat="1" ht="15.75" customHeight="1" x14ac:dyDescent="0.15"/>
    <row r="877" spans="1:38" s="23" customFormat="1" ht="15.75" customHeight="1" x14ac:dyDescent="0.15">
      <c r="F877" s="299" t="s">
        <v>190</v>
      </c>
      <c r="G877" s="299"/>
      <c r="H877" s="179" t="s">
        <v>25</v>
      </c>
      <c r="I877" s="299" t="s">
        <v>191</v>
      </c>
      <c r="J877" s="299"/>
      <c r="K877" s="179" t="s">
        <v>6</v>
      </c>
      <c r="L877" s="299" t="s">
        <v>192</v>
      </c>
      <c r="M877" s="299"/>
    </row>
    <row r="878" spans="1:38" s="23" customFormat="1" ht="15.75" customHeight="1" x14ac:dyDescent="0.15"/>
    <row r="879" spans="1:38" s="23" customFormat="1" ht="15.75" customHeight="1" x14ac:dyDescent="0.15">
      <c r="G879" s="23" t="s">
        <v>3</v>
      </c>
      <c r="J879" s="587" t="s">
        <v>190</v>
      </c>
      <c r="K879" s="587"/>
      <c r="L879" s="179" t="s">
        <v>2</v>
      </c>
      <c r="M879" s="23" t="s">
        <v>194</v>
      </c>
    </row>
    <row r="880" spans="1:38" s="23" customFormat="1" ht="15.75" customHeight="1" x14ac:dyDescent="0.15">
      <c r="J880" s="587" t="s">
        <v>191</v>
      </c>
      <c r="K880" s="587"/>
      <c r="L880" s="179" t="s">
        <v>2</v>
      </c>
      <c r="M880" s="23" t="s">
        <v>195</v>
      </c>
    </row>
    <row r="881" spans="1:62" s="23" customFormat="1" ht="15.75" customHeight="1" x14ac:dyDescent="0.15">
      <c r="J881" s="587" t="s">
        <v>193</v>
      </c>
      <c r="K881" s="587"/>
      <c r="L881" s="179" t="s">
        <v>2</v>
      </c>
      <c r="M881" s="23" t="s">
        <v>196</v>
      </c>
    </row>
    <row r="882" spans="1:62" s="23" customFormat="1" ht="15.75" customHeight="1" x14ac:dyDescent="0.15"/>
    <row r="883" spans="1:62" s="23" customFormat="1" ht="15.75" customHeight="1" x14ac:dyDescent="0.15">
      <c r="F883" s="23" t="s">
        <v>197</v>
      </c>
    </row>
    <row r="884" spans="1:62" s="23" customFormat="1" ht="15.75" customHeight="1" x14ac:dyDescent="0.15">
      <c r="G884" s="23" t="s">
        <v>198</v>
      </c>
    </row>
    <row r="885" spans="1:62" ht="15.75" customHeight="1" x14ac:dyDescent="0.15">
      <c r="F885" s="179"/>
    </row>
    <row r="886" spans="1:62" s="23" customFormat="1" ht="15.75" customHeight="1" x14ac:dyDescent="0.15">
      <c r="F886" s="299" t="s">
        <v>191</v>
      </c>
      <c r="G886" s="299"/>
      <c r="H886" s="179" t="s">
        <v>25</v>
      </c>
      <c r="I886" s="299" t="s">
        <v>199</v>
      </c>
      <c r="J886" s="299"/>
      <c r="K886" s="179" t="s">
        <v>1</v>
      </c>
      <c r="L886" s="299" t="s">
        <v>200</v>
      </c>
      <c r="M886" s="299"/>
    </row>
    <row r="887" spans="1:62" s="23" customFormat="1" ht="15.75" customHeight="1" x14ac:dyDescent="0.15"/>
    <row r="888" spans="1:62" s="23" customFormat="1" ht="15.75" customHeight="1" x14ac:dyDescent="0.15">
      <c r="G888" s="23" t="s">
        <v>3</v>
      </c>
      <c r="J888" s="587" t="s">
        <v>191</v>
      </c>
      <c r="K888" s="587"/>
      <c r="L888" s="179" t="s">
        <v>2</v>
      </c>
      <c r="M888" s="23" t="s">
        <v>201</v>
      </c>
    </row>
    <row r="889" spans="1:62" s="23" customFormat="1" ht="15.75" customHeight="1" x14ac:dyDescent="0.15">
      <c r="J889" s="587" t="s">
        <v>199</v>
      </c>
      <c r="K889" s="587"/>
      <c r="L889" s="179" t="s">
        <v>2</v>
      </c>
      <c r="M889" s="23" t="s">
        <v>701</v>
      </c>
    </row>
    <row r="890" spans="1:62" s="23" customFormat="1" ht="15.75" customHeight="1" x14ac:dyDescent="0.15">
      <c r="J890" s="186"/>
      <c r="K890" s="186"/>
      <c r="L890" s="179"/>
      <c r="M890" s="23" t="s">
        <v>604</v>
      </c>
    </row>
    <row r="891" spans="1:62" s="23" customFormat="1" ht="15.75" customHeight="1" x14ac:dyDescent="0.15">
      <c r="J891" s="186"/>
      <c r="K891" s="186"/>
      <c r="L891" s="179"/>
      <c r="N891" s="23" t="s">
        <v>202</v>
      </c>
      <c r="U891" s="179" t="s">
        <v>2</v>
      </c>
      <c r="V891" s="299" t="s">
        <v>199</v>
      </c>
      <c r="W891" s="299"/>
      <c r="X891" s="179" t="s">
        <v>25</v>
      </c>
      <c r="Y891" s="299" t="s">
        <v>622</v>
      </c>
      <c r="Z891" s="299"/>
      <c r="AA891" s="23" t="s">
        <v>206</v>
      </c>
      <c r="AB891" s="299">
        <v>10000</v>
      </c>
      <c r="AC891" s="299"/>
      <c r="AD891" s="23" t="s">
        <v>207</v>
      </c>
    </row>
    <row r="892" spans="1:62" s="23" customFormat="1" ht="15.75" customHeight="1" x14ac:dyDescent="0.15">
      <c r="J892" s="186"/>
      <c r="K892" s="186"/>
      <c r="L892" s="179"/>
      <c r="N892" s="23" t="s">
        <v>203</v>
      </c>
      <c r="U892" s="179" t="s">
        <v>2</v>
      </c>
      <c r="V892" s="299" t="s">
        <v>199</v>
      </c>
      <c r="W892" s="299"/>
      <c r="X892" s="179" t="s">
        <v>25</v>
      </c>
      <c r="Y892" s="299" t="s">
        <v>622</v>
      </c>
      <c r="Z892" s="299"/>
      <c r="AA892" s="23" t="s">
        <v>206</v>
      </c>
      <c r="AB892" s="299">
        <v>12000</v>
      </c>
      <c r="AC892" s="299"/>
      <c r="AD892" s="23" t="s">
        <v>207</v>
      </c>
    </row>
    <row r="893" spans="1:62" s="23" customFormat="1" ht="15.75" customHeight="1" x14ac:dyDescent="0.15">
      <c r="J893" s="186"/>
      <c r="K893" s="186"/>
      <c r="L893" s="179"/>
      <c r="N893" s="186" t="s">
        <v>204</v>
      </c>
      <c r="O893" s="179" t="s">
        <v>2</v>
      </c>
      <c r="P893" s="23" t="s">
        <v>208</v>
      </c>
    </row>
    <row r="894" spans="1:62" s="23" customFormat="1" ht="15.75" customHeight="1" x14ac:dyDescent="0.15">
      <c r="J894" s="587" t="s">
        <v>200</v>
      </c>
      <c r="K894" s="587"/>
      <c r="L894" s="179" t="s">
        <v>2</v>
      </c>
      <c r="M894" s="23" t="s">
        <v>623</v>
      </c>
    </row>
    <row r="895" spans="1:62" ht="15.75" customHeight="1" x14ac:dyDescent="0.15">
      <c r="F895" s="179"/>
      <c r="M895" s="194" t="s">
        <v>621</v>
      </c>
      <c r="AF895" s="24"/>
      <c r="AG895" s="24"/>
      <c r="AH895" s="24"/>
      <c r="AI895" s="24"/>
      <c r="AJ895" s="24"/>
      <c r="AK895" s="24"/>
      <c r="AL895" s="24"/>
      <c r="AM895" s="24"/>
      <c r="AN895" s="24"/>
      <c r="BB895" s="179"/>
      <c r="BC895" s="179"/>
      <c r="BD895" s="179"/>
      <c r="BE895" s="179"/>
      <c r="BF895" s="179"/>
      <c r="BG895" s="179"/>
      <c r="BH895" s="179"/>
      <c r="BI895" s="179"/>
      <c r="BJ895" s="179"/>
    </row>
    <row r="896" spans="1:62" ht="15.75" customHeight="1" x14ac:dyDescent="0.15">
      <c r="A896" s="208" t="str">
        <f>IF(A905="","","×")</f>
        <v/>
      </c>
      <c r="F896" s="179"/>
      <c r="M896" s="194" t="s">
        <v>689</v>
      </c>
      <c r="AF896" s="24"/>
      <c r="AG896" s="24"/>
      <c r="AH896" s="24"/>
      <c r="AI896" s="24"/>
      <c r="AJ896" s="24"/>
      <c r="AK896" s="24"/>
      <c r="AL896" s="24"/>
      <c r="AM896" s="24"/>
      <c r="AN896" s="24"/>
      <c r="BB896" s="179"/>
      <c r="BC896" s="179"/>
      <c r="BD896" s="179"/>
      <c r="BE896" s="179"/>
      <c r="BF896" s="179"/>
      <c r="BG896" s="179"/>
      <c r="BH896" s="179"/>
      <c r="BI896" s="179"/>
      <c r="BJ896" s="179"/>
    </row>
    <row r="897" spans="1:62" ht="15.75" customHeight="1" x14ac:dyDescent="0.15">
      <c r="A897" s="208" t="str">
        <f>IF(A905="","","×")</f>
        <v/>
      </c>
      <c r="F897" s="179"/>
      <c r="M897" s="194" t="s">
        <v>688</v>
      </c>
      <c r="AF897" s="24"/>
      <c r="AG897" s="24"/>
      <c r="AH897" s="24"/>
      <c r="AI897" s="24"/>
      <c r="AJ897" s="24"/>
      <c r="AK897" s="24"/>
      <c r="AL897" s="24"/>
      <c r="AM897" s="24"/>
      <c r="AN897" s="24"/>
      <c r="BB897" s="179"/>
      <c r="BC897" s="179"/>
      <c r="BD897" s="179"/>
      <c r="BE897" s="179"/>
      <c r="BF897" s="179"/>
      <c r="BG897" s="179"/>
      <c r="BH897" s="179"/>
      <c r="BI897" s="179"/>
      <c r="BJ897" s="179"/>
    </row>
    <row r="898" spans="1:62" ht="15.75" customHeight="1" x14ac:dyDescent="0.15">
      <c r="A898" s="208" t="str">
        <f>IF(A905="","","×")</f>
        <v/>
      </c>
      <c r="F898" s="179"/>
      <c r="M898" s="587" t="s">
        <v>680</v>
      </c>
      <c r="N898" s="587"/>
      <c r="O898" s="299" t="s">
        <v>25</v>
      </c>
      <c r="P898" s="207" t="s">
        <v>679</v>
      </c>
      <c r="Q898" s="455" t="s">
        <v>681</v>
      </c>
      <c r="R898" s="455"/>
      <c r="S898" s="455"/>
      <c r="T898" s="455"/>
      <c r="U898" s="455"/>
      <c r="Z898" s="24"/>
      <c r="AA898" s="24"/>
      <c r="AB898" s="24"/>
      <c r="AC898" s="24"/>
      <c r="AD898" s="24"/>
      <c r="AE898" s="24"/>
      <c r="AF898" s="24"/>
      <c r="AG898" s="24"/>
      <c r="AH898" s="24"/>
      <c r="AI898" s="24"/>
      <c r="AJ898" s="24"/>
      <c r="AK898" s="24"/>
      <c r="AL898" s="24"/>
      <c r="AM898" s="24"/>
      <c r="AN898" s="24"/>
      <c r="AV898" s="179"/>
      <c r="AW898" s="179"/>
      <c r="AX898" s="179"/>
      <c r="AY898" s="179"/>
      <c r="AZ898" s="179"/>
      <c r="BA898" s="179"/>
      <c r="BB898" s="179"/>
      <c r="BC898" s="179"/>
      <c r="BD898" s="179"/>
      <c r="BE898" s="179"/>
      <c r="BF898" s="179"/>
      <c r="BG898" s="179"/>
      <c r="BH898" s="179"/>
      <c r="BI898" s="179"/>
      <c r="BJ898" s="179"/>
    </row>
    <row r="899" spans="1:62" ht="15.75" customHeight="1" x14ac:dyDescent="0.15">
      <c r="A899" s="208" t="str">
        <f>IF(A905="","","×")</f>
        <v/>
      </c>
      <c r="F899" s="179"/>
      <c r="M899" s="587"/>
      <c r="N899" s="587"/>
      <c r="O899" s="299"/>
      <c r="P899" s="179">
        <v>4</v>
      </c>
      <c r="Q899" s="455"/>
      <c r="R899" s="455"/>
      <c r="S899" s="455"/>
      <c r="T899" s="455"/>
      <c r="U899" s="455"/>
      <c r="Z899" s="24"/>
      <c r="AA899" s="24"/>
      <c r="AB899" s="24"/>
      <c r="AC899" s="24"/>
      <c r="AD899" s="24"/>
      <c r="AE899" s="24"/>
      <c r="AF899" s="24"/>
      <c r="AG899" s="24"/>
      <c r="AH899" s="24"/>
      <c r="AI899" s="24"/>
      <c r="AJ899" s="24"/>
      <c r="AK899" s="24"/>
      <c r="AL899" s="24"/>
      <c r="AM899" s="24"/>
      <c r="AN899" s="24"/>
      <c r="AV899" s="179"/>
      <c r="AW899" s="179"/>
      <c r="AX899" s="179"/>
      <c r="AY899" s="179"/>
      <c r="AZ899" s="179"/>
      <c r="BA899" s="179"/>
      <c r="BB899" s="179"/>
      <c r="BC899" s="179"/>
      <c r="BD899" s="179"/>
      <c r="BE899" s="179"/>
      <c r="BF899" s="179"/>
      <c r="BG899" s="179"/>
      <c r="BH899" s="179"/>
      <c r="BI899" s="179"/>
      <c r="BJ899" s="179"/>
    </row>
    <row r="900" spans="1:62" ht="15.75" customHeight="1" x14ac:dyDescent="0.15">
      <c r="B900" s="179" t="s">
        <v>571</v>
      </c>
      <c r="F900" s="179"/>
      <c r="Y900" s="24"/>
      <c r="Z900" s="24"/>
      <c r="AA900" s="24"/>
      <c r="AB900" s="24"/>
      <c r="AC900" s="24"/>
      <c r="AD900" s="24"/>
      <c r="AE900" s="24"/>
      <c r="AF900" s="24"/>
      <c r="AG900" s="24"/>
      <c r="AH900" s="24"/>
      <c r="AI900" s="24"/>
      <c r="AJ900" s="24"/>
      <c r="AK900" s="24"/>
      <c r="AL900" s="24"/>
      <c r="AM900" s="24"/>
      <c r="AN900" s="24"/>
      <c r="AU900" s="179"/>
      <c r="AV900" s="179"/>
      <c r="AW900" s="179"/>
      <c r="AX900" s="179"/>
      <c r="AY900" s="179"/>
      <c r="AZ900" s="179"/>
      <c r="BA900" s="179"/>
      <c r="BB900" s="179"/>
      <c r="BC900" s="179"/>
      <c r="BD900" s="179"/>
      <c r="BE900" s="179"/>
      <c r="BF900" s="179"/>
      <c r="BG900" s="179"/>
      <c r="BH900" s="179"/>
      <c r="BI900" s="179"/>
      <c r="BJ900" s="179"/>
    </row>
    <row r="901" spans="1:62" ht="15.75" customHeight="1" x14ac:dyDescent="0.15">
      <c r="F901" s="179"/>
      <c r="AF901" s="24"/>
      <c r="AG901" s="24"/>
      <c r="AH901" s="24"/>
      <c r="AI901" s="24"/>
      <c r="AJ901" s="24"/>
      <c r="AK901" s="24"/>
      <c r="AL901" s="24"/>
      <c r="AM901" s="24"/>
      <c r="AN901" s="24"/>
      <c r="AU901" s="179"/>
      <c r="AV901" s="179"/>
      <c r="AW901" s="179"/>
      <c r="AX901" s="179"/>
      <c r="AY901" s="179"/>
      <c r="AZ901" s="179"/>
      <c r="BA901" s="179"/>
      <c r="BB901" s="179"/>
      <c r="BC901" s="179"/>
      <c r="BD901" s="179"/>
      <c r="BE901" s="179"/>
      <c r="BF901" s="179"/>
      <c r="BG901" s="179"/>
      <c r="BH901" s="179"/>
      <c r="BI901" s="179"/>
      <c r="BJ901" s="179"/>
    </row>
    <row r="902" spans="1:62" s="23" customFormat="1" ht="15.75" customHeight="1" x14ac:dyDescent="0.15">
      <c r="F902" s="504" t="s">
        <v>74</v>
      </c>
      <c r="G902" s="502"/>
      <c r="H902" s="659" t="s">
        <v>181</v>
      </c>
      <c r="I902" s="488"/>
      <c r="J902" s="488"/>
      <c r="K902" s="564" t="s">
        <v>224</v>
      </c>
      <c r="L902" s="564"/>
      <c r="M902" s="564"/>
      <c r="N902" s="257" t="s">
        <v>676</v>
      </c>
      <c r="O902" s="269"/>
      <c r="P902" s="269"/>
      <c r="Q902" s="257" t="s">
        <v>307</v>
      </c>
      <c r="R902" s="269"/>
      <c r="S902" s="269"/>
      <c r="T902" s="564" t="s">
        <v>677</v>
      </c>
      <c r="U902" s="564"/>
      <c r="V902" s="564"/>
      <c r="W902" s="564"/>
      <c r="X902" s="564"/>
      <c r="Y902" s="564"/>
      <c r="Z902" s="564"/>
      <c r="AA902" s="564"/>
      <c r="AB902" s="257" t="s">
        <v>678</v>
      </c>
      <c r="AC902" s="269"/>
      <c r="AD902" s="269"/>
      <c r="AE902" s="564" t="s">
        <v>227</v>
      </c>
      <c r="AF902" s="564"/>
      <c r="AG902" s="564"/>
      <c r="AH902" s="293"/>
    </row>
    <row r="903" spans="1:62" s="23" customFormat="1" ht="15.75" customHeight="1" x14ac:dyDescent="0.15">
      <c r="F903" s="504"/>
      <c r="G903" s="502"/>
      <c r="H903" s="488"/>
      <c r="I903" s="488"/>
      <c r="J903" s="488"/>
      <c r="K903" s="503"/>
      <c r="L903" s="503"/>
      <c r="M903" s="503"/>
      <c r="N903" s="255"/>
      <c r="O903" s="255"/>
      <c r="P903" s="255"/>
      <c r="Q903" s="255"/>
      <c r="R903" s="255"/>
      <c r="S903" s="255"/>
      <c r="T903" s="503"/>
      <c r="U903" s="503"/>
      <c r="V903" s="503"/>
      <c r="W903" s="503"/>
      <c r="X903" s="503"/>
      <c r="Y903" s="503"/>
      <c r="Z903" s="503"/>
      <c r="AA903" s="503"/>
      <c r="AB903" s="255"/>
      <c r="AC903" s="255"/>
      <c r="AD903" s="255"/>
      <c r="AE903" s="503"/>
      <c r="AF903" s="503"/>
      <c r="AG903" s="503"/>
      <c r="AH903" s="492"/>
    </row>
    <row r="904" spans="1:62" s="23" customFormat="1" ht="15.75" customHeight="1" x14ac:dyDescent="0.15">
      <c r="A904" s="181" t="str">
        <f>IF(F904="","×","")</f>
        <v/>
      </c>
      <c r="B904" s="179"/>
      <c r="F904" s="433">
        <v>12</v>
      </c>
      <c r="G904" s="434"/>
      <c r="H904" s="437">
        <v>2.0299999713897705</v>
      </c>
      <c r="I904" s="437"/>
      <c r="J904" s="437"/>
      <c r="K904" s="434" t="s">
        <v>452</v>
      </c>
      <c r="L904" s="434"/>
      <c r="M904" s="434"/>
      <c r="N904" s="434">
        <v>7</v>
      </c>
      <c r="O904" s="434"/>
      <c r="P904" s="434"/>
      <c r="Q904" s="438">
        <v>85.900001525878906</v>
      </c>
      <c r="R904" s="438"/>
      <c r="S904" s="438"/>
      <c r="T904" s="471"/>
      <c r="U904" s="472"/>
      <c r="V904" s="210"/>
      <c r="W904" s="187"/>
      <c r="X904" s="211" t="s">
        <v>697</v>
      </c>
      <c r="Y904" s="660">
        <v>0</v>
      </c>
      <c r="Z904" s="660"/>
      <c r="AA904" s="661"/>
      <c r="AB904" s="675">
        <v>1.7669999999999999</v>
      </c>
      <c r="AC904" s="675"/>
      <c r="AD904" s="675"/>
      <c r="AE904" s="662">
        <v>0</v>
      </c>
      <c r="AF904" s="662"/>
      <c r="AG904" s="662"/>
      <c r="AH904" s="663"/>
    </row>
    <row r="905" spans="1:62" s="23" customFormat="1" ht="15.75" customHeight="1" x14ac:dyDescent="0.15">
      <c r="A905" s="181" t="str">
        <f t="shared" ref="A905:A919" si="135">IF(F905="","×","")</f>
        <v/>
      </c>
      <c r="B905" s="179"/>
      <c r="F905" s="435">
        <v>13</v>
      </c>
      <c r="G905" s="436"/>
      <c r="H905" s="431">
        <v>10</v>
      </c>
      <c r="I905" s="431"/>
      <c r="J905" s="431"/>
      <c r="K905" s="436" t="s">
        <v>397</v>
      </c>
      <c r="L905" s="436"/>
      <c r="M905" s="436"/>
      <c r="N905" s="436">
        <v>32</v>
      </c>
      <c r="O905" s="436"/>
      <c r="P905" s="436"/>
      <c r="Q905" s="432"/>
      <c r="R905" s="432"/>
      <c r="S905" s="432"/>
      <c r="T905" s="477">
        <v>150</v>
      </c>
      <c r="U905" s="478"/>
      <c r="V905" s="212" t="s">
        <v>424</v>
      </c>
      <c r="W905" s="191" t="s">
        <v>703</v>
      </c>
      <c r="X905" s="213" t="s">
        <v>682</v>
      </c>
      <c r="Y905" s="670">
        <v>4800</v>
      </c>
      <c r="Z905" s="670"/>
      <c r="AA905" s="671"/>
      <c r="AB905" s="672">
        <v>5.8019999999999996</v>
      </c>
      <c r="AC905" s="672"/>
      <c r="AD905" s="672"/>
      <c r="AE905" s="668">
        <v>27849.599999999999</v>
      </c>
      <c r="AF905" s="668"/>
      <c r="AG905" s="668"/>
      <c r="AH905" s="669"/>
    </row>
    <row r="906" spans="1:62" s="23" customFormat="1" ht="15.75" hidden="1" customHeight="1" x14ac:dyDescent="0.15">
      <c r="A906" s="181" t="str">
        <f t="shared" si="135"/>
        <v>×</v>
      </c>
      <c r="B906" s="179"/>
      <c r="F906" s="435"/>
      <c r="G906" s="436"/>
      <c r="H906" s="431"/>
      <c r="I906" s="431"/>
      <c r="J906" s="431"/>
      <c r="K906" s="436"/>
      <c r="L906" s="436"/>
      <c r="M906" s="436"/>
      <c r="N906" s="436"/>
      <c r="O906" s="436"/>
      <c r="P906" s="436"/>
      <c r="Q906" s="432"/>
      <c r="R906" s="432"/>
      <c r="S906" s="432"/>
      <c r="T906" s="477"/>
      <c r="U906" s="478"/>
      <c r="V906" s="212"/>
      <c r="W906" s="191"/>
      <c r="X906" s="213"/>
      <c r="Y906" s="670"/>
      <c r="Z906" s="670"/>
      <c r="AA906" s="671"/>
      <c r="AB906" s="672"/>
      <c r="AC906" s="672"/>
      <c r="AD906" s="672"/>
      <c r="AE906" s="668"/>
      <c r="AF906" s="668"/>
      <c r="AG906" s="668"/>
      <c r="AH906" s="669"/>
    </row>
    <row r="907" spans="1:62" s="23" customFormat="1" ht="15.75" hidden="1" customHeight="1" x14ac:dyDescent="0.15">
      <c r="A907" s="181" t="str">
        <f t="shared" si="135"/>
        <v>×</v>
      </c>
      <c r="B907" s="179"/>
      <c r="F907" s="435"/>
      <c r="G907" s="436"/>
      <c r="H907" s="431"/>
      <c r="I907" s="431"/>
      <c r="J907" s="431"/>
      <c r="K907" s="436"/>
      <c r="L907" s="436"/>
      <c r="M907" s="436"/>
      <c r="N907" s="436"/>
      <c r="O907" s="436"/>
      <c r="P907" s="436"/>
      <c r="Q907" s="432"/>
      <c r="R907" s="432"/>
      <c r="S907" s="432"/>
      <c r="T907" s="477"/>
      <c r="U907" s="478"/>
      <c r="V907" s="212"/>
      <c r="W907" s="191"/>
      <c r="X907" s="213"/>
      <c r="Y907" s="670"/>
      <c r="Z907" s="670"/>
      <c r="AA907" s="671"/>
      <c r="AB907" s="672"/>
      <c r="AC907" s="672"/>
      <c r="AD907" s="672"/>
      <c r="AE907" s="668"/>
      <c r="AF907" s="668"/>
      <c r="AG907" s="668"/>
      <c r="AH907" s="669"/>
    </row>
    <row r="908" spans="1:62" s="23" customFormat="1" ht="15.75" hidden="1" customHeight="1" x14ac:dyDescent="0.15">
      <c r="A908" s="181" t="str">
        <f t="shared" si="135"/>
        <v>×</v>
      </c>
      <c r="B908" s="179"/>
      <c r="F908" s="435"/>
      <c r="G908" s="436"/>
      <c r="H908" s="431"/>
      <c r="I908" s="431"/>
      <c r="J908" s="431"/>
      <c r="K908" s="436"/>
      <c r="L908" s="436"/>
      <c r="M908" s="436"/>
      <c r="N908" s="436"/>
      <c r="O908" s="436"/>
      <c r="P908" s="436"/>
      <c r="Q908" s="432"/>
      <c r="R908" s="432"/>
      <c r="S908" s="432"/>
      <c r="T908" s="477"/>
      <c r="U908" s="478"/>
      <c r="V908" s="212"/>
      <c r="W908" s="191"/>
      <c r="X908" s="213"/>
      <c r="Y908" s="670"/>
      <c r="Z908" s="670"/>
      <c r="AA908" s="671"/>
      <c r="AB908" s="672"/>
      <c r="AC908" s="672"/>
      <c r="AD908" s="672"/>
      <c r="AE908" s="668"/>
      <c r="AF908" s="668"/>
      <c r="AG908" s="668"/>
      <c r="AH908" s="669"/>
    </row>
    <row r="909" spans="1:62" s="23" customFormat="1" ht="15.75" hidden="1" customHeight="1" x14ac:dyDescent="0.15">
      <c r="A909" s="181" t="str">
        <f t="shared" si="135"/>
        <v>×</v>
      </c>
      <c r="B909" s="179"/>
      <c r="F909" s="435"/>
      <c r="G909" s="436"/>
      <c r="H909" s="431"/>
      <c r="I909" s="431"/>
      <c r="J909" s="431"/>
      <c r="K909" s="436"/>
      <c r="L909" s="436"/>
      <c r="M909" s="436"/>
      <c r="N909" s="436"/>
      <c r="O909" s="436"/>
      <c r="P909" s="436"/>
      <c r="Q909" s="432"/>
      <c r="R909" s="432"/>
      <c r="S909" s="432"/>
      <c r="T909" s="477"/>
      <c r="U909" s="478"/>
      <c r="V909" s="212"/>
      <c r="W909" s="191"/>
      <c r="X909" s="213"/>
      <c r="Y909" s="670"/>
      <c r="Z909" s="670"/>
      <c r="AA909" s="671"/>
      <c r="AB909" s="672"/>
      <c r="AC909" s="672"/>
      <c r="AD909" s="672"/>
      <c r="AE909" s="668"/>
      <c r="AF909" s="668"/>
      <c r="AG909" s="668"/>
      <c r="AH909" s="669"/>
    </row>
    <row r="910" spans="1:62" s="23" customFormat="1" ht="15.75" hidden="1" customHeight="1" x14ac:dyDescent="0.15">
      <c r="A910" s="181" t="str">
        <f t="shared" si="135"/>
        <v>×</v>
      </c>
      <c r="B910" s="179"/>
      <c r="F910" s="435"/>
      <c r="G910" s="436"/>
      <c r="H910" s="431"/>
      <c r="I910" s="431"/>
      <c r="J910" s="431"/>
      <c r="K910" s="436"/>
      <c r="L910" s="436"/>
      <c r="M910" s="436"/>
      <c r="N910" s="436"/>
      <c r="O910" s="436"/>
      <c r="P910" s="436"/>
      <c r="Q910" s="432"/>
      <c r="R910" s="432"/>
      <c r="S910" s="432"/>
      <c r="T910" s="477"/>
      <c r="U910" s="478"/>
      <c r="V910" s="212"/>
      <c r="W910" s="191"/>
      <c r="X910" s="213"/>
      <c r="Y910" s="670"/>
      <c r="Z910" s="670"/>
      <c r="AA910" s="671"/>
      <c r="AB910" s="672"/>
      <c r="AC910" s="672"/>
      <c r="AD910" s="672"/>
      <c r="AE910" s="668"/>
      <c r="AF910" s="668"/>
      <c r="AG910" s="668"/>
      <c r="AH910" s="669"/>
    </row>
    <row r="911" spans="1:62" s="23" customFormat="1" ht="15.75" hidden="1" customHeight="1" x14ac:dyDescent="0.15">
      <c r="A911" s="181" t="str">
        <f t="shared" si="135"/>
        <v>×</v>
      </c>
      <c r="B911" s="179"/>
      <c r="F911" s="435"/>
      <c r="G911" s="436"/>
      <c r="H911" s="431"/>
      <c r="I911" s="431"/>
      <c r="J911" s="431"/>
      <c r="K911" s="436"/>
      <c r="L911" s="436"/>
      <c r="M911" s="436"/>
      <c r="N911" s="436"/>
      <c r="O911" s="436"/>
      <c r="P911" s="436"/>
      <c r="Q911" s="432"/>
      <c r="R911" s="432"/>
      <c r="S911" s="432"/>
      <c r="T911" s="477"/>
      <c r="U911" s="478"/>
      <c r="V911" s="212"/>
      <c r="W911" s="191"/>
      <c r="X911" s="213"/>
      <c r="Y911" s="670"/>
      <c r="Z911" s="670"/>
      <c r="AA911" s="671"/>
      <c r="AB911" s="672"/>
      <c r="AC911" s="672"/>
      <c r="AD911" s="672"/>
      <c r="AE911" s="668"/>
      <c r="AF911" s="668"/>
      <c r="AG911" s="668"/>
      <c r="AH911" s="669"/>
    </row>
    <row r="912" spans="1:62" s="23" customFormat="1" ht="15.75" hidden="1" customHeight="1" x14ac:dyDescent="0.15">
      <c r="A912" s="181" t="str">
        <f t="shared" si="135"/>
        <v>×</v>
      </c>
      <c r="B912" s="179"/>
      <c r="F912" s="435"/>
      <c r="G912" s="436"/>
      <c r="H912" s="431"/>
      <c r="I912" s="431"/>
      <c r="J912" s="431"/>
      <c r="K912" s="436"/>
      <c r="L912" s="436"/>
      <c r="M912" s="436"/>
      <c r="N912" s="436"/>
      <c r="O912" s="436"/>
      <c r="P912" s="436"/>
      <c r="Q912" s="432"/>
      <c r="R912" s="432"/>
      <c r="S912" s="432"/>
      <c r="T912" s="477"/>
      <c r="U912" s="478"/>
      <c r="V912" s="212"/>
      <c r="W912" s="191"/>
      <c r="X912" s="213"/>
      <c r="Y912" s="670"/>
      <c r="Z912" s="670"/>
      <c r="AA912" s="671"/>
      <c r="AB912" s="672"/>
      <c r="AC912" s="672"/>
      <c r="AD912" s="672"/>
      <c r="AE912" s="668"/>
      <c r="AF912" s="668"/>
      <c r="AG912" s="668"/>
      <c r="AH912" s="669"/>
    </row>
    <row r="913" spans="1:35" s="23" customFormat="1" ht="15.75" hidden="1" customHeight="1" x14ac:dyDescent="0.15">
      <c r="A913" s="181" t="str">
        <f t="shared" si="135"/>
        <v>×</v>
      </c>
      <c r="B913" s="179"/>
      <c r="F913" s="435"/>
      <c r="G913" s="436"/>
      <c r="H913" s="431"/>
      <c r="I913" s="431"/>
      <c r="J913" s="431"/>
      <c r="K913" s="436"/>
      <c r="L913" s="436"/>
      <c r="M913" s="436"/>
      <c r="N913" s="436"/>
      <c r="O913" s="436"/>
      <c r="P913" s="436"/>
      <c r="Q913" s="432"/>
      <c r="R913" s="432"/>
      <c r="S913" s="432"/>
      <c r="T913" s="477"/>
      <c r="U913" s="478"/>
      <c r="V913" s="212"/>
      <c r="W913" s="191"/>
      <c r="X913" s="213"/>
      <c r="Y913" s="670"/>
      <c r="Z913" s="670"/>
      <c r="AA913" s="671"/>
      <c r="AB913" s="672"/>
      <c r="AC913" s="672"/>
      <c r="AD913" s="672"/>
      <c r="AE913" s="668"/>
      <c r="AF913" s="668"/>
      <c r="AG913" s="668"/>
      <c r="AH913" s="669"/>
    </row>
    <row r="914" spans="1:35" s="23" customFormat="1" ht="15.75" hidden="1" customHeight="1" x14ac:dyDescent="0.15">
      <c r="A914" s="181" t="str">
        <f t="shared" si="135"/>
        <v>×</v>
      </c>
      <c r="B914" s="179"/>
      <c r="F914" s="435"/>
      <c r="G914" s="436"/>
      <c r="H914" s="431"/>
      <c r="I914" s="431"/>
      <c r="J914" s="431"/>
      <c r="K914" s="436"/>
      <c r="L914" s="436"/>
      <c r="M914" s="436"/>
      <c r="N914" s="436"/>
      <c r="O914" s="436"/>
      <c r="P914" s="436"/>
      <c r="Q914" s="432"/>
      <c r="R914" s="432"/>
      <c r="S914" s="432"/>
      <c r="T914" s="477"/>
      <c r="U914" s="478"/>
      <c r="V914" s="212"/>
      <c r="W914" s="191"/>
      <c r="X914" s="213"/>
      <c r="Y914" s="670"/>
      <c r="Z914" s="670"/>
      <c r="AA914" s="671"/>
      <c r="AB914" s="672"/>
      <c r="AC914" s="672"/>
      <c r="AD914" s="672"/>
      <c r="AE914" s="668"/>
      <c r="AF914" s="668"/>
      <c r="AG914" s="668"/>
      <c r="AH914" s="669"/>
    </row>
    <row r="915" spans="1:35" s="23" customFormat="1" ht="15.75" hidden="1" customHeight="1" x14ac:dyDescent="0.15">
      <c r="A915" s="181" t="str">
        <f t="shared" si="135"/>
        <v>×</v>
      </c>
      <c r="B915" s="179"/>
      <c r="F915" s="435"/>
      <c r="G915" s="436"/>
      <c r="H915" s="431"/>
      <c r="I915" s="431"/>
      <c r="J915" s="431"/>
      <c r="K915" s="436"/>
      <c r="L915" s="436"/>
      <c r="M915" s="436"/>
      <c r="N915" s="436"/>
      <c r="O915" s="436"/>
      <c r="P915" s="436"/>
      <c r="Q915" s="432"/>
      <c r="R915" s="432"/>
      <c r="S915" s="432"/>
      <c r="T915" s="477"/>
      <c r="U915" s="478"/>
      <c r="V915" s="212"/>
      <c r="W915" s="191"/>
      <c r="X915" s="213"/>
      <c r="Y915" s="670"/>
      <c r="Z915" s="670"/>
      <c r="AA915" s="671"/>
      <c r="AB915" s="672"/>
      <c r="AC915" s="672"/>
      <c r="AD915" s="672"/>
      <c r="AE915" s="668"/>
      <c r="AF915" s="668"/>
      <c r="AG915" s="668"/>
      <c r="AH915" s="669"/>
    </row>
    <row r="916" spans="1:35" s="23" customFormat="1" ht="15.75" hidden="1" customHeight="1" x14ac:dyDescent="0.15">
      <c r="A916" s="181" t="str">
        <f t="shared" si="135"/>
        <v>×</v>
      </c>
      <c r="B916" s="179"/>
      <c r="F916" s="435"/>
      <c r="G916" s="436"/>
      <c r="H916" s="431"/>
      <c r="I916" s="431"/>
      <c r="J916" s="431"/>
      <c r="K916" s="436"/>
      <c r="L916" s="436"/>
      <c r="M916" s="436"/>
      <c r="N916" s="436"/>
      <c r="O916" s="436"/>
      <c r="P916" s="436"/>
      <c r="Q916" s="432"/>
      <c r="R916" s="432"/>
      <c r="S916" s="432"/>
      <c r="T916" s="477"/>
      <c r="U916" s="478"/>
      <c r="V916" s="212"/>
      <c r="W916" s="191"/>
      <c r="X916" s="213"/>
      <c r="Y916" s="670"/>
      <c r="Z916" s="670"/>
      <c r="AA916" s="671"/>
      <c r="AB916" s="672"/>
      <c r="AC916" s="672"/>
      <c r="AD916" s="672"/>
      <c r="AE916" s="668"/>
      <c r="AF916" s="668"/>
      <c r="AG916" s="668"/>
      <c r="AH916" s="669"/>
    </row>
    <row r="917" spans="1:35" s="23" customFormat="1" ht="15.75" hidden="1" customHeight="1" x14ac:dyDescent="0.15">
      <c r="A917" s="181" t="str">
        <f t="shared" si="135"/>
        <v>×</v>
      </c>
      <c r="B917" s="179"/>
      <c r="F917" s="435"/>
      <c r="G917" s="436"/>
      <c r="H917" s="431"/>
      <c r="I917" s="431"/>
      <c r="J917" s="431"/>
      <c r="K917" s="436"/>
      <c r="L917" s="436"/>
      <c r="M917" s="436"/>
      <c r="N917" s="436"/>
      <c r="O917" s="436"/>
      <c r="P917" s="436"/>
      <c r="Q917" s="432"/>
      <c r="R917" s="432"/>
      <c r="S917" s="432"/>
      <c r="T917" s="477"/>
      <c r="U917" s="478"/>
      <c r="V917" s="212"/>
      <c r="W917" s="191"/>
      <c r="X917" s="213"/>
      <c r="Y917" s="670"/>
      <c r="Z917" s="670"/>
      <c r="AA917" s="671"/>
      <c r="AB917" s="672"/>
      <c r="AC917" s="672"/>
      <c r="AD917" s="672"/>
      <c r="AE917" s="668"/>
      <c r="AF917" s="668"/>
      <c r="AG917" s="668"/>
      <c r="AH917" s="669"/>
    </row>
    <row r="918" spans="1:35" s="23" customFormat="1" ht="15.75" hidden="1" customHeight="1" x14ac:dyDescent="0.15">
      <c r="A918" s="181" t="str">
        <f t="shared" si="135"/>
        <v>×</v>
      </c>
      <c r="B918" s="179"/>
      <c r="F918" s="435"/>
      <c r="G918" s="436"/>
      <c r="H918" s="431"/>
      <c r="I918" s="431"/>
      <c r="J918" s="431"/>
      <c r="K918" s="436"/>
      <c r="L918" s="436"/>
      <c r="M918" s="436"/>
      <c r="N918" s="436"/>
      <c r="O918" s="436"/>
      <c r="P918" s="436"/>
      <c r="Q918" s="432"/>
      <c r="R918" s="432"/>
      <c r="S918" s="432"/>
      <c r="T918" s="477"/>
      <c r="U918" s="478"/>
      <c r="V918" s="212"/>
      <c r="W918" s="191"/>
      <c r="X918" s="213"/>
      <c r="Y918" s="670"/>
      <c r="Z918" s="670"/>
      <c r="AA918" s="671"/>
      <c r="AB918" s="672"/>
      <c r="AC918" s="672"/>
      <c r="AD918" s="672"/>
      <c r="AE918" s="668"/>
      <c r="AF918" s="668"/>
      <c r="AG918" s="668"/>
      <c r="AH918" s="669"/>
    </row>
    <row r="919" spans="1:35" s="23" customFormat="1" ht="15.75" hidden="1" customHeight="1" x14ac:dyDescent="0.15">
      <c r="A919" s="181" t="str">
        <f t="shared" si="135"/>
        <v>×</v>
      </c>
      <c r="B919" s="179"/>
      <c r="F919" s="505"/>
      <c r="G919" s="506"/>
      <c r="H919" s="457"/>
      <c r="I919" s="457"/>
      <c r="J919" s="457"/>
      <c r="K919" s="506"/>
      <c r="L919" s="506"/>
      <c r="M919" s="506"/>
      <c r="N919" s="506"/>
      <c r="O919" s="506"/>
      <c r="P919" s="506"/>
      <c r="Q919" s="654"/>
      <c r="R919" s="654"/>
      <c r="S919" s="654"/>
      <c r="T919" s="673"/>
      <c r="U919" s="674"/>
      <c r="V919" s="214"/>
      <c r="W919" s="209"/>
      <c r="X919" s="215"/>
      <c r="Y919" s="676"/>
      <c r="Z919" s="676"/>
      <c r="AA919" s="677"/>
      <c r="AB919" s="680"/>
      <c r="AC919" s="680"/>
      <c r="AD919" s="680"/>
      <c r="AE919" s="678"/>
      <c r="AF919" s="678"/>
      <c r="AG919" s="678"/>
      <c r="AH919" s="679"/>
    </row>
    <row r="920" spans="1:35" ht="15.75" customHeight="1" x14ac:dyDescent="0.15">
      <c r="F920" s="183"/>
      <c r="G920" s="183"/>
      <c r="H920" s="183"/>
      <c r="I920" s="183"/>
      <c r="J920" s="183"/>
      <c r="K920" s="183"/>
      <c r="L920" s="183"/>
      <c r="M920" s="183"/>
      <c r="N920" s="183"/>
      <c r="O920" s="183"/>
      <c r="P920" s="183"/>
      <c r="Q920" s="183"/>
      <c r="R920" s="183"/>
      <c r="S920" s="183"/>
      <c r="T920" s="183"/>
      <c r="U920" s="183"/>
      <c r="V920" s="183"/>
      <c r="W920" s="183"/>
      <c r="X920" s="183"/>
      <c r="Y920" s="183"/>
      <c r="Z920" s="183"/>
      <c r="AA920" s="183"/>
      <c r="AB920" s="183"/>
      <c r="AC920" s="183"/>
      <c r="AD920" s="37"/>
      <c r="AE920" s="183"/>
      <c r="AF920" s="183"/>
      <c r="AG920" s="183"/>
      <c r="AH920" s="183"/>
    </row>
    <row r="921" spans="1:35" ht="15.75" customHeight="1" x14ac:dyDescent="0.15">
      <c r="G921" s="186" t="s">
        <v>683</v>
      </c>
      <c r="H921" s="179" t="s">
        <v>25</v>
      </c>
      <c r="I921" s="681">
        <f>MIN(AE904:AH919)</f>
        <v>0</v>
      </c>
      <c r="J921" s="681"/>
      <c r="K921" s="681"/>
      <c r="L921" s="23" t="s">
        <v>444</v>
      </c>
      <c r="P921" s="193"/>
      <c r="T921" s="192"/>
      <c r="U921" s="192"/>
      <c r="V921" s="192"/>
      <c r="W921" s="64"/>
    </row>
    <row r="922" spans="1:35" ht="15.75" customHeight="1" x14ac:dyDescent="0.15">
      <c r="G922" s="186"/>
      <c r="I922" s="188"/>
      <c r="J922" s="188"/>
      <c r="K922" s="188"/>
      <c r="L922" s="23"/>
      <c r="P922" s="193"/>
      <c r="T922" s="192"/>
      <c r="U922" s="192"/>
      <c r="V922" s="192"/>
      <c r="W922" s="64"/>
    </row>
    <row r="923" spans="1:35" ht="15.75" customHeight="1" x14ac:dyDescent="0.15">
      <c r="G923" s="194" t="s">
        <v>210</v>
      </c>
    </row>
    <row r="924" spans="1:35" ht="15.75" customHeight="1" x14ac:dyDescent="0.15">
      <c r="B924" s="179" t="s">
        <v>571</v>
      </c>
    </row>
    <row r="926" spans="1:35" ht="15.75" customHeight="1" x14ac:dyDescent="0.15">
      <c r="F926" s="23" t="s">
        <v>211</v>
      </c>
      <c r="G926" s="23"/>
      <c r="H926" s="23"/>
      <c r="I926" s="23"/>
      <c r="J926" s="23"/>
      <c r="K926" s="23"/>
      <c r="L926" s="23"/>
      <c r="M926" s="23"/>
      <c r="N926" s="23"/>
      <c r="O926" s="23"/>
      <c r="P926" s="23"/>
      <c r="Q926" s="23"/>
      <c r="R926" s="23"/>
      <c r="S926" s="23"/>
      <c r="T926" s="23"/>
      <c r="U926" s="23"/>
      <c r="V926" s="23"/>
      <c r="W926" s="23"/>
      <c r="X926" s="23"/>
      <c r="Y926" s="23"/>
      <c r="Z926" s="23"/>
      <c r="AA926" s="23"/>
      <c r="AB926" s="23"/>
      <c r="AC926" s="23"/>
      <c r="AD926" s="23"/>
      <c r="AE926" s="23"/>
      <c r="AF926" s="23"/>
      <c r="AG926" s="23"/>
      <c r="AH926" s="23"/>
      <c r="AI926" s="23"/>
    </row>
    <row r="927" spans="1:35" ht="15.75" customHeight="1" x14ac:dyDescent="0.15">
      <c r="G927" s="23" t="s">
        <v>212</v>
      </c>
      <c r="H927" s="23"/>
      <c r="I927" s="23"/>
      <c r="J927" s="23"/>
      <c r="K927" s="23"/>
      <c r="L927" s="23"/>
      <c r="M927" s="23"/>
      <c r="N927" s="23"/>
      <c r="O927" s="23"/>
      <c r="P927" s="23"/>
      <c r="Q927" s="23"/>
      <c r="R927" s="23"/>
      <c r="S927" s="23"/>
      <c r="T927" s="23"/>
      <c r="U927" s="23"/>
      <c r="V927" s="23"/>
      <c r="W927" s="23"/>
      <c r="X927" s="23"/>
      <c r="Y927" s="23"/>
      <c r="Z927" s="23"/>
      <c r="AA927" s="23"/>
      <c r="AB927" s="23"/>
      <c r="AC927" s="23"/>
      <c r="AD927" s="23"/>
      <c r="AE927" s="23"/>
      <c r="AF927" s="23"/>
      <c r="AG927" s="23"/>
      <c r="AH927" s="23"/>
      <c r="AI927" s="23"/>
    </row>
    <row r="928" spans="1:35" ht="15.75" customHeight="1" x14ac:dyDescent="0.15">
      <c r="F928" s="179"/>
    </row>
    <row r="929" spans="2:62" ht="15.75" customHeight="1" x14ac:dyDescent="0.15">
      <c r="F929" s="299" t="s">
        <v>193</v>
      </c>
      <c r="G929" s="299"/>
      <c r="H929" s="179" t="s">
        <v>25</v>
      </c>
      <c r="I929" s="299" t="s">
        <v>213</v>
      </c>
      <c r="J929" s="299"/>
      <c r="K929" s="179" t="s">
        <v>1</v>
      </c>
      <c r="L929" s="299" t="s">
        <v>126</v>
      </c>
      <c r="M929" s="299"/>
      <c r="N929" s="23" t="s">
        <v>1</v>
      </c>
      <c r="O929" s="194" t="s">
        <v>215</v>
      </c>
      <c r="P929" s="23"/>
      <c r="Q929" s="23"/>
      <c r="R929" s="23"/>
      <c r="S929" s="23"/>
      <c r="T929" s="23"/>
      <c r="U929" s="23"/>
      <c r="V929" s="23"/>
      <c r="W929" s="23"/>
      <c r="X929" s="23"/>
      <c r="Y929" s="23"/>
      <c r="Z929" s="23"/>
      <c r="AA929" s="23"/>
      <c r="AB929" s="23"/>
      <c r="AC929" s="23"/>
      <c r="AD929" s="23"/>
      <c r="AE929" s="23"/>
      <c r="AF929" s="23"/>
      <c r="AG929" s="23"/>
      <c r="AH929" s="23"/>
      <c r="AI929" s="23"/>
    </row>
    <row r="930" spans="2:62" ht="15.75" customHeight="1" x14ac:dyDescent="0.15">
      <c r="G930" s="23"/>
      <c r="H930" s="23"/>
      <c r="I930" s="23"/>
      <c r="J930" s="23"/>
      <c r="K930" s="23"/>
      <c r="L930" s="23"/>
      <c r="M930" s="23"/>
      <c r="N930" s="23"/>
      <c r="O930" s="23"/>
      <c r="P930" s="23"/>
      <c r="Q930" s="23"/>
      <c r="R930" s="23"/>
      <c r="S930" s="23"/>
      <c r="T930" s="23"/>
      <c r="U930" s="23"/>
      <c r="V930" s="23"/>
      <c r="W930" s="23"/>
      <c r="X930" s="23"/>
      <c r="Y930" s="23"/>
      <c r="Z930" s="23"/>
      <c r="AA930" s="23"/>
      <c r="AB930" s="23"/>
      <c r="AC930" s="23"/>
      <c r="AD930" s="23"/>
      <c r="AE930" s="23"/>
      <c r="AF930" s="23"/>
      <c r="AG930" s="23"/>
      <c r="AH930" s="23"/>
      <c r="AI930" s="23"/>
    </row>
    <row r="931" spans="2:62" ht="15.75" customHeight="1" x14ac:dyDescent="0.15">
      <c r="G931" s="23" t="s">
        <v>3</v>
      </c>
      <c r="H931" s="23"/>
      <c r="I931" s="23"/>
      <c r="J931" s="299" t="s">
        <v>126</v>
      </c>
      <c r="K931" s="299"/>
      <c r="L931" s="179" t="s">
        <v>2</v>
      </c>
      <c r="M931" s="23" t="s">
        <v>216</v>
      </c>
      <c r="N931" s="23"/>
      <c r="O931" s="23"/>
      <c r="P931" s="23"/>
      <c r="Q931" s="23"/>
      <c r="R931" s="23"/>
      <c r="S931" s="23"/>
      <c r="T931" s="23"/>
      <c r="U931" s="23"/>
      <c r="V931" s="23"/>
      <c r="W931" s="23"/>
      <c r="X931" s="23"/>
      <c r="Y931" s="23"/>
      <c r="Z931" s="23"/>
      <c r="AA931" s="23"/>
      <c r="AB931" s="23"/>
      <c r="AC931" s="23"/>
      <c r="AD931" s="23"/>
      <c r="AE931" s="23"/>
      <c r="AF931" s="23"/>
      <c r="AG931" s="23"/>
      <c r="AH931" s="23"/>
      <c r="AI931" s="23"/>
    </row>
    <row r="932" spans="2:62" ht="15.75" customHeight="1" x14ac:dyDescent="0.15">
      <c r="G932" s="23"/>
      <c r="H932" s="23"/>
      <c r="I932" s="23"/>
      <c r="J932" s="299" t="s">
        <v>213</v>
      </c>
      <c r="K932" s="299"/>
      <c r="L932" s="179" t="s">
        <v>2</v>
      </c>
      <c r="M932" s="23" t="s">
        <v>702</v>
      </c>
      <c r="N932" s="23"/>
      <c r="O932" s="23"/>
      <c r="P932" s="23"/>
      <c r="Q932" s="23"/>
      <c r="R932" s="23"/>
      <c r="S932" s="23"/>
      <c r="T932" s="23"/>
      <c r="U932" s="23"/>
      <c r="V932" s="23"/>
      <c r="W932" s="23"/>
      <c r="X932" s="23"/>
      <c r="Y932" s="23"/>
      <c r="Z932" s="23"/>
      <c r="AA932" s="23"/>
      <c r="AB932" s="23"/>
      <c r="AC932" s="23"/>
      <c r="AD932" s="23"/>
      <c r="AE932" s="23"/>
      <c r="AF932" s="23"/>
      <c r="AG932" s="23"/>
      <c r="AH932" s="23"/>
      <c r="AI932" s="23"/>
    </row>
    <row r="933" spans="2:62" ht="15.75" customHeight="1" x14ac:dyDescent="0.15">
      <c r="G933" s="23"/>
      <c r="H933" s="23"/>
      <c r="I933" s="23"/>
      <c r="M933" s="23" t="s">
        <v>342</v>
      </c>
      <c r="N933" s="23"/>
      <c r="O933" s="23"/>
      <c r="P933" s="23"/>
      <c r="Q933" s="23"/>
      <c r="R933" s="23"/>
      <c r="S933" s="23"/>
      <c r="T933" s="23"/>
      <c r="U933" s="23"/>
      <c r="V933" s="23"/>
      <c r="W933" s="23"/>
      <c r="X933" s="23"/>
      <c r="Y933" s="23"/>
      <c r="Z933" s="23"/>
      <c r="AA933" s="23"/>
      <c r="AG933" s="23"/>
      <c r="AH933" s="23"/>
      <c r="AI933" s="23"/>
    </row>
    <row r="934" spans="2:62" ht="15.75" customHeight="1" x14ac:dyDescent="0.15">
      <c r="G934" s="23"/>
      <c r="H934" s="23"/>
      <c r="I934" s="23"/>
      <c r="L934" s="455" t="s">
        <v>217</v>
      </c>
      <c r="M934" s="455"/>
      <c r="N934" s="455"/>
      <c r="O934" s="455"/>
      <c r="P934" s="455"/>
      <c r="Q934" s="455"/>
      <c r="R934" s="455"/>
      <c r="S934" s="455"/>
      <c r="T934" s="455"/>
      <c r="U934" s="179" t="s">
        <v>2</v>
      </c>
      <c r="V934" s="299" t="s">
        <v>428</v>
      </c>
      <c r="W934" s="299"/>
      <c r="X934" s="513">
        <v>7</v>
      </c>
      <c r="Y934" s="513"/>
      <c r="Z934" s="455" t="s">
        <v>426</v>
      </c>
      <c r="AA934" s="455"/>
      <c r="AB934" s="512">
        <v>200</v>
      </c>
      <c r="AC934" s="512"/>
      <c r="AD934" s="23" t="s">
        <v>207</v>
      </c>
      <c r="AE934" s="23"/>
      <c r="AF934" s="23"/>
      <c r="AG934" s="23"/>
      <c r="AH934" s="23"/>
      <c r="AI934" s="23"/>
      <c r="AJ934" s="23"/>
      <c r="AK934" s="23"/>
      <c r="AM934" s="24"/>
      <c r="AN934" s="24"/>
      <c r="BI934" s="179"/>
      <c r="BJ934" s="179"/>
    </row>
    <row r="935" spans="2:62" ht="15.75" customHeight="1" x14ac:dyDescent="0.15">
      <c r="G935" s="23"/>
      <c r="H935" s="23"/>
      <c r="I935" s="23"/>
      <c r="L935" s="588" t="s">
        <v>218</v>
      </c>
      <c r="M935" s="588"/>
      <c r="N935" s="588"/>
      <c r="O935" s="588"/>
      <c r="P935" s="588"/>
      <c r="Q935" s="179" t="s">
        <v>2</v>
      </c>
      <c r="R935" s="299" t="s">
        <v>428</v>
      </c>
      <c r="S935" s="299"/>
      <c r="T935" s="512">
        <v>0.7</v>
      </c>
      <c r="U935" s="512"/>
      <c r="V935" s="455" t="s">
        <v>427</v>
      </c>
      <c r="W935" s="455"/>
      <c r="X935" s="512">
        <v>200</v>
      </c>
      <c r="Y935" s="512"/>
      <c r="Z935" s="589" t="s">
        <v>219</v>
      </c>
      <c r="AA935" s="589"/>
      <c r="AB935" s="95">
        <v>10</v>
      </c>
      <c r="AC935" s="455" t="s">
        <v>426</v>
      </c>
      <c r="AD935" s="455"/>
      <c r="AE935" s="512">
        <v>200</v>
      </c>
      <c r="AF935" s="512"/>
      <c r="AG935" s="23" t="s">
        <v>207</v>
      </c>
      <c r="AH935" s="23"/>
      <c r="AM935" s="24"/>
      <c r="AN935" s="24"/>
      <c r="BI935" s="179"/>
      <c r="BJ935" s="179"/>
    </row>
    <row r="936" spans="2:62" ht="15.75" customHeight="1" x14ac:dyDescent="0.15">
      <c r="G936" s="23"/>
      <c r="H936" s="23"/>
      <c r="I936" s="23"/>
      <c r="M936" s="23"/>
      <c r="N936" s="186" t="s">
        <v>204</v>
      </c>
      <c r="O936" s="179" t="s">
        <v>2</v>
      </c>
      <c r="P936" s="23" t="s">
        <v>220</v>
      </c>
      <c r="Q936" s="23"/>
      <c r="R936" s="23"/>
      <c r="S936" s="23"/>
      <c r="T936" s="23"/>
      <c r="U936" s="23"/>
      <c r="V936" s="23"/>
      <c r="W936" s="23"/>
      <c r="X936" s="23"/>
      <c r="AE936" s="23"/>
      <c r="AF936" s="23"/>
      <c r="AG936" s="23"/>
      <c r="AH936" s="23"/>
      <c r="AI936" s="23"/>
    </row>
    <row r="937" spans="2:62" ht="15.75" customHeight="1" x14ac:dyDescent="0.15">
      <c r="F937" s="179"/>
      <c r="N937" s="186" t="s">
        <v>221</v>
      </c>
      <c r="O937" s="179" t="s">
        <v>2</v>
      </c>
      <c r="P937" s="194" t="s">
        <v>222</v>
      </c>
    </row>
    <row r="938" spans="2:62" ht="15.75" customHeight="1" x14ac:dyDescent="0.15">
      <c r="N938" s="186" t="s">
        <v>215</v>
      </c>
      <c r="O938" s="179" t="s">
        <v>2</v>
      </c>
      <c r="P938" s="194" t="s">
        <v>223</v>
      </c>
    </row>
    <row r="940" spans="2:62" ht="15.75" customHeight="1" x14ac:dyDescent="0.15">
      <c r="G940" s="194" t="s">
        <v>343</v>
      </c>
    </row>
    <row r="941" spans="2:62" s="194" customFormat="1" ht="15.75" customHeight="1" x14ac:dyDescent="0.15">
      <c r="G941" s="194" t="s">
        <v>344</v>
      </c>
    </row>
    <row r="942" spans="2:62" s="194" customFormat="1" ht="15.75" customHeight="1" x14ac:dyDescent="0.15">
      <c r="B942" s="179" t="s">
        <v>571</v>
      </c>
    </row>
    <row r="943" spans="2:62" s="194" customFormat="1" ht="15.75" customHeight="1" x14ac:dyDescent="0.15"/>
    <row r="944" spans="2:62" s="23" customFormat="1" ht="15.75" customHeight="1" x14ac:dyDescent="0.15">
      <c r="F944" s="28" t="s">
        <v>448</v>
      </c>
      <c r="G944" s="34"/>
      <c r="H944" s="34"/>
      <c r="I944" s="28"/>
      <c r="J944" s="28"/>
      <c r="K944" s="28"/>
      <c r="L944" s="28"/>
      <c r="M944" s="28"/>
      <c r="N944" s="28"/>
      <c r="O944" s="28"/>
      <c r="P944" s="28"/>
      <c r="Q944" s="28"/>
      <c r="R944" s="28"/>
      <c r="S944" s="28"/>
      <c r="T944" s="28"/>
      <c r="U944" s="28"/>
      <c r="V944" s="28"/>
      <c r="W944" s="28"/>
      <c r="X944" s="28"/>
      <c r="Y944" s="28"/>
      <c r="Z944" s="28"/>
      <c r="AA944" s="28"/>
      <c r="AB944" s="28"/>
      <c r="AC944" s="28"/>
      <c r="AD944" s="28"/>
      <c r="AE944" s="28"/>
      <c r="AF944" s="28"/>
      <c r="AG944" s="28"/>
      <c r="AH944" s="28"/>
      <c r="AI944" s="28"/>
      <c r="AJ944" s="30"/>
    </row>
    <row r="945" spans="1:35" s="23" customFormat="1" ht="15.75" customHeight="1" x14ac:dyDescent="0.15">
      <c r="F945" s="341" t="s">
        <v>417</v>
      </c>
      <c r="G945" s="261"/>
      <c r="H945" s="261"/>
      <c r="I945" s="261"/>
      <c r="J945" s="261"/>
      <c r="K945" s="261"/>
      <c r="L945" s="261"/>
      <c r="M945" s="261"/>
      <c r="N945" s="261"/>
      <c r="O945" s="261"/>
      <c r="P945" s="261"/>
      <c r="Q945" s="261"/>
      <c r="R945" s="261"/>
      <c r="S945" s="261"/>
      <c r="T945" s="334"/>
      <c r="U945" s="354" t="s">
        <v>418</v>
      </c>
      <c r="V945" s="269"/>
      <c r="W945" s="269"/>
      <c r="X945" s="269"/>
      <c r="Y945" s="269"/>
      <c r="Z945" s="269"/>
      <c r="AA945" s="269"/>
      <c r="AB945" s="269"/>
      <c r="AC945" s="269"/>
      <c r="AD945" s="269"/>
      <c r="AE945" s="269"/>
      <c r="AF945" s="269"/>
      <c r="AG945" s="269"/>
      <c r="AH945" s="269"/>
      <c r="AI945" s="285"/>
    </row>
    <row r="946" spans="1:35" s="23" customFormat="1" ht="15.75" customHeight="1" x14ac:dyDescent="0.15">
      <c r="F946" s="494" t="s">
        <v>74</v>
      </c>
      <c r="G946" s="503"/>
      <c r="H946" s="486" t="s">
        <v>181</v>
      </c>
      <c r="I946" s="487"/>
      <c r="J946" s="487"/>
      <c r="K946" s="489" t="s">
        <v>224</v>
      </c>
      <c r="L946" s="490"/>
      <c r="M946" s="491"/>
      <c r="N946" s="489" t="s">
        <v>450</v>
      </c>
      <c r="O946" s="490"/>
      <c r="P946" s="491"/>
      <c r="Q946" s="489" t="s">
        <v>227</v>
      </c>
      <c r="R946" s="490"/>
      <c r="S946" s="490"/>
      <c r="T946" s="495"/>
      <c r="U946" s="325" t="s">
        <v>74</v>
      </c>
      <c r="V946" s="259"/>
      <c r="W946" s="353" t="s">
        <v>181</v>
      </c>
      <c r="X946" s="262"/>
      <c r="Y946" s="262"/>
      <c r="Z946" s="497" t="s">
        <v>224</v>
      </c>
      <c r="AA946" s="498"/>
      <c r="AB946" s="499"/>
      <c r="AC946" s="497" t="s">
        <v>450</v>
      </c>
      <c r="AD946" s="498"/>
      <c r="AE946" s="499"/>
      <c r="AF946" s="497" t="s">
        <v>227</v>
      </c>
      <c r="AG946" s="498"/>
      <c r="AH946" s="498"/>
      <c r="AI946" s="498"/>
    </row>
    <row r="947" spans="1:35" s="23" customFormat="1" ht="15.75" customHeight="1" x14ac:dyDescent="0.15">
      <c r="F947" s="504"/>
      <c r="G947" s="502"/>
      <c r="H947" s="488"/>
      <c r="I947" s="488"/>
      <c r="J947" s="488"/>
      <c r="K947" s="492"/>
      <c r="L947" s="493"/>
      <c r="M947" s="494"/>
      <c r="N947" s="492"/>
      <c r="O947" s="493"/>
      <c r="P947" s="494"/>
      <c r="Q947" s="492"/>
      <c r="R947" s="493"/>
      <c r="S947" s="493"/>
      <c r="T947" s="496"/>
      <c r="U947" s="501"/>
      <c r="V947" s="502"/>
      <c r="W947" s="488"/>
      <c r="X947" s="488"/>
      <c r="Y947" s="488"/>
      <c r="Z947" s="492"/>
      <c r="AA947" s="493"/>
      <c r="AB947" s="494"/>
      <c r="AC947" s="492"/>
      <c r="AD947" s="493"/>
      <c r="AE947" s="494"/>
      <c r="AF947" s="492"/>
      <c r="AG947" s="493"/>
      <c r="AH947" s="493"/>
      <c r="AI947" s="493"/>
    </row>
    <row r="948" spans="1:35" s="23" customFormat="1" ht="15.75" customHeight="1" x14ac:dyDescent="0.15">
      <c r="A948" s="181" t="str">
        <f t="shared" ref="A948:A963" si="136">IF(LEN(F948)+LEN(U948)=0,"×","")</f>
        <v/>
      </c>
      <c r="B948" s="179"/>
      <c r="F948" s="433">
        <v>2</v>
      </c>
      <c r="G948" s="434"/>
      <c r="H948" s="437">
        <v>0.33000001311302185</v>
      </c>
      <c r="I948" s="437"/>
      <c r="J948" s="437"/>
      <c r="K948" s="471" t="s">
        <v>397</v>
      </c>
      <c r="L948" s="472"/>
      <c r="M948" s="433"/>
      <c r="N948" s="473">
        <v>0</v>
      </c>
      <c r="O948" s="473"/>
      <c r="P948" s="473"/>
      <c r="Q948" s="474">
        <f>IF(N948="","",N948*H948*AE965)</f>
        <v>0</v>
      </c>
      <c r="R948" s="475"/>
      <c r="S948" s="475"/>
      <c r="T948" s="476"/>
      <c r="U948" s="470">
        <v>2</v>
      </c>
      <c r="V948" s="434"/>
      <c r="W948" s="437">
        <v>0.33000001311302185</v>
      </c>
      <c r="X948" s="437"/>
      <c r="Y948" s="437"/>
      <c r="Z948" s="471" t="s">
        <v>397</v>
      </c>
      <c r="AA948" s="472"/>
      <c r="AB948" s="433"/>
      <c r="AC948" s="473">
        <v>0</v>
      </c>
      <c r="AD948" s="473"/>
      <c r="AE948" s="473"/>
      <c r="AF948" s="474">
        <f>IF(AC948="","",AC948*W948*AE965)</f>
        <v>0</v>
      </c>
      <c r="AG948" s="475"/>
      <c r="AH948" s="475"/>
      <c r="AI948" s="475"/>
    </row>
    <row r="949" spans="1:35" s="23" customFormat="1" ht="15.75" customHeight="1" x14ac:dyDescent="0.15">
      <c r="A949" s="181" t="str">
        <f t="shared" si="136"/>
        <v/>
      </c>
      <c r="B949" s="179"/>
      <c r="F949" s="435">
        <v>3</v>
      </c>
      <c r="G949" s="436"/>
      <c r="H949" s="431">
        <v>1.5</v>
      </c>
      <c r="I949" s="431"/>
      <c r="J949" s="431"/>
      <c r="K949" s="477" t="s">
        <v>452</v>
      </c>
      <c r="L949" s="478"/>
      <c r="M949" s="435"/>
      <c r="N949" s="482">
        <v>0</v>
      </c>
      <c r="O949" s="482"/>
      <c r="P949" s="482"/>
      <c r="Q949" s="483">
        <f>IF(N949="","",N949*H949*AE965)</f>
        <v>0</v>
      </c>
      <c r="R949" s="484"/>
      <c r="S949" s="484"/>
      <c r="T949" s="485"/>
      <c r="U949" s="500">
        <v>3</v>
      </c>
      <c r="V949" s="436"/>
      <c r="W949" s="431">
        <v>1.5</v>
      </c>
      <c r="X949" s="431"/>
      <c r="Y949" s="431"/>
      <c r="Z949" s="477" t="s">
        <v>452</v>
      </c>
      <c r="AA949" s="478"/>
      <c r="AB949" s="435"/>
      <c r="AC949" s="482">
        <v>0</v>
      </c>
      <c r="AD949" s="482"/>
      <c r="AE949" s="482"/>
      <c r="AF949" s="483">
        <f>IF(AC949="","",AC949*W949*AE965)</f>
        <v>0</v>
      </c>
      <c r="AG949" s="484"/>
      <c r="AH949" s="484"/>
      <c r="AI949" s="484"/>
    </row>
    <row r="950" spans="1:35" s="23" customFormat="1" ht="15.75" customHeight="1" x14ac:dyDescent="0.15">
      <c r="A950" s="181" t="str">
        <f t="shared" si="136"/>
        <v/>
      </c>
      <c r="B950" s="179"/>
      <c r="F950" s="435">
        <v>4</v>
      </c>
      <c r="G950" s="436"/>
      <c r="H950" s="431">
        <v>6.5500001907348633</v>
      </c>
      <c r="I950" s="431"/>
      <c r="J950" s="431"/>
      <c r="K950" s="477" t="s">
        <v>452</v>
      </c>
      <c r="L950" s="478"/>
      <c r="M950" s="435"/>
      <c r="N950" s="482">
        <v>20</v>
      </c>
      <c r="O950" s="482"/>
      <c r="P950" s="482"/>
      <c r="Q950" s="483">
        <f>IF(N950="","",N950*H950*AE965)</f>
        <v>617.32297440673176</v>
      </c>
      <c r="R950" s="484"/>
      <c r="S950" s="484"/>
      <c r="T950" s="485"/>
      <c r="U950" s="500">
        <v>4</v>
      </c>
      <c r="V950" s="436"/>
      <c r="W950" s="431">
        <v>6.5500001907348633</v>
      </c>
      <c r="X950" s="431"/>
      <c r="Y950" s="431"/>
      <c r="Z950" s="477" t="s">
        <v>452</v>
      </c>
      <c r="AA950" s="478"/>
      <c r="AB950" s="435"/>
      <c r="AC950" s="482">
        <v>20</v>
      </c>
      <c r="AD950" s="482"/>
      <c r="AE950" s="482"/>
      <c r="AF950" s="483">
        <f>IF(AC950="","",AC950*W950*AE965)</f>
        <v>617.32297440673176</v>
      </c>
      <c r="AG950" s="484"/>
      <c r="AH950" s="484"/>
      <c r="AI950" s="484"/>
    </row>
    <row r="951" spans="1:35" s="23" customFormat="1" ht="15.75" customHeight="1" x14ac:dyDescent="0.15">
      <c r="A951" s="181" t="str">
        <f t="shared" si="136"/>
        <v/>
      </c>
      <c r="B951" s="179"/>
      <c r="F951" s="435">
        <v>5</v>
      </c>
      <c r="G951" s="436"/>
      <c r="H951" s="431">
        <v>3.4500000476837158</v>
      </c>
      <c r="I951" s="431"/>
      <c r="J951" s="431"/>
      <c r="K951" s="477" t="s">
        <v>452</v>
      </c>
      <c r="L951" s="478"/>
      <c r="M951" s="435"/>
      <c r="N951" s="482">
        <v>37.200000000000003</v>
      </c>
      <c r="O951" s="482"/>
      <c r="P951" s="482"/>
      <c r="Q951" s="483">
        <f>IF(N951="","",N951*H951*AE965)</f>
        <v>604.78801010156803</v>
      </c>
      <c r="R951" s="484"/>
      <c r="S951" s="484"/>
      <c r="T951" s="485"/>
      <c r="U951" s="500">
        <v>5</v>
      </c>
      <c r="V951" s="436"/>
      <c r="W951" s="431">
        <v>3.4500000476837158</v>
      </c>
      <c r="X951" s="431"/>
      <c r="Y951" s="431"/>
      <c r="Z951" s="477" t="s">
        <v>452</v>
      </c>
      <c r="AA951" s="478"/>
      <c r="AB951" s="435"/>
      <c r="AC951" s="482">
        <v>37.200000000000003</v>
      </c>
      <c r="AD951" s="482"/>
      <c r="AE951" s="482"/>
      <c r="AF951" s="483">
        <f>IF(AC951="","",AC951*W951*AE965)</f>
        <v>604.78801010156803</v>
      </c>
      <c r="AG951" s="484"/>
      <c r="AH951" s="484"/>
      <c r="AI951" s="484"/>
    </row>
    <row r="952" spans="1:35" s="23" customFormat="1" ht="15.75" customHeight="1" x14ac:dyDescent="0.15">
      <c r="A952" s="181" t="str">
        <f t="shared" si="136"/>
        <v/>
      </c>
      <c r="B952" s="179"/>
      <c r="F952" s="435">
        <v>6</v>
      </c>
      <c r="G952" s="436"/>
      <c r="H952" s="431">
        <v>2.3499999046325684</v>
      </c>
      <c r="I952" s="431"/>
      <c r="J952" s="431"/>
      <c r="K952" s="477" t="s">
        <v>452</v>
      </c>
      <c r="L952" s="478"/>
      <c r="M952" s="435"/>
      <c r="N952" s="482">
        <v>60</v>
      </c>
      <c r="O952" s="482"/>
      <c r="P952" s="482"/>
      <c r="Q952" s="483">
        <f>IF(N952="","",N952*H952*AE965)</f>
        <v>664.44681926973522</v>
      </c>
      <c r="R952" s="484"/>
      <c r="S952" s="484"/>
      <c r="T952" s="485"/>
      <c r="U952" s="500">
        <v>6</v>
      </c>
      <c r="V952" s="436"/>
      <c r="W952" s="431">
        <v>2.3499999046325684</v>
      </c>
      <c r="X952" s="431"/>
      <c r="Y952" s="431"/>
      <c r="Z952" s="477" t="s">
        <v>452</v>
      </c>
      <c r="AA952" s="478"/>
      <c r="AB952" s="435"/>
      <c r="AC952" s="482">
        <v>60</v>
      </c>
      <c r="AD952" s="482"/>
      <c r="AE952" s="482"/>
      <c r="AF952" s="483">
        <f>IF(AC952="","",AC952*W952*AE965)</f>
        <v>664.44681926973522</v>
      </c>
      <c r="AG952" s="484"/>
      <c r="AH952" s="484"/>
      <c r="AI952" s="484"/>
    </row>
    <row r="953" spans="1:35" s="23" customFormat="1" ht="15.75" customHeight="1" x14ac:dyDescent="0.15">
      <c r="A953" s="181" t="str">
        <f t="shared" si="136"/>
        <v/>
      </c>
      <c r="B953" s="179"/>
      <c r="F953" s="435">
        <v>7</v>
      </c>
      <c r="G953" s="436"/>
      <c r="H953" s="431">
        <v>8.6000003814697266</v>
      </c>
      <c r="I953" s="431"/>
      <c r="J953" s="431"/>
      <c r="K953" s="477" t="s">
        <v>397</v>
      </c>
      <c r="L953" s="478"/>
      <c r="M953" s="435"/>
      <c r="N953" s="482">
        <v>200</v>
      </c>
      <c r="O953" s="482"/>
      <c r="P953" s="482"/>
      <c r="Q953" s="483">
        <f>IF(N953="","",N953*H953*AE965)</f>
        <v>8105.3094057884136</v>
      </c>
      <c r="R953" s="484"/>
      <c r="S953" s="484"/>
      <c r="T953" s="485"/>
      <c r="U953" s="500">
        <v>7</v>
      </c>
      <c r="V953" s="436"/>
      <c r="W953" s="431">
        <v>8.6000003814697266</v>
      </c>
      <c r="X953" s="431"/>
      <c r="Y953" s="431"/>
      <c r="Z953" s="477" t="s">
        <v>397</v>
      </c>
      <c r="AA953" s="478"/>
      <c r="AB953" s="435"/>
      <c r="AC953" s="482">
        <v>200</v>
      </c>
      <c r="AD953" s="482"/>
      <c r="AE953" s="482"/>
      <c r="AF953" s="483">
        <f>IF(AC953="","",AC953*W953*AE965)</f>
        <v>8105.3094057884136</v>
      </c>
      <c r="AG953" s="484"/>
      <c r="AH953" s="484"/>
      <c r="AI953" s="484"/>
    </row>
    <row r="954" spans="1:35" s="23" customFormat="1" ht="15.75" customHeight="1" x14ac:dyDescent="0.15">
      <c r="A954" s="181" t="str">
        <f t="shared" si="136"/>
        <v/>
      </c>
      <c r="B954" s="179"/>
      <c r="F954" s="435">
        <v>8</v>
      </c>
      <c r="G954" s="436"/>
      <c r="H954" s="431">
        <v>2.2000000476837158</v>
      </c>
      <c r="I954" s="431"/>
      <c r="J954" s="431"/>
      <c r="K954" s="477" t="s">
        <v>452</v>
      </c>
      <c r="L954" s="478"/>
      <c r="M954" s="435"/>
      <c r="N954" s="482">
        <v>59.3</v>
      </c>
      <c r="O954" s="482"/>
      <c r="P954" s="482"/>
      <c r="Q954" s="483">
        <f>IF(N954="","",N954*H954*AE965)</f>
        <v>614.7782797059466</v>
      </c>
      <c r="R954" s="484"/>
      <c r="S954" s="484"/>
      <c r="T954" s="485"/>
      <c r="U954" s="500">
        <v>8</v>
      </c>
      <c r="V954" s="436"/>
      <c r="W954" s="431">
        <v>2.2000000476837158</v>
      </c>
      <c r="X954" s="431"/>
      <c r="Y954" s="431"/>
      <c r="Z954" s="477" t="s">
        <v>452</v>
      </c>
      <c r="AA954" s="478"/>
      <c r="AB954" s="435"/>
      <c r="AC954" s="482">
        <v>59.3</v>
      </c>
      <c r="AD954" s="482"/>
      <c r="AE954" s="482"/>
      <c r="AF954" s="483">
        <f>IF(AC954="","",AC954*W954*AE965)</f>
        <v>614.7782797059466</v>
      </c>
      <c r="AG954" s="484"/>
      <c r="AH954" s="484"/>
      <c r="AI954" s="484"/>
    </row>
    <row r="955" spans="1:35" s="23" customFormat="1" ht="15.75" customHeight="1" x14ac:dyDescent="0.15">
      <c r="A955" s="181" t="str">
        <f t="shared" si="136"/>
        <v/>
      </c>
      <c r="B955" s="179"/>
      <c r="F955" s="435">
        <v>9</v>
      </c>
      <c r="G955" s="436"/>
      <c r="H955" s="431">
        <v>1.5</v>
      </c>
      <c r="I955" s="431"/>
      <c r="J955" s="431"/>
      <c r="K955" s="477" t="s">
        <v>397</v>
      </c>
      <c r="L955" s="478"/>
      <c r="M955" s="435"/>
      <c r="N955" s="482">
        <v>147</v>
      </c>
      <c r="O955" s="482"/>
      <c r="P955" s="482"/>
      <c r="Q955" s="483">
        <f>IF(N955="","",N955*H955*AE965)</f>
        <v>1039.081770174824</v>
      </c>
      <c r="R955" s="484"/>
      <c r="S955" s="484"/>
      <c r="T955" s="485"/>
      <c r="U955" s="500">
        <v>9</v>
      </c>
      <c r="V955" s="436"/>
      <c r="W955" s="431">
        <v>1.5</v>
      </c>
      <c r="X955" s="431"/>
      <c r="Y955" s="431"/>
      <c r="Z955" s="477" t="s">
        <v>397</v>
      </c>
      <c r="AA955" s="478"/>
      <c r="AB955" s="435"/>
      <c r="AC955" s="482">
        <v>147</v>
      </c>
      <c r="AD955" s="482"/>
      <c r="AE955" s="482"/>
      <c r="AF955" s="483">
        <f>IF(AC955="","",AC955*W955*AE965)</f>
        <v>1039.081770174824</v>
      </c>
      <c r="AG955" s="484"/>
      <c r="AH955" s="484"/>
      <c r="AI955" s="484"/>
    </row>
    <row r="956" spans="1:35" s="23" customFormat="1" ht="15.75" customHeight="1" x14ac:dyDescent="0.15">
      <c r="A956" s="181" t="str">
        <f t="shared" si="136"/>
        <v/>
      </c>
      <c r="B956" s="179"/>
      <c r="F956" s="435">
        <v>10</v>
      </c>
      <c r="G956" s="436"/>
      <c r="H956" s="431">
        <v>3.8499999046325684</v>
      </c>
      <c r="I956" s="431"/>
      <c r="J956" s="431"/>
      <c r="K956" s="477" t="s">
        <v>452</v>
      </c>
      <c r="L956" s="478"/>
      <c r="M956" s="435"/>
      <c r="N956" s="482">
        <v>60.1</v>
      </c>
      <c r="O956" s="482"/>
      <c r="P956" s="482"/>
      <c r="Q956" s="483">
        <f>IF(N956="","",N956*H956*AE965)</f>
        <v>1090.3760972168645</v>
      </c>
      <c r="R956" s="484"/>
      <c r="S956" s="484"/>
      <c r="T956" s="485"/>
      <c r="U956" s="500">
        <v>10</v>
      </c>
      <c r="V956" s="436"/>
      <c r="W956" s="431">
        <v>3.8499999046325684</v>
      </c>
      <c r="X956" s="431"/>
      <c r="Y956" s="431"/>
      <c r="Z956" s="477" t="s">
        <v>452</v>
      </c>
      <c r="AA956" s="478"/>
      <c r="AB956" s="435"/>
      <c r="AC956" s="482">
        <v>60.1</v>
      </c>
      <c r="AD956" s="482"/>
      <c r="AE956" s="482"/>
      <c r="AF956" s="483">
        <f>IF(AC956="","",AC956*W956*AE965)</f>
        <v>1090.3760972168645</v>
      </c>
      <c r="AG956" s="484"/>
      <c r="AH956" s="484"/>
      <c r="AI956" s="484"/>
    </row>
    <row r="957" spans="1:35" s="23" customFormat="1" ht="15.75" customHeight="1" x14ac:dyDescent="0.15">
      <c r="A957" s="181" t="str">
        <f t="shared" si="136"/>
        <v/>
      </c>
      <c r="B957" s="179"/>
      <c r="F957" s="435">
        <v>11</v>
      </c>
      <c r="G957" s="436"/>
      <c r="H957" s="431">
        <v>2.4000000953674316</v>
      </c>
      <c r="I957" s="431"/>
      <c r="J957" s="431"/>
      <c r="K957" s="477" t="s">
        <v>397</v>
      </c>
      <c r="L957" s="478"/>
      <c r="M957" s="435"/>
      <c r="N957" s="482">
        <v>196</v>
      </c>
      <c r="O957" s="482"/>
      <c r="P957" s="482"/>
      <c r="Q957" s="483">
        <f>IF(N957="","",N957*H957*AE965)</f>
        <v>2216.7078644570111</v>
      </c>
      <c r="R957" s="484"/>
      <c r="S957" s="484"/>
      <c r="T957" s="485"/>
      <c r="U957" s="500">
        <v>11</v>
      </c>
      <c r="V957" s="436"/>
      <c r="W957" s="431">
        <v>2.4000000953674316</v>
      </c>
      <c r="X957" s="431"/>
      <c r="Y957" s="431"/>
      <c r="Z957" s="477" t="s">
        <v>397</v>
      </c>
      <c r="AA957" s="478"/>
      <c r="AB957" s="435"/>
      <c r="AC957" s="482">
        <v>196</v>
      </c>
      <c r="AD957" s="482"/>
      <c r="AE957" s="482"/>
      <c r="AF957" s="483">
        <f>IF(AC957="","",AC957*W957*AE965)</f>
        <v>2216.7078644570111</v>
      </c>
      <c r="AG957" s="484"/>
      <c r="AH957" s="484"/>
      <c r="AI957" s="484"/>
    </row>
    <row r="958" spans="1:35" s="23" customFormat="1" ht="15.75" customHeight="1" x14ac:dyDescent="0.15">
      <c r="A958" s="181" t="str">
        <f t="shared" si="136"/>
        <v/>
      </c>
      <c r="B958" s="179"/>
      <c r="F958" s="435">
        <v>12</v>
      </c>
      <c r="G958" s="436"/>
      <c r="H958" s="431">
        <v>2.2699999809265137</v>
      </c>
      <c r="I958" s="431"/>
      <c r="J958" s="431"/>
      <c r="K958" s="477" t="s">
        <v>452</v>
      </c>
      <c r="L958" s="478"/>
      <c r="M958" s="435"/>
      <c r="N958" s="482">
        <v>60.1</v>
      </c>
      <c r="O958" s="482"/>
      <c r="P958" s="482"/>
      <c r="Q958" s="483">
        <f>IF(N958="","",N958*H958*AE965)</f>
        <v>642.89708602505266</v>
      </c>
      <c r="R958" s="484"/>
      <c r="S958" s="484"/>
      <c r="T958" s="485"/>
      <c r="U958" s="500">
        <v>12</v>
      </c>
      <c r="V958" s="436"/>
      <c r="W958" s="431">
        <v>2.2699999809265137</v>
      </c>
      <c r="X958" s="431"/>
      <c r="Y958" s="431"/>
      <c r="Z958" s="477" t="s">
        <v>452</v>
      </c>
      <c r="AA958" s="478"/>
      <c r="AB958" s="435"/>
      <c r="AC958" s="482">
        <v>60.1</v>
      </c>
      <c r="AD958" s="482"/>
      <c r="AE958" s="482"/>
      <c r="AF958" s="483">
        <f>IF(AC958="","",AC958*W958*AE965)</f>
        <v>642.89708602505266</v>
      </c>
      <c r="AG958" s="484"/>
      <c r="AH958" s="484"/>
      <c r="AI958" s="484"/>
    </row>
    <row r="959" spans="1:35" s="23" customFormat="1" ht="15.75" hidden="1" customHeight="1" x14ac:dyDescent="0.15">
      <c r="A959" s="181" t="str">
        <f t="shared" si="136"/>
        <v>×</v>
      </c>
      <c r="B959" s="179"/>
      <c r="F959" s="435"/>
      <c r="G959" s="436"/>
      <c r="H959" s="431"/>
      <c r="I959" s="431"/>
      <c r="J959" s="431"/>
      <c r="K959" s="477"/>
      <c r="L959" s="478"/>
      <c r="M959" s="435"/>
      <c r="N959" s="482"/>
      <c r="O959" s="482"/>
      <c r="P959" s="482"/>
      <c r="Q959" s="483" t="str">
        <f>IF(N959="","",N959*H959*AE965)</f>
        <v/>
      </c>
      <c r="R959" s="484"/>
      <c r="S959" s="484"/>
      <c r="T959" s="485"/>
      <c r="U959" s="500"/>
      <c r="V959" s="436"/>
      <c r="W959" s="431"/>
      <c r="X959" s="431"/>
      <c r="Y959" s="431"/>
      <c r="Z959" s="477"/>
      <c r="AA959" s="478"/>
      <c r="AB959" s="435"/>
      <c r="AC959" s="482"/>
      <c r="AD959" s="482"/>
      <c r="AE959" s="482"/>
      <c r="AF959" s="483" t="str">
        <f>IF(AC959="","",AC959*W959*AE965)</f>
        <v/>
      </c>
      <c r="AG959" s="484"/>
      <c r="AH959" s="484"/>
      <c r="AI959" s="484"/>
    </row>
    <row r="960" spans="1:35" s="23" customFormat="1" ht="15.75" hidden="1" customHeight="1" x14ac:dyDescent="0.15">
      <c r="A960" s="181" t="str">
        <f t="shared" si="136"/>
        <v>×</v>
      </c>
      <c r="B960" s="179"/>
      <c r="F960" s="435"/>
      <c r="G960" s="436"/>
      <c r="H960" s="431"/>
      <c r="I960" s="431"/>
      <c r="J960" s="431"/>
      <c r="K960" s="477"/>
      <c r="L960" s="478"/>
      <c r="M960" s="435"/>
      <c r="N960" s="482"/>
      <c r="O960" s="482"/>
      <c r="P960" s="482"/>
      <c r="Q960" s="483" t="str">
        <f>IF(N960="","",N960*H960*AE965)</f>
        <v/>
      </c>
      <c r="R960" s="484"/>
      <c r="S960" s="484"/>
      <c r="T960" s="485"/>
      <c r="U960" s="500"/>
      <c r="V960" s="436"/>
      <c r="W960" s="431"/>
      <c r="X960" s="431"/>
      <c r="Y960" s="431"/>
      <c r="Z960" s="477"/>
      <c r="AA960" s="478"/>
      <c r="AB960" s="435"/>
      <c r="AC960" s="482"/>
      <c r="AD960" s="482"/>
      <c r="AE960" s="482"/>
      <c r="AF960" s="483" t="str">
        <f>IF(AC960="","",AC960*W960*AE965)</f>
        <v/>
      </c>
      <c r="AG960" s="484"/>
      <c r="AH960" s="484"/>
      <c r="AI960" s="484"/>
    </row>
    <row r="961" spans="1:38" s="23" customFormat="1" ht="15.75" hidden="1" customHeight="1" x14ac:dyDescent="0.15">
      <c r="A961" s="181" t="str">
        <f t="shared" si="136"/>
        <v>×</v>
      </c>
      <c r="B961" s="179"/>
      <c r="F961" s="435"/>
      <c r="G961" s="436"/>
      <c r="H961" s="431"/>
      <c r="I961" s="431"/>
      <c r="J961" s="431"/>
      <c r="K961" s="477"/>
      <c r="L961" s="478"/>
      <c r="M961" s="435"/>
      <c r="N961" s="482"/>
      <c r="O961" s="482"/>
      <c r="P961" s="482"/>
      <c r="Q961" s="483" t="str">
        <f>IF(N961="","",N961*H961*AE965)</f>
        <v/>
      </c>
      <c r="R961" s="484"/>
      <c r="S961" s="484"/>
      <c r="T961" s="485"/>
      <c r="U961" s="500"/>
      <c r="V961" s="436"/>
      <c r="W961" s="431"/>
      <c r="X961" s="431"/>
      <c r="Y961" s="431"/>
      <c r="Z961" s="477"/>
      <c r="AA961" s="478"/>
      <c r="AB961" s="435"/>
      <c r="AC961" s="482"/>
      <c r="AD961" s="482"/>
      <c r="AE961" s="482"/>
      <c r="AF961" s="483" t="str">
        <f>IF(AC961="","",AC961*W961*AE965)</f>
        <v/>
      </c>
      <c r="AG961" s="484"/>
      <c r="AH961" s="484"/>
      <c r="AI961" s="484"/>
    </row>
    <row r="962" spans="1:38" s="23" customFormat="1" ht="15.75" hidden="1" customHeight="1" x14ac:dyDescent="0.15">
      <c r="A962" s="181" t="str">
        <f t="shared" si="136"/>
        <v>×</v>
      </c>
      <c r="B962" s="179"/>
      <c r="F962" s="435"/>
      <c r="G962" s="436"/>
      <c r="H962" s="431"/>
      <c r="I962" s="431"/>
      <c r="J962" s="431"/>
      <c r="K962" s="477"/>
      <c r="L962" s="478"/>
      <c r="M962" s="435"/>
      <c r="N962" s="482"/>
      <c r="O962" s="482"/>
      <c r="P962" s="482"/>
      <c r="Q962" s="483" t="str">
        <f>IF(N962="","",N962*H962*AE965)</f>
        <v/>
      </c>
      <c r="R962" s="484"/>
      <c r="S962" s="484"/>
      <c r="T962" s="485"/>
      <c r="U962" s="500"/>
      <c r="V962" s="436"/>
      <c r="W962" s="431"/>
      <c r="X962" s="431"/>
      <c r="Y962" s="431"/>
      <c r="Z962" s="477"/>
      <c r="AA962" s="478"/>
      <c r="AB962" s="435"/>
      <c r="AC962" s="482"/>
      <c r="AD962" s="482"/>
      <c r="AE962" s="482"/>
      <c r="AF962" s="483" t="str">
        <f>IF(AC962="","",AC962*W962*AE965)</f>
        <v/>
      </c>
      <c r="AG962" s="484"/>
      <c r="AH962" s="484"/>
      <c r="AI962" s="484"/>
    </row>
    <row r="963" spans="1:38" s="23" customFormat="1" ht="15.75" hidden="1" customHeight="1" x14ac:dyDescent="0.15">
      <c r="A963" s="181" t="str">
        <f t="shared" si="136"/>
        <v>×</v>
      </c>
      <c r="B963" s="179"/>
      <c r="F963" s="435"/>
      <c r="G963" s="436"/>
      <c r="H963" s="431"/>
      <c r="I963" s="431"/>
      <c r="J963" s="431"/>
      <c r="K963" s="477"/>
      <c r="L963" s="478"/>
      <c r="M963" s="435"/>
      <c r="N963" s="482"/>
      <c r="O963" s="482"/>
      <c r="P963" s="482"/>
      <c r="Q963" s="483" t="str">
        <f>IF(N963="","",N963*H963*AE965)</f>
        <v/>
      </c>
      <c r="R963" s="484"/>
      <c r="S963" s="484"/>
      <c r="T963" s="485"/>
      <c r="U963" s="500"/>
      <c r="V963" s="436"/>
      <c r="W963" s="431"/>
      <c r="X963" s="431"/>
      <c r="Y963" s="431"/>
      <c r="Z963" s="477"/>
      <c r="AA963" s="478"/>
      <c r="AB963" s="435"/>
      <c r="AC963" s="482"/>
      <c r="AD963" s="482"/>
      <c r="AE963" s="482"/>
      <c r="AF963" s="483" t="str">
        <f>IF(AC963="","",AC963*W963*AE965)</f>
        <v/>
      </c>
      <c r="AG963" s="484"/>
      <c r="AH963" s="484"/>
      <c r="AI963" s="484"/>
    </row>
    <row r="964" spans="1:38" s="23" customFormat="1" ht="15.75" customHeight="1" x14ac:dyDescent="0.15">
      <c r="A964" s="179"/>
      <c r="B964" s="179"/>
      <c r="F964" s="251" t="s">
        <v>451</v>
      </c>
      <c r="G964" s="252"/>
      <c r="H964" s="479">
        <f>ROUND(SUM(Q948:T963),1)</f>
        <v>15595.7</v>
      </c>
      <c r="I964" s="480"/>
      <c r="J964" s="480"/>
      <c r="K964" s="480"/>
      <c r="L964" s="480"/>
      <c r="M964" s="480"/>
      <c r="N964" s="480"/>
      <c r="O964" s="480"/>
      <c r="P964" s="480"/>
      <c r="Q964" s="480"/>
      <c r="R964" s="480"/>
      <c r="S964" s="480"/>
      <c r="T964" s="481"/>
      <c r="U964" s="364" t="s">
        <v>451</v>
      </c>
      <c r="V964" s="252"/>
      <c r="W964" s="479">
        <f>ROUND(SUM(AF948:AI963),1)</f>
        <v>15595.7</v>
      </c>
      <c r="X964" s="480"/>
      <c r="Y964" s="480"/>
      <c r="Z964" s="480"/>
      <c r="AA964" s="480"/>
      <c r="AB964" s="480"/>
      <c r="AC964" s="480"/>
      <c r="AD964" s="480"/>
      <c r="AE964" s="480"/>
      <c r="AF964" s="480"/>
      <c r="AG964" s="480"/>
      <c r="AH964" s="480"/>
      <c r="AI964" s="480"/>
    </row>
    <row r="965" spans="1:38" s="23" customFormat="1" ht="15.75" customHeight="1" x14ac:dyDescent="0.15">
      <c r="F965" s="30"/>
      <c r="G965" s="30"/>
      <c r="H965" s="30"/>
      <c r="I965" s="30"/>
      <c r="J965" s="30"/>
      <c r="K965" s="30"/>
      <c r="L965" s="30"/>
      <c r="M965" s="30"/>
      <c r="N965" s="30"/>
      <c r="O965" s="30"/>
      <c r="P965" s="30"/>
      <c r="AB965" s="186" t="s">
        <v>119</v>
      </c>
      <c r="AC965" s="23" t="s">
        <v>419</v>
      </c>
      <c r="AD965" s="179" t="s">
        <v>25</v>
      </c>
      <c r="AE965" s="308">
        <f>AE803</f>
        <v>4.7123889803846897</v>
      </c>
      <c r="AF965" s="308"/>
      <c r="AG965" s="308"/>
      <c r="AH965" s="199" t="s">
        <v>416</v>
      </c>
      <c r="AI965" s="179" t="s">
        <v>149</v>
      </c>
    </row>
    <row r="966" spans="1:38" s="23" customFormat="1" ht="15.75" customHeight="1" x14ac:dyDescent="0.15">
      <c r="B966" s="179" t="s">
        <v>571</v>
      </c>
      <c r="J966" s="179"/>
      <c r="K966" s="179"/>
      <c r="L966" s="179"/>
      <c r="M966" s="180"/>
      <c r="N966" s="180"/>
      <c r="O966" s="180"/>
      <c r="P966" s="179"/>
      <c r="Q966" s="179"/>
      <c r="R966" s="179"/>
      <c r="S966" s="179"/>
      <c r="T966" s="179"/>
      <c r="U966" s="180"/>
      <c r="AH966" s="30"/>
      <c r="AI966" s="30"/>
      <c r="AJ966" s="30"/>
      <c r="AK966" s="30"/>
      <c r="AL966" s="30"/>
    </row>
    <row r="967" spans="1:38" s="23" customFormat="1" ht="15.75" customHeight="1" x14ac:dyDescent="0.15">
      <c r="J967" s="179"/>
      <c r="K967" s="179"/>
      <c r="L967" s="179"/>
      <c r="M967" s="180"/>
      <c r="N967" s="180"/>
      <c r="O967" s="180"/>
      <c r="P967" s="179"/>
      <c r="Q967" s="179"/>
      <c r="R967" s="179"/>
      <c r="S967" s="179"/>
      <c r="T967" s="179"/>
      <c r="U967" s="180"/>
      <c r="AH967" s="30"/>
      <c r="AI967" s="30"/>
      <c r="AJ967" s="30"/>
      <c r="AK967" s="30"/>
      <c r="AL967" s="30"/>
    </row>
    <row r="968" spans="1:38" s="23" customFormat="1" ht="15.75" customHeight="1" x14ac:dyDescent="0.15">
      <c r="F968" s="28" t="s">
        <v>449</v>
      </c>
      <c r="G968" s="34"/>
      <c r="H968" s="34"/>
      <c r="I968" s="28"/>
      <c r="J968" s="28"/>
      <c r="K968" s="28"/>
      <c r="L968" s="28"/>
      <c r="M968" s="28"/>
      <c r="N968" s="28"/>
      <c r="O968" s="28"/>
      <c r="P968" s="28"/>
      <c r="Q968" s="28"/>
      <c r="R968" s="28"/>
      <c r="S968" s="28"/>
      <c r="T968" s="28"/>
      <c r="U968" s="28"/>
      <c r="V968" s="28"/>
      <c r="W968" s="28"/>
      <c r="X968" s="28"/>
      <c r="Y968" s="28"/>
      <c r="Z968" s="28"/>
      <c r="AA968" s="28"/>
      <c r="AB968" s="28"/>
      <c r="AC968" s="28"/>
      <c r="AD968" s="28"/>
      <c r="AE968" s="28"/>
      <c r="AF968" s="28"/>
      <c r="AG968" s="28"/>
      <c r="AH968" s="28"/>
      <c r="AI968" s="28"/>
      <c r="AJ968" s="30"/>
    </row>
    <row r="969" spans="1:38" s="23" customFormat="1" ht="15.75" customHeight="1" x14ac:dyDescent="0.15">
      <c r="F969" s="341" t="s">
        <v>417</v>
      </c>
      <c r="G969" s="261"/>
      <c r="H969" s="261"/>
      <c r="I969" s="261"/>
      <c r="J969" s="261"/>
      <c r="K969" s="261"/>
      <c r="L969" s="261"/>
      <c r="M969" s="261"/>
      <c r="N969" s="261"/>
      <c r="O969" s="261"/>
      <c r="P969" s="261"/>
      <c r="Q969" s="261"/>
      <c r="R969" s="261"/>
      <c r="S969" s="261"/>
      <c r="T969" s="334"/>
      <c r="U969" s="354" t="s">
        <v>418</v>
      </c>
      <c r="V969" s="269"/>
      <c r="W969" s="269"/>
      <c r="X969" s="269"/>
      <c r="Y969" s="269"/>
      <c r="Z969" s="269"/>
      <c r="AA969" s="269"/>
      <c r="AB969" s="269"/>
      <c r="AC969" s="269"/>
      <c r="AD969" s="269"/>
      <c r="AE969" s="269"/>
      <c r="AF969" s="269"/>
      <c r="AG969" s="269"/>
      <c r="AH969" s="269"/>
      <c r="AI969" s="285"/>
    </row>
    <row r="970" spans="1:38" s="23" customFormat="1" ht="15.75" customHeight="1" x14ac:dyDescent="0.15">
      <c r="F970" s="494" t="s">
        <v>74</v>
      </c>
      <c r="G970" s="503"/>
      <c r="H970" s="486" t="s">
        <v>181</v>
      </c>
      <c r="I970" s="487"/>
      <c r="J970" s="487"/>
      <c r="K970" s="489" t="s">
        <v>224</v>
      </c>
      <c r="L970" s="490"/>
      <c r="M970" s="491"/>
      <c r="N970" s="489" t="s">
        <v>450</v>
      </c>
      <c r="O970" s="490"/>
      <c r="P970" s="491"/>
      <c r="Q970" s="489" t="s">
        <v>227</v>
      </c>
      <c r="R970" s="490"/>
      <c r="S970" s="490"/>
      <c r="T970" s="495"/>
      <c r="U970" s="325" t="s">
        <v>74</v>
      </c>
      <c r="V970" s="259"/>
      <c r="W970" s="353" t="s">
        <v>181</v>
      </c>
      <c r="X970" s="262"/>
      <c r="Y970" s="262"/>
      <c r="Z970" s="497" t="s">
        <v>224</v>
      </c>
      <c r="AA970" s="498"/>
      <c r="AB970" s="499"/>
      <c r="AC970" s="497" t="s">
        <v>450</v>
      </c>
      <c r="AD970" s="498"/>
      <c r="AE970" s="499"/>
      <c r="AF970" s="497" t="s">
        <v>227</v>
      </c>
      <c r="AG970" s="498"/>
      <c r="AH970" s="498"/>
      <c r="AI970" s="498"/>
    </row>
    <row r="971" spans="1:38" s="23" customFormat="1" ht="15.75" customHeight="1" x14ac:dyDescent="0.15">
      <c r="F971" s="504"/>
      <c r="G971" s="502"/>
      <c r="H971" s="488"/>
      <c r="I971" s="488"/>
      <c r="J971" s="488"/>
      <c r="K971" s="492"/>
      <c r="L971" s="493"/>
      <c r="M971" s="494"/>
      <c r="N971" s="492"/>
      <c r="O971" s="493"/>
      <c r="P971" s="494"/>
      <c r="Q971" s="492"/>
      <c r="R971" s="493"/>
      <c r="S971" s="493"/>
      <c r="T971" s="496"/>
      <c r="U971" s="501"/>
      <c r="V971" s="502"/>
      <c r="W971" s="488"/>
      <c r="X971" s="488"/>
      <c r="Y971" s="488"/>
      <c r="Z971" s="492"/>
      <c r="AA971" s="493"/>
      <c r="AB971" s="494"/>
      <c r="AC971" s="492"/>
      <c r="AD971" s="493"/>
      <c r="AE971" s="494"/>
      <c r="AF971" s="492"/>
      <c r="AG971" s="493"/>
      <c r="AH971" s="493"/>
      <c r="AI971" s="493"/>
    </row>
    <row r="972" spans="1:38" s="23" customFormat="1" ht="15.75" customHeight="1" x14ac:dyDescent="0.15">
      <c r="A972" s="181" t="str">
        <f t="shared" ref="A972:A987" si="137">IF(LEN(F972)+LEN(U972)=0,"×","")</f>
        <v/>
      </c>
      <c r="B972" s="179"/>
      <c r="F972" s="433">
        <v>2</v>
      </c>
      <c r="G972" s="434"/>
      <c r="H972" s="437">
        <v>0.33000001311302185</v>
      </c>
      <c r="I972" s="437"/>
      <c r="J972" s="437"/>
      <c r="K972" s="471" t="s">
        <v>397</v>
      </c>
      <c r="L972" s="472"/>
      <c r="M972" s="433"/>
      <c r="N972" s="473">
        <v>21</v>
      </c>
      <c r="O972" s="473"/>
      <c r="P972" s="473"/>
      <c r="Q972" s="474">
        <f>IF(N972="","",N972*H972*AE989)</f>
        <v>32.656856931732754</v>
      </c>
      <c r="R972" s="475"/>
      <c r="S972" s="475"/>
      <c r="T972" s="476"/>
      <c r="U972" s="470">
        <v>2</v>
      </c>
      <c r="V972" s="434"/>
      <c r="W972" s="437">
        <v>0.33000001311302185</v>
      </c>
      <c r="X972" s="437"/>
      <c r="Y972" s="437"/>
      <c r="Z972" s="471" t="s">
        <v>397</v>
      </c>
      <c r="AA972" s="472"/>
      <c r="AB972" s="433"/>
      <c r="AC972" s="473">
        <v>21</v>
      </c>
      <c r="AD972" s="473"/>
      <c r="AE972" s="473"/>
      <c r="AF972" s="474">
        <f>IF(AC972="","",AC972*W972*AE989)</f>
        <v>32.656856931732754</v>
      </c>
      <c r="AG972" s="475"/>
      <c r="AH972" s="475"/>
      <c r="AI972" s="475"/>
    </row>
    <row r="973" spans="1:38" s="23" customFormat="1" ht="15.75" customHeight="1" x14ac:dyDescent="0.15">
      <c r="A973" s="181" t="str">
        <f t="shared" si="137"/>
        <v/>
      </c>
      <c r="B973" s="179"/>
      <c r="F973" s="435">
        <v>3</v>
      </c>
      <c r="G973" s="436"/>
      <c r="H973" s="431">
        <v>1.5</v>
      </c>
      <c r="I973" s="431"/>
      <c r="J973" s="431"/>
      <c r="K973" s="477" t="s">
        <v>452</v>
      </c>
      <c r="L973" s="478"/>
      <c r="M973" s="435"/>
      <c r="N973" s="482">
        <v>10.1</v>
      </c>
      <c r="O973" s="482"/>
      <c r="P973" s="482"/>
      <c r="Q973" s="483">
        <f>IF(N973="","",N973*H973*AE989)</f>
        <v>71.392693052828037</v>
      </c>
      <c r="R973" s="484"/>
      <c r="S973" s="484"/>
      <c r="T973" s="485"/>
      <c r="U973" s="500">
        <v>3</v>
      </c>
      <c r="V973" s="436"/>
      <c r="W973" s="431">
        <v>1.5</v>
      </c>
      <c r="X973" s="431"/>
      <c r="Y973" s="431"/>
      <c r="Z973" s="477" t="s">
        <v>452</v>
      </c>
      <c r="AA973" s="478"/>
      <c r="AB973" s="435"/>
      <c r="AC973" s="482">
        <v>10.1</v>
      </c>
      <c r="AD973" s="482"/>
      <c r="AE973" s="482"/>
      <c r="AF973" s="483">
        <f>IF(AC973="","",AC973*W973*AE989)</f>
        <v>71.392693052828037</v>
      </c>
      <c r="AG973" s="484"/>
      <c r="AH973" s="484"/>
      <c r="AI973" s="484"/>
    </row>
    <row r="974" spans="1:38" s="23" customFormat="1" ht="15.75" customHeight="1" x14ac:dyDescent="0.15">
      <c r="A974" s="181" t="str">
        <f t="shared" si="137"/>
        <v/>
      </c>
      <c r="B974" s="179"/>
      <c r="F974" s="435">
        <v>4</v>
      </c>
      <c r="G974" s="436"/>
      <c r="H974" s="431">
        <v>6.5500001907348633</v>
      </c>
      <c r="I974" s="431"/>
      <c r="J974" s="431"/>
      <c r="K974" s="477" t="s">
        <v>452</v>
      </c>
      <c r="L974" s="478"/>
      <c r="M974" s="435"/>
      <c r="N974" s="482">
        <v>20</v>
      </c>
      <c r="O974" s="482"/>
      <c r="P974" s="482"/>
      <c r="Q974" s="483">
        <f>IF(N974="","",N974*H974*AE989)</f>
        <v>617.32297440673176</v>
      </c>
      <c r="R974" s="484"/>
      <c r="S974" s="484"/>
      <c r="T974" s="485"/>
      <c r="U974" s="500">
        <v>4</v>
      </c>
      <c r="V974" s="436"/>
      <c r="W974" s="431">
        <v>6.5500001907348633</v>
      </c>
      <c r="X974" s="431"/>
      <c r="Y974" s="431"/>
      <c r="Z974" s="477" t="s">
        <v>452</v>
      </c>
      <c r="AA974" s="478"/>
      <c r="AB974" s="435"/>
      <c r="AC974" s="482">
        <v>20</v>
      </c>
      <c r="AD974" s="482"/>
      <c r="AE974" s="482"/>
      <c r="AF974" s="483">
        <f>IF(AC974="","",AC974*W974*AE989)</f>
        <v>617.32297440673176</v>
      </c>
      <c r="AG974" s="484"/>
      <c r="AH974" s="484"/>
      <c r="AI974" s="484"/>
    </row>
    <row r="975" spans="1:38" s="23" customFormat="1" ht="15.75" customHeight="1" x14ac:dyDescent="0.15">
      <c r="A975" s="181" t="str">
        <f t="shared" si="137"/>
        <v/>
      </c>
      <c r="B975" s="179"/>
      <c r="F975" s="435">
        <v>5</v>
      </c>
      <c r="G975" s="436"/>
      <c r="H975" s="431">
        <v>3.4500000476837158</v>
      </c>
      <c r="I975" s="431"/>
      <c r="J975" s="431"/>
      <c r="K975" s="477" t="s">
        <v>452</v>
      </c>
      <c r="L975" s="478"/>
      <c r="M975" s="435"/>
      <c r="N975" s="482">
        <v>37.200000000000003</v>
      </c>
      <c r="O975" s="482"/>
      <c r="P975" s="482"/>
      <c r="Q975" s="483">
        <f>IF(N975="","",N975*H975*AE989)</f>
        <v>604.78801010156803</v>
      </c>
      <c r="R975" s="484"/>
      <c r="S975" s="484"/>
      <c r="T975" s="485"/>
      <c r="U975" s="500">
        <v>5</v>
      </c>
      <c r="V975" s="436"/>
      <c r="W975" s="431">
        <v>3.4500000476837158</v>
      </c>
      <c r="X975" s="431"/>
      <c r="Y975" s="431"/>
      <c r="Z975" s="477" t="s">
        <v>452</v>
      </c>
      <c r="AA975" s="478"/>
      <c r="AB975" s="435"/>
      <c r="AC975" s="482">
        <v>37.200000000000003</v>
      </c>
      <c r="AD975" s="482"/>
      <c r="AE975" s="482"/>
      <c r="AF975" s="483">
        <f>IF(AC975="","",AC975*W975*AE989)</f>
        <v>604.78801010156803</v>
      </c>
      <c r="AG975" s="484"/>
      <c r="AH975" s="484"/>
      <c r="AI975" s="484"/>
    </row>
    <row r="976" spans="1:38" s="23" customFormat="1" ht="15.75" customHeight="1" x14ac:dyDescent="0.15">
      <c r="A976" s="181" t="str">
        <f t="shared" si="137"/>
        <v/>
      </c>
      <c r="B976" s="179"/>
      <c r="F976" s="435">
        <v>6</v>
      </c>
      <c r="G976" s="436"/>
      <c r="H976" s="431">
        <v>2.3499999046325684</v>
      </c>
      <c r="I976" s="431"/>
      <c r="J976" s="431"/>
      <c r="K976" s="477" t="s">
        <v>452</v>
      </c>
      <c r="L976" s="478"/>
      <c r="M976" s="435"/>
      <c r="N976" s="482">
        <v>60</v>
      </c>
      <c r="O976" s="482"/>
      <c r="P976" s="482"/>
      <c r="Q976" s="483">
        <f>IF(N976="","",N976*H976*AE989)</f>
        <v>664.44681926973522</v>
      </c>
      <c r="R976" s="484"/>
      <c r="S976" s="484"/>
      <c r="T976" s="485"/>
      <c r="U976" s="500">
        <v>6</v>
      </c>
      <c r="V976" s="436"/>
      <c r="W976" s="431">
        <v>2.3499999046325684</v>
      </c>
      <c r="X976" s="431"/>
      <c r="Y976" s="431"/>
      <c r="Z976" s="477" t="s">
        <v>452</v>
      </c>
      <c r="AA976" s="478"/>
      <c r="AB976" s="435"/>
      <c r="AC976" s="482">
        <v>60</v>
      </c>
      <c r="AD976" s="482"/>
      <c r="AE976" s="482"/>
      <c r="AF976" s="483">
        <f>IF(AC976="","",AC976*W976*AE989)</f>
        <v>664.44681926973522</v>
      </c>
      <c r="AG976" s="484"/>
      <c r="AH976" s="484"/>
      <c r="AI976" s="484"/>
    </row>
    <row r="977" spans="1:40" s="23" customFormat="1" ht="15.75" customHeight="1" x14ac:dyDescent="0.15">
      <c r="A977" s="181" t="str">
        <f t="shared" si="137"/>
        <v/>
      </c>
      <c r="B977" s="179"/>
      <c r="F977" s="435">
        <v>7</v>
      </c>
      <c r="G977" s="436"/>
      <c r="H977" s="431">
        <v>8.6000003814697266</v>
      </c>
      <c r="I977" s="431"/>
      <c r="J977" s="431"/>
      <c r="K977" s="477" t="s">
        <v>397</v>
      </c>
      <c r="L977" s="478"/>
      <c r="M977" s="435"/>
      <c r="N977" s="482">
        <v>200</v>
      </c>
      <c r="O977" s="482"/>
      <c r="P977" s="482"/>
      <c r="Q977" s="483">
        <f>IF(N977="","",N977*H977*AE989)</f>
        <v>8105.3094057884136</v>
      </c>
      <c r="R977" s="484"/>
      <c r="S977" s="484"/>
      <c r="T977" s="485"/>
      <c r="U977" s="500">
        <v>7</v>
      </c>
      <c r="V977" s="436"/>
      <c r="W977" s="431">
        <v>8.6000003814697266</v>
      </c>
      <c r="X977" s="431"/>
      <c r="Y977" s="431"/>
      <c r="Z977" s="477" t="s">
        <v>397</v>
      </c>
      <c r="AA977" s="478"/>
      <c r="AB977" s="435"/>
      <c r="AC977" s="482">
        <v>200</v>
      </c>
      <c r="AD977" s="482"/>
      <c r="AE977" s="482"/>
      <c r="AF977" s="483">
        <f>IF(AC977="","",AC977*W977*AE989)</f>
        <v>8105.3094057884136</v>
      </c>
      <c r="AG977" s="484"/>
      <c r="AH977" s="484"/>
      <c r="AI977" s="484"/>
    </row>
    <row r="978" spans="1:40" s="23" customFormat="1" ht="15.75" customHeight="1" x14ac:dyDescent="0.15">
      <c r="A978" s="181" t="str">
        <f t="shared" si="137"/>
        <v/>
      </c>
      <c r="B978" s="179"/>
      <c r="F978" s="435">
        <v>8</v>
      </c>
      <c r="G978" s="436"/>
      <c r="H978" s="431">
        <v>2.2000000476837158</v>
      </c>
      <c r="I978" s="431"/>
      <c r="J978" s="431"/>
      <c r="K978" s="477" t="s">
        <v>452</v>
      </c>
      <c r="L978" s="478"/>
      <c r="M978" s="435"/>
      <c r="N978" s="482">
        <v>59.3</v>
      </c>
      <c r="O978" s="482"/>
      <c r="P978" s="482"/>
      <c r="Q978" s="483">
        <f>IF(N978="","",N978*H978*AE989)</f>
        <v>614.7782797059466</v>
      </c>
      <c r="R978" s="484"/>
      <c r="S978" s="484"/>
      <c r="T978" s="485"/>
      <c r="U978" s="500">
        <v>8</v>
      </c>
      <c r="V978" s="436"/>
      <c r="W978" s="431">
        <v>2.2000000476837158</v>
      </c>
      <c r="X978" s="431"/>
      <c r="Y978" s="431"/>
      <c r="Z978" s="477" t="s">
        <v>452</v>
      </c>
      <c r="AA978" s="478"/>
      <c r="AB978" s="435"/>
      <c r="AC978" s="482">
        <v>59.3</v>
      </c>
      <c r="AD978" s="482"/>
      <c r="AE978" s="482"/>
      <c r="AF978" s="483">
        <f>IF(AC978="","",AC978*W978*AE989)</f>
        <v>614.7782797059466</v>
      </c>
      <c r="AG978" s="484"/>
      <c r="AH978" s="484"/>
      <c r="AI978" s="484"/>
    </row>
    <row r="979" spans="1:40" s="23" customFormat="1" ht="15.75" customHeight="1" x14ac:dyDescent="0.15">
      <c r="A979" s="181" t="str">
        <f t="shared" si="137"/>
        <v/>
      </c>
      <c r="B979" s="179"/>
      <c r="F979" s="435">
        <v>9</v>
      </c>
      <c r="G979" s="436"/>
      <c r="H979" s="431">
        <v>1.5</v>
      </c>
      <c r="I979" s="431"/>
      <c r="J979" s="431"/>
      <c r="K979" s="477" t="s">
        <v>397</v>
      </c>
      <c r="L979" s="478"/>
      <c r="M979" s="435"/>
      <c r="N979" s="482">
        <v>147</v>
      </c>
      <c r="O979" s="482"/>
      <c r="P979" s="482"/>
      <c r="Q979" s="483">
        <f>IF(N979="","",N979*H979*AE989)</f>
        <v>1039.081770174824</v>
      </c>
      <c r="R979" s="484"/>
      <c r="S979" s="484"/>
      <c r="T979" s="485"/>
      <c r="U979" s="500">
        <v>9</v>
      </c>
      <c r="V979" s="436"/>
      <c r="W979" s="431">
        <v>1.5</v>
      </c>
      <c r="X979" s="431"/>
      <c r="Y979" s="431"/>
      <c r="Z979" s="477" t="s">
        <v>397</v>
      </c>
      <c r="AA979" s="478"/>
      <c r="AB979" s="435"/>
      <c r="AC979" s="482">
        <v>147</v>
      </c>
      <c r="AD979" s="482"/>
      <c r="AE979" s="482"/>
      <c r="AF979" s="483">
        <f>IF(AC979="","",AC979*W979*AE989)</f>
        <v>1039.081770174824</v>
      </c>
      <c r="AG979" s="484"/>
      <c r="AH979" s="484"/>
      <c r="AI979" s="484"/>
    </row>
    <row r="980" spans="1:40" s="23" customFormat="1" ht="15.75" customHeight="1" x14ac:dyDescent="0.15">
      <c r="A980" s="181" t="str">
        <f t="shared" si="137"/>
        <v/>
      </c>
      <c r="B980" s="179"/>
      <c r="F980" s="435">
        <v>10</v>
      </c>
      <c r="G980" s="436"/>
      <c r="H980" s="431">
        <v>3.8499999046325684</v>
      </c>
      <c r="I980" s="431"/>
      <c r="J980" s="431"/>
      <c r="K980" s="477" t="s">
        <v>452</v>
      </c>
      <c r="L980" s="478"/>
      <c r="M980" s="435"/>
      <c r="N980" s="482">
        <v>60.1</v>
      </c>
      <c r="O980" s="482"/>
      <c r="P980" s="482"/>
      <c r="Q980" s="483">
        <f>IF(N980="","",N980*H980*AE989)</f>
        <v>1090.3760972168645</v>
      </c>
      <c r="R980" s="484"/>
      <c r="S980" s="484"/>
      <c r="T980" s="485"/>
      <c r="U980" s="500">
        <v>10</v>
      </c>
      <c r="V980" s="436"/>
      <c r="W980" s="431">
        <v>3.8499999046325684</v>
      </c>
      <c r="X980" s="431"/>
      <c r="Y980" s="431"/>
      <c r="Z980" s="477" t="s">
        <v>452</v>
      </c>
      <c r="AA980" s="478"/>
      <c r="AB980" s="435"/>
      <c r="AC980" s="482">
        <v>60.1</v>
      </c>
      <c r="AD980" s="482"/>
      <c r="AE980" s="482"/>
      <c r="AF980" s="483">
        <f>IF(AC980="","",AC980*W980*AE989)</f>
        <v>1090.3760972168645</v>
      </c>
      <c r="AG980" s="484"/>
      <c r="AH980" s="484"/>
      <c r="AI980" s="484"/>
    </row>
    <row r="981" spans="1:40" s="23" customFormat="1" ht="15.75" customHeight="1" x14ac:dyDescent="0.15">
      <c r="A981" s="181" t="str">
        <f t="shared" si="137"/>
        <v/>
      </c>
      <c r="B981" s="179"/>
      <c r="F981" s="435">
        <v>11</v>
      </c>
      <c r="G981" s="436"/>
      <c r="H981" s="431">
        <v>2.4000000953674316</v>
      </c>
      <c r="I981" s="431"/>
      <c r="J981" s="431"/>
      <c r="K981" s="477" t="s">
        <v>397</v>
      </c>
      <c r="L981" s="478"/>
      <c r="M981" s="435"/>
      <c r="N981" s="482">
        <v>196</v>
      </c>
      <c r="O981" s="482"/>
      <c r="P981" s="482"/>
      <c r="Q981" s="483">
        <f>IF(N981="","",N981*H981*AE989)</f>
        <v>2216.7078644570111</v>
      </c>
      <c r="R981" s="484"/>
      <c r="S981" s="484"/>
      <c r="T981" s="485"/>
      <c r="U981" s="500">
        <v>11</v>
      </c>
      <c r="V981" s="436"/>
      <c r="W981" s="431">
        <v>2.4000000953674316</v>
      </c>
      <c r="X981" s="431"/>
      <c r="Y981" s="431"/>
      <c r="Z981" s="477" t="s">
        <v>397</v>
      </c>
      <c r="AA981" s="478"/>
      <c r="AB981" s="435"/>
      <c r="AC981" s="482">
        <v>196</v>
      </c>
      <c r="AD981" s="482"/>
      <c r="AE981" s="482"/>
      <c r="AF981" s="483">
        <f>IF(AC981="","",AC981*W981*AE989)</f>
        <v>2216.7078644570111</v>
      </c>
      <c r="AG981" s="484"/>
      <c r="AH981" s="484"/>
      <c r="AI981" s="484"/>
    </row>
    <row r="982" spans="1:40" s="23" customFormat="1" ht="15.75" customHeight="1" x14ac:dyDescent="0.15">
      <c r="A982" s="181" t="str">
        <f t="shared" si="137"/>
        <v/>
      </c>
      <c r="B982" s="179"/>
      <c r="F982" s="435">
        <v>12</v>
      </c>
      <c r="G982" s="436"/>
      <c r="H982" s="431">
        <v>2.2699999809265137</v>
      </c>
      <c r="I982" s="431"/>
      <c r="J982" s="431"/>
      <c r="K982" s="477" t="s">
        <v>452</v>
      </c>
      <c r="L982" s="478"/>
      <c r="M982" s="435"/>
      <c r="N982" s="482">
        <v>60.1</v>
      </c>
      <c r="O982" s="482"/>
      <c r="P982" s="482"/>
      <c r="Q982" s="483">
        <f>IF(N982="","",N982*H982*AE989)</f>
        <v>642.89708602505266</v>
      </c>
      <c r="R982" s="484"/>
      <c r="S982" s="484"/>
      <c r="T982" s="485"/>
      <c r="U982" s="500">
        <v>12</v>
      </c>
      <c r="V982" s="436"/>
      <c r="W982" s="431">
        <v>2.2699999809265137</v>
      </c>
      <c r="X982" s="431"/>
      <c r="Y982" s="431"/>
      <c r="Z982" s="477" t="s">
        <v>452</v>
      </c>
      <c r="AA982" s="478"/>
      <c r="AB982" s="435"/>
      <c r="AC982" s="482">
        <v>60.1</v>
      </c>
      <c r="AD982" s="482"/>
      <c r="AE982" s="482"/>
      <c r="AF982" s="483">
        <f>IF(AC982="","",AC982*W982*AE989)</f>
        <v>642.89708602505266</v>
      </c>
      <c r="AG982" s="484"/>
      <c r="AH982" s="484"/>
      <c r="AI982" s="484"/>
    </row>
    <row r="983" spans="1:40" s="23" customFormat="1" ht="15.75" hidden="1" customHeight="1" x14ac:dyDescent="0.15">
      <c r="A983" s="181" t="str">
        <f t="shared" si="137"/>
        <v>×</v>
      </c>
      <c r="B983" s="179"/>
      <c r="F983" s="435"/>
      <c r="G983" s="436"/>
      <c r="H983" s="431"/>
      <c r="I983" s="431"/>
      <c r="J983" s="431"/>
      <c r="K983" s="477"/>
      <c r="L983" s="478"/>
      <c r="M983" s="435"/>
      <c r="N983" s="482"/>
      <c r="O983" s="482"/>
      <c r="P983" s="482"/>
      <c r="Q983" s="483" t="str">
        <f>IF(N983="","",N983*H983*AE989)</f>
        <v/>
      </c>
      <c r="R983" s="484"/>
      <c r="S983" s="484"/>
      <c r="T983" s="485"/>
      <c r="U983" s="500"/>
      <c r="V983" s="436"/>
      <c r="W983" s="431"/>
      <c r="X983" s="431"/>
      <c r="Y983" s="431"/>
      <c r="Z983" s="477"/>
      <c r="AA983" s="478"/>
      <c r="AB983" s="435"/>
      <c r="AC983" s="482"/>
      <c r="AD983" s="482"/>
      <c r="AE983" s="482"/>
      <c r="AF983" s="483" t="str">
        <f>IF(AC983="","",AC983*W983*AE989)</f>
        <v/>
      </c>
      <c r="AG983" s="484"/>
      <c r="AH983" s="484"/>
      <c r="AI983" s="484"/>
    </row>
    <row r="984" spans="1:40" s="23" customFormat="1" ht="15.75" hidden="1" customHeight="1" x14ac:dyDescent="0.15">
      <c r="A984" s="181" t="str">
        <f t="shared" si="137"/>
        <v>×</v>
      </c>
      <c r="B984" s="179"/>
      <c r="F984" s="435"/>
      <c r="G984" s="436"/>
      <c r="H984" s="431"/>
      <c r="I984" s="431"/>
      <c r="J984" s="431"/>
      <c r="K984" s="477"/>
      <c r="L984" s="478"/>
      <c r="M984" s="435"/>
      <c r="N984" s="482"/>
      <c r="O984" s="482"/>
      <c r="P984" s="482"/>
      <c r="Q984" s="483" t="str">
        <f>IF(N984="","",N984*H984*AE989)</f>
        <v/>
      </c>
      <c r="R984" s="484"/>
      <c r="S984" s="484"/>
      <c r="T984" s="485"/>
      <c r="U984" s="500"/>
      <c r="V984" s="436"/>
      <c r="W984" s="431"/>
      <c r="X984" s="431"/>
      <c r="Y984" s="431"/>
      <c r="Z984" s="477"/>
      <c r="AA984" s="478"/>
      <c r="AB984" s="435"/>
      <c r="AC984" s="482"/>
      <c r="AD984" s="482"/>
      <c r="AE984" s="482"/>
      <c r="AF984" s="483" t="str">
        <f>IF(AC984="","",AC984*W984*AE989)</f>
        <v/>
      </c>
      <c r="AG984" s="484"/>
      <c r="AH984" s="484"/>
      <c r="AI984" s="484"/>
    </row>
    <row r="985" spans="1:40" s="23" customFormat="1" ht="15.75" hidden="1" customHeight="1" x14ac:dyDescent="0.15">
      <c r="A985" s="181" t="str">
        <f t="shared" si="137"/>
        <v>×</v>
      </c>
      <c r="B985" s="179"/>
      <c r="F985" s="435"/>
      <c r="G985" s="436"/>
      <c r="H985" s="431"/>
      <c r="I985" s="431"/>
      <c r="J985" s="431"/>
      <c r="K985" s="477"/>
      <c r="L985" s="478"/>
      <c r="M985" s="435"/>
      <c r="N985" s="482"/>
      <c r="O985" s="482"/>
      <c r="P985" s="482"/>
      <c r="Q985" s="483" t="str">
        <f>IF(N985="","",N985*H985*AE989)</f>
        <v/>
      </c>
      <c r="R985" s="484"/>
      <c r="S985" s="484"/>
      <c r="T985" s="485"/>
      <c r="U985" s="500"/>
      <c r="V985" s="436"/>
      <c r="W985" s="431"/>
      <c r="X985" s="431"/>
      <c r="Y985" s="431"/>
      <c r="Z985" s="477"/>
      <c r="AA985" s="478"/>
      <c r="AB985" s="435"/>
      <c r="AC985" s="482"/>
      <c r="AD985" s="482"/>
      <c r="AE985" s="482"/>
      <c r="AF985" s="483" t="str">
        <f>IF(AC985="","",AC985*W985*AE989)</f>
        <v/>
      </c>
      <c r="AG985" s="484"/>
      <c r="AH985" s="484"/>
      <c r="AI985" s="484"/>
    </row>
    <row r="986" spans="1:40" s="23" customFormat="1" ht="15.75" hidden="1" customHeight="1" x14ac:dyDescent="0.15">
      <c r="A986" s="181" t="str">
        <f t="shared" si="137"/>
        <v>×</v>
      </c>
      <c r="B986" s="179"/>
      <c r="F986" s="435"/>
      <c r="G986" s="436"/>
      <c r="H986" s="431"/>
      <c r="I986" s="431"/>
      <c r="J986" s="431"/>
      <c r="K986" s="477"/>
      <c r="L986" s="478"/>
      <c r="M986" s="435"/>
      <c r="N986" s="482"/>
      <c r="O986" s="482"/>
      <c r="P986" s="482"/>
      <c r="Q986" s="483" t="str">
        <f>IF(N986="","",N986*H986*AE989)</f>
        <v/>
      </c>
      <c r="R986" s="484"/>
      <c r="S986" s="484"/>
      <c r="T986" s="485"/>
      <c r="U986" s="500"/>
      <c r="V986" s="436"/>
      <c r="W986" s="431"/>
      <c r="X986" s="431"/>
      <c r="Y986" s="431"/>
      <c r="Z986" s="477"/>
      <c r="AA986" s="478"/>
      <c r="AB986" s="435"/>
      <c r="AC986" s="482"/>
      <c r="AD986" s="482"/>
      <c r="AE986" s="482"/>
      <c r="AF986" s="483" t="str">
        <f>IF(AC986="","",AC986*W986*AE989)</f>
        <v/>
      </c>
      <c r="AG986" s="484"/>
      <c r="AH986" s="484"/>
      <c r="AI986" s="484"/>
    </row>
    <row r="987" spans="1:40" s="23" customFormat="1" ht="15.75" hidden="1" customHeight="1" x14ac:dyDescent="0.15">
      <c r="A987" s="181" t="str">
        <f t="shared" si="137"/>
        <v>×</v>
      </c>
      <c r="B987" s="179"/>
      <c r="F987" s="435"/>
      <c r="G987" s="436"/>
      <c r="H987" s="431"/>
      <c r="I987" s="431"/>
      <c r="J987" s="431"/>
      <c r="K987" s="477"/>
      <c r="L987" s="478"/>
      <c r="M987" s="435"/>
      <c r="N987" s="482"/>
      <c r="O987" s="482"/>
      <c r="P987" s="482"/>
      <c r="Q987" s="483" t="str">
        <f>IF(N987="","",N987*H987*AE989)</f>
        <v/>
      </c>
      <c r="R987" s="484"/>
      <c r="S987" s="484"/>
      <c r="T987" s="485"/>
      <c r="U987" s="500"/>
      <c r="V987" s="436"/>
      <c r="W987" s="431"/>
      <c r="X987" s="431"/>
      <c r="Y987" s="431"/>
      <c r="Z987" s="477"/>
      <c r="AA987" s="478"/>
      <c r="AB987" s="435"/>
      <c r="AC987" s="482"/>
      <c r="AD987" s="482"/>
      <c r="AE987" s="482"/>
      <c r="AF987" s="483" t="str">
        <f>IF(AC987="","",AC987*W987*AE989)</f>
        <v/>
      </c>
      <c r="AG987" s="484"/>
      <c r="AH987" s="484"/>
      <c r="AI987" s="484"/>
    </row>
    <row r="988" spans="1:40" s="23" customFormat="1" ht="15.75" customHeight="1" x14ac:dyDescent="0.15">
      <c r="A988" s="179"/>
      <c r="B988" s="179"/>
      <c r="F988" s="251" t="s">
        <v>451</v>
      </c>
      <c r="G988" s="252"/>
      <c r="H988" s="479">
        <f>ROUND(SUM(Q972:T987),1)</f>
        <v>15699.8</v>
      </c>
      <c r="I988" s="480"/>
      <c r="J988" s="480"/>
      <c r="K988" s="480"/>
      <c r="L988" s="480"/>
      <c r="M988" s="480"/>
      <c r="N988" s="480"/>
      <c r="O988" s="480"/>
      <c r="P988" s="480"/>
      <c r="Q988" s="480"/>
      <c r="R988" s="480"/>
      <c r="S988" s="480"/>
      <c r="T988" s="481"/>
      <c r="U988" s="364" t="s">
        <v>451</v>
      </c>
      <c r="V988" s="252"/>
      <c r="W988" s="479">
        <f>ROUND(SUM(AF972:AI987),1)</f>
        <v>15699.8</v>
      </c>
      <c r="X988" s="480"/>
      <c r="Y988" s="480"/>
      <c r="Z988" s="480"/>
      <c r="AA988" s="480"/>
      <c r="AB988" s="480"/>
      <c r="AC988" s="480"/>
      <c r="AD988" s="480"/>
      <c r="AE988" s="480"/>
      <c r="AF988" s="480"/>
      <c r="AG988" s="480"/>
      <c r="AH988" s="480"/>
      <c r="AI988" s="480"/>
    </row>
    <row r="989" spans="1:40" s="23" customFormat="1" ht="15.75" customHeight="1" x14ac:dyDescent="0.15">
      <c r="F989" s="30"/>
      <c r="G989" s="30"/>
      <c r="H989" s="30"/>
      <c r="I989" s="30"/>
      <c r="J989" s="30"/>
      <c r="K989" s="30"/>
      <c r="L989" s="30"/>
      <c r="M989" s="30"/>
      <c r="N989" s="30"/>
      <c r="O989" s="30"/>
      <c r="P989" s="30"/>
      <c r="AB989" s="186" t="s">
        <v>119</v>
      </c>
      <c r="AC989" s="23" t="s">
        <v>419</v>
      </c>
      <c r="AD989" s="179" t="s">
        <v>25</v>
      </c>
      <c r="AE989" s="308">
        <f>AE965</f>
        <v>4.7123889803846897</v>
      </c>
      <c r="AF989" s="308"/>
      <c r="AG989" s="308"/>
      <c r="AH989" s="199" t="s">
        <v>416</v>
      </c>
      <c r="AI989" s="179" t="s">
        <v>149</v>
      </c>
    </row>
    <row r="990" spans="1:40" s="23" customFormat="1" ht="15.75" customHeight="1" x14ac:dyDescent="0.15">
      <c r="B990" s="179" t="s">
        <v>571</v>
      </c>
      <c r="J990" s="179"/>
      <c r="K990" s="179"/>
      <c r="L990" s="179"/>
      <c r="M990" s="180"/>
      <c r="N990" s="180"/>
      <c r="O990" s="180"/>
      <c r="P990" s="179"/>
      <c r="Q990" s="179"/>
      <c r="R990" s="179"/>
      <c r="S990" s="179"/>
      <c r="T990" s="179"/>
      <c r="U990" s="180"/>
      <c r="V990" s="179"/>
      <c r="W990" s="45"/>
      <c r="X990" s="45"/>
      <c r="Y990" s="45"/>
      <c r="Z990" s="45"/>
      <c r="AA990" s="30"/>
      <c r="AH990" s="30"/>
      <c r="AI990" s="30"/>
      <c r="AJ990" s="30"/>
      <c r="AK990" s="30"/>
      <c r="AL990" s="30"/>
      <c r="AM990" s="30"/>
      <c r="AN990" s="30"/>
    </row>
    <row r="991" spans="1:40" s="23" customFormat="1" ht="15.75" customHeight="1" x14ac:dyDescent="0.15">
      <c r="J991" s="179"/>
      <c r="K991" s="179"/>
      <c r="L991" s="179"/>
      <c r="M991" s="180"/>
      <c r="N991" s="180"/>
      <c r="O991" s="180"/>
      <c r="P991" s="179"/>
      <c r="Q991" s="179"/>
      <c r="R991" s="179"/>
      <c r="S991" s="179"/>
      <c r="T991" s="179"/>
      <c r="U991" s="180"/>
      <c r="V991" s="179"/>
      <c r="W991" s="45"/>
      <c r="X991" s="45"/>
      <c r="Y991" s="45"/>
      <c r="Z991" s="45"/>
      <c r="AA991" s="30"/>
      <c r="AH991" s="30"/>
      <c r="AI991" s="30"/>
      <c r="AJ991" s="30"/>
      <c r="AK991" s="30"/>
      <c r="AL991" s="30"/>
      <c r="AM991" s="30"/>
      <c r="AN991" s="30"/>
    </row>
    <row r="992" spans="1:40" s="23" customFormat="1" ht="15.75" customHeight="1" x14ac:dyDescent="0.15">
      <c r="F992" s="28" t="s">
        <v>495</v>
      </c>
      <c r="G992" s="34"/>
      <c r="H992" s="34"/>
      <c r="I992" s="28"/>
      <c r="J992" s="28"/>
      <c r="K992" s="28"/>
      <c r="L992" s="28"/>
      <c r="M992" s="28"/>
      <c r="N992" s="28"/>
      <c r="O992" s="28"/>
      <c r="P992" s="28"/>
      <c r="Q992" s="28"/>
      <c r="R992" s="28"/>
      <c r="S992" s="28"/>
      <c r="T992" s="28"/>
      <c r="U992" s="28"/>
      <c r="V992" s="28"/>
      <c r="W992" s="28"/>
      <c r="X992" s="28"/>
      <c r="Y992" s="28"/>
      <c r="Z992" s="28"/>
      <c r="AA992" s="28"/>
      <c r="AB992" s="28"/>
      <c r="AC992" s="28"/>
      <c r="AD992" s="28"/>
      <c r="AE992" s="28"/>
      <c r="AF992" s="28"/>
      <c r="AG992" s="28"/>
      <c r="AH992" s="28"/>
      <c r="AI992" s="28"/>
      <c r="AJ992" s="30"/>
    </row>
    <row r="993" spans="1:35" s="23" customFormat="1" ht="15.75" customHeight="1" x14ac:dyDescent="0.15">
      <c r="F993" s="341" t="s">
        <v>417</v>
      </c>
      <c r="G993" s="261"/>
      <c r="H993" s="261"/>
      <c r="I993" s="261"/>
      <c r="J993" s="261"/>
      <c r="K993" s="261"/>
      <c r="L993" s="261"/>
      <c r="M993" s="261"/>
      <c r="N993" s="261"/>
      <c r="O993" s="261"/>
      <c r="P993" s="261"/>
      <c r="Q993" s="261"/>
      <c r="R993" s="261"/>
      <c r="S993" s="261"/>
      <c r="T993" s="334"/>
      <c r="U993" s="354" t="s">
        <v>418</v>
      </c>
      <c r="V993" s="269"/>
      <c r="W993" s="269"/>
      <c r="X993" s="269"/>
      <c r="Y993" s="269"/>
      <c r="Z993" s="269"/>
      <c r="AA993" s="269"/>
      <c r="AB993" s="269"/>
      <c r="AC993" s="269"/>
      <c r="AD993" s="269"/>
      <c r="AE993" s="269"/>
      <c r="AF993" s="269"/>
      <c r="AG993" s="269"/>
      <c r="AH993" s="269"/>
      <c r="AI993" s="285"/>
    </row>
    <row r="994" spans="1:35" s="23" customFormat="1" ht="15.75" customHeight="1" x14ac:dyDescent="0.15">
      <c r="F994" s="494" t="s">
        <v>74</v>
      </c>
      <c r="G994" s="503"/>
      <c r="H994" s="486" t="s">
        <v>181</v>
      </c>
      <c r="I994" s="487"/>
      <c r="J994" s="487"/>
      <c r="K994" s="489" t="s">
        <v>224</v>
      </c>
      <c r="L994" s="490"/>
      <c r="M994" s="491"/>
      <c r="N994" s="489" t="s">
        <v>450</v>
      </c>
      <c r="O994" s="490"/>
      <c r="P994" s="491"/>
      <c r="Q994" s="489" t="s">
        <v>227</v>
      </c>
      <c r="R994" s="490"/>
      <c r="S994" s="490"/>
      <c r="T994" s="495"/>
      <c r="U994" s="325" t="s">
        <v>74</v>
      </c>
      <c r="V994" s="259"/>
      <c r="W994" s="353" t="s">
        <v>181</v>
      </c>
      <c r="X994" s="262"/>
      <c r="Y994" s="262"/>
      <c r="Z994" s="497" t="s">
        <v>224</v>
      </c>
      <c r="AA994" s="498"/>
      <c r="AB994" s="499"/>
      <c r="AC994" s="497" t="s">
        <v>450</v>
      </c>
      <c r="AD994" s="498"/>
      <c r="AE994" s="499"/>
      <c r="AF994" s="497" t="s">
        <v>227</v>
      </c>
      <c r="AG994" s="498"/>
      <c r="AH994" s="498"/>
      <c r="AI994" s="498"/>
    </row>
    <row r="995" spans="1:35" s="23" customFormat="1" ht="15.75" customHeight="1" x14ac:dyDescent="0.15">
      <c r="F995" s="504"/>
      <c r="G995" s="502"/>
      <c r="H995" s="488"/>
      <c r="I995" s="488"/>
      <c r="J995" s="488"/>
      <c r="K995" s="492"/>
      <c r="L995" s="493"/>
      <c r="M995" s="494"/>
      <c r="N995" s="492"/>
      <c r="O995" s="493"/>
      <c r="P995" s="494"/>
      <c r="Q995" s="492"/>
      <c r="R995" s="493"/>
      <c r="S995" s="493"/>
      <c r="T995" s="496"/>
      <c r="U995" s="501"/>
      <c r="V995" s="502"/>
      <c r="W995" s="488"/>
      <c r="X995" s="488"/>
      <c r="Y995" s="488"/>
      <c r="Z995" s="492"/>
      <c r="AA995" s="493"/>
      <c r="AB995" s="494"/>
      <c r="AC995" s="492"/>
      <c r="AD995" s="493"/>
      <c r="AE995" s="494"/>
      <c r="AF995" s="492"/>
      <c r="AG995" s="493"/>
      <c r="AH995" s="493"/>
      <c r="AI995" s="493"/>
    </row>
    <row r="996" spans="1:35" s="23" customFormat="1" ht="15.75" customHeight="1" x14ac:dyDescent="0.15">
      <c r="A996" s="181" t="str">
        <f t="shared" ref="A996:A1011" si="138">IF(LEN(F996)+LEN(U996)=0,"×","")</f>
        <v/>
      </c>
      <c r="B996" s="179"/>
      <c r="F996" s="433">
        <v>2</v>
      </c>
      <c r="G996" s="434"/>
      <c r="H996" s="437">
        <v>0.33000001311302185</v>
      </c>
      <c r="I996" s="437"/>
      <c r="J996" s="437"/>
      <c r="K996" s="471" t="s">
        <v>397</v>
      </c>
      <c r="L996" s="472"/>
      <c r="M996" s="433"/>
      <c r="N996" s="473">
        <v>0</v>
      </c>
      <c r="O996" s="473"/>
      <c r="P996" s="473"/>
      <c r="Q996" s="474">
        <f>IF(N996="","",N996*H996*AE1013)</f>
        <v>0</v>
      </c>
      <c r="R996" s="475"/>
      <c r="S996" s="475"/>
      <c r="T996" s="476"/>
      <c r="U996" s="470">
        <v>2</v>
      </c>
      <c r="V996" s="434"/>
      <c r="W996" s="437">
        <v>0.33000001311302185</v>
      </c>
      <c r="X996" s="437"/>
      <c r="Y996" s="437"/>
      <c r="Z996" s="471" t="s">
        <v>397</v>
      </c>
      <c r="AA996" s="472"/>
      <c r="AB996" s="433"/>
      <c r="AC996" s="473">
        <v>0</v>
      </c>
      <c r="AD996" s="473"/>
      <c r="AE996" s="473"/>
      <c r="AF996" s="474">
        <f>IF(AC996="","",AC996*W996*AE1013)</f>
        <v>0</v>
      </c>
      <c r="AG996" s="475"/>
      <c r="AH996" s="475"/>
      <c r="AI996" s="475"/>
    </row>
    <row r="997" spans="1:35" s="23" customFormat="1" ht="15.75" customHeight="1" x14ac:dyDescent="0.15">
      <c r="A997" s="181" t="str">
        <f t="shared" si="138"/>
        <v/>
      </c>
      <c r="B997" s="179"/>
      <c r="F997" s="435">
        <v>3</v>
      </c>
      <c r="G997" s="436"/>
      <c r="H997" s="431">
        <v>1.5</v>
      </c>
      <c r="I997" s="431"/>
      <c r="J997" s="431"/>
      <c r="K997" s="477" t="s">
        <v>452</v>
      </c>
      <c r="L997" s="478"/>
      <c r="M997" s="435"/>
      <c r="N997" s="482">
        <v>0</v>
      </c>
      <c r="O997" s="482"/>
      <c r="P997" s="482"/>
      <c r="Q997" s="483">
        <f>IF(N997="","",N997*H997*AE1013)</f>
        <v>0</v>
      </c>
      <c r="R997" s="484"/>
      <c r="S997" s="484"/>
      <c r="T997" s="485"/>
      <c r="U997" s="500">
        <v>3</v>
      </c>
      <c r="V997" s="436"/>
      <c r="W997" s="431">
        <v>1.5</v>
      </c>
      <c r="X997" s="431"/>
      <c r="Y997" s="431"/>
      <c r="Z997" s="477" t="s">
        <v>452</v>
      </c>
      <c r="AA997" s="478"/>
      <c r="AB997" s="435"/>
      <c r="AC997" s="482">
        <v>0</v>
      </c>
      <c r="AD997" s="482"/>
      <c r="AE997" s="482"/>
      <c r="AF997" s="483">
        <f>IF(AC997="","",AC997*W997*AE1013)</f>
        <v>0</v>
      </c>
      <c r="AG997" s="484"/>
      <c r="AH997" s="484"/>
      <c r="AI997" s="484"/>
    </row>
    <row r="998" spans="1:35" s="23" customFormat="1" ht="15.75" customHeight="1" x14ac:dyDescent="0.15">
      <c r="A998" s="181" t="str">
        <f t="shared" si="138"/>
        <v/>
      </c>
      <c r="B998" s="179"/>
      <c r="F998" s="435">
        <v>4</v>
      </c>
      <c r="G998" s="436"/>
      <c r="H998" s="431">
        <v>5.0999999046325684</v>
      </c>
      <c r="I998" s="431"/>
      <c r="J998" s="431"/>
      <c r="K998" s="477" t="s">
        <v>452</v>
      </c>
      <c r="L998" s="478"/>
      <c r="M998" s="435"/>
      <c r="N998" s="482">
        <v>0</v>
      </c>
      <c r="O998" s="482"/>
      <c r="P998" s="482"/>
      <c r="Q998" s="483">
        <f>IF(N998="","",N998*H998*AE1013)</f>
        <v>0</v>
      </c>
      <c r="R998" s="484"/>
      <c r="S998" s="484"/>
      <c r="T998" s="485"/>
      <c r="U998" s="500">
        <v>4</v>
      </c>
      <c r="V998" s="436"/>
      <c r="W998" s="431">
        <v>5.0999999046325684</v>
      </c>
      <c r="X998" s="431"/>
      <c r="Y998" s="431"/>
      <c r="Z998" s="477" t="s">
        <v>452</v>
      </c>
      <c r="AA998" s="478"/>
      <c r="AB998" s="435"/>
      <c r="AC998" s="482">
        <v>0</v>
      </c>
      <c r="AD998" s="482"/>
      <c r="AE998" s="482"/>
      <c r="AF998" s="483">
        <f>IF(AC998="","",AC998*W998*AE1013)</f>
        <v>0</v>
      </c>
      <c r="AG998" s="484"/>
      <c r="AH998" s="484"/>
      <c r="AI998" s="484"/>
    </row>
    <row r="999" spans="1:35" s="23" customFormat="1" ht="15.75" customHeight="1" x14ac:dyDescent="0.15">
      <c r="A999" s="181" t="str">
        <f t="shared" si="138"/>
        <v/>
      </c>
      <c r="B999" s="179"/>
      <c r="F999" s="435">
        <v>4</v>
      </c>
      <c r="G999" s="436"/>
      <c r="H999" s="431">
        <v>1.4500002861022949</v>
      </c>
      <c r="I999" s="431"/>
      <c r="J999" s="431"/>
      <c r="K999" s="477" t="s">
        <v>452</v>
      </c>
      <c r="L999" s="478"/>
      <c r="M999" s="435"/>
      <c r="N999" s="482">
        <v>20</v>
      </c>
      <c r="O999" s="482"/>
      <c r="P999" s="482"/>
      <c r="Q999" s="483">
        <f>IF(N999="","",N999*H999*AE1013)</f>
        <v>136.65930739566204</v>
      </c>
      <c r="R999" s="484"/>
      <c r="S999" s="484"/>
      <c r="T999" s="485"/>
      <c r="U999" s="500">
        <v>4</v>
      </c>
      <c r="V999" s="436"/>
      <c r="W999" s="431">
        <v>1.4500002861022949</v>
      </c>
      <c r="X999" s="431"/>
      <c r="Y999" s="431"/>
      <c r="Z999" s="477" t="s">
        <v>452</v>
      </c>
      <c r="AA999" s="478"/>
      <c r="AB999" s="435"/>
      <c r="AC999" s="482">
        <v>20</v>
      </c>
      <c r="AD999" s="482"/>
      <c r="AE999" s="482"/>
      <c r="AF999" s="483">
        <f>IF(AC999="","",AC999*W999*AE1013)</f>
        <v>136.65930739566204</v>
      </c>
      <c r="AG999" s="484"/>
      <c r="AH999" s="484"/>
      <c r="AI999" s="484"/>
    </row>
    <row r="1000" spans="1:35" s="23" customFormat="1" ht="15.75" customHeight="1" x14ac:dyDescent="0.15">
      <c r="A1000" s="181" t="str">
        <f t="shared" si="138"/>
        <v/>
      </c>
      <c r="B1000" s="179"/>
      <c r="F1000" s="435">
        <v>5</v>
      </c>
      <c r="G1000" s="436"/>
      <c r="H1000" s="431">
        <v>3.4500000476837158</v>
      </c>
      <c r="I1000" s="431"/>
      <c r="J1000" s="431"/>
      <c r="K1000" s="477" t="s">
        <v>452</v>
      </c>
      <c r="L1000" s="478"/>
      <c r="M1000" s="435"/>
      <c r="N1000" s="482">
        <v>37.200000000000003</v>
      </c>
      <c r="O1000" s="482"/>
      <c r="P1000" s="482"/>
      <c r="Q1000" s="483">
        <f>IF(N1000="","",N1000*H1000*AE1013)</f>
        <v>604.78801010156803</v>
      </c>
      <c r="R1000" s="484"/>
      <c r="S1000" s="484"/>
      <c r="T1000" s="485"/>
      <c r="U1000" s="500">
        <v>5</v>
      </c>
      <c r="V1000" s="436"/>
      <c r="W1000" s="431">
        <v>3.4500000476837158</v>
      </c>
      <c r="X1000" s="431"/>
      <c r="Y1000" s="431"/>
      <c r="Z1000" s="477" t="s">
        <v>452</v>
      </c>
      <c r="AA1000" s="478"/>
      <c r="AB1000" s="435"/>
      <c r="AC1000" s="482">
        <v>37.200000000000003</v>
      </c>
      <c r="AD1000" s="482"/>
      <c r="AE1000" s="482"/>
      <c r="AF1000" s="483">
        <f>IF(AC1000="","",AC1000*W1000*AE1013)</f>
        <v>604.78801010156803</v>
      </c>
      <c r="AG1000" s="484"/>
      <c r="AH1000" s="484"/>
      <c r="AI1000" s="484"/>
    </row>
    <row r="1001" spans="1:35" s="23" customFormat="1" ht="15.75" customHeight="1" x14ac:dyDescent="0.15">
      <c r="A1001" s="181" t="str">
        <f t="shared" si="138"/>
        <v/>
      </c>
      <c r="B1001" s="179"/>
      <c r="F1001" s="435">
        <v>6</v>
      </c>
      <c r="G1001" s="436"/>
      <c r="H1001" s="431">
        <v>2.3499999046325684</v>
      </c>
      <c r="I1001" s="431"/>
      <c r="J1001" s="431"/>
      <c r="K1001" s="477" t="s">
        <v>452</v>
      </c>
      <c r="L1001" s="478"/>
      <c r="M1001" s="435"/>
      <c r="N1001" s="482">
        <v>60</v>
      </c>
      <c r="O1001" s="482"/>
      <c r="P1001" s="482"/>
      <c r="Q1001" s="483">
        <f>IF(N1001="","",N1001*H1001*AE1013)</f>
        <v>664.44681926973522</v>
      </c>
      <c r="R1001" s="484"/>
      <c r="S1001" s="484"/>
      <c r="T1001" s="485"/>
      <c r="U1001" s="500">
        <v>6</v>
      </c>
      <c r="V1001" s="436"/>
      <c r="W1001" s="431">
        <v>2.3499999046325684</v>
      </c>
      <c r="X1001" s="431"/>
      <c r="Y1001" s="431"/>
      <c r="Z1001" s="477" t="s">
        <v>452</v>
      </c>
      <c r="AA1001" s="478"/>
      <c r="AB1001" s="435"/>
      <c r="AC1001" s="482">
        <v>60</v>
      </c>
      <c r="AD1001" s="482"/>
      <c r="AE1001" s="482"/>
      <c r="AF1001" s="483">
        <f>IF(AC1001="","",AC1001*W1001*AE1013)</f>
        <v>664.44681926973522</v>
      </c>
      <c r="AG1001" s="484"/>
      <c r="AH1001" s="484"/>
      <c r="AI1001" s="484"/>
    </row>
    <row r="1002" spans="1:35" s="23" customFormat="1" ht="15.75" customHeight="1" x14ac:dyDescent="0.15">
      <c r="A1002" s="181" t="str">
        <f t="shared" si="138"/>
        <v/>
      </c>
      <c r="B1002" s="179"/>
      <c r="F1002" s="435">
        <v>7</v>
      </c>
      <c r="G1002" s="436"/>
      <c r="H1002" s="431">
        <v>8.6000003814697266</v>
      </c>
      <c r="I1002" s="431"/>
      <c r="J1002" s="431"/>
      <c r="K1002" s="477" t="s">
        <v>397</v>
      </c>
      <c r="L1002" s="478"/>
      <c r="M1002" s="435"/>
      <c r="N1002" s="482">
        <v>200</v>
      </c>
      <c r="O1002" s="482"/>
      <c r="P1002" s="482"/>
      <c r="Q1002" s="483">
        <f>IF(N1002="","",N1002*H1002*AE1013)</f>
        <v>8105.3094057884136</v>
      </c>
      <c r="R1002" s="484"/>
      <c r="S1002" s="484"/>
      <c r="T1002" s="485"/>
      <c r="U1002" s="500">
        <v>7</v>
      </c>
      <c r="V1002" s="436"/>
      <c r="W1002" s="431">
        <v>8.6000003814697266</v>
      </c>
      <c r="X1002" s="431"/>
      <c r="Y1002" s="431"/>
      <c r="Z1002" s="477" t="s">
        <v>397</v>
      </c>
      <c r="AA1002" s="478"/>
      <c r="AB1002" s="435"/>
      <c r="AC1002" s="482">
        <v>200</v>
      </c>
      <c r="AD1002" s="482"/>
      <c r="AE1002" s="482"/>
      <c r="AF1002" s="483">
        <f>IF(AC1002="","",AC1002*W1002*AE1013)</f>
        <v>8105.3094057884136</v>
      </c>
      <c r="AG1002" s="484"/>
      <c r="AH1002" s="484"/>
      <c r="AI1002" s="484"/>
    </row>
    <row r="1003" spans="1:35" s="23" customFormat="1" ht="15.75" customHeight="1" x14ac:dyDescent="0.15">
      <c r="A1003" s="181" t="str">
        <f t="shared" si="138"/>
        <v/>
      </c>
      <c r="B1003" s="179"/>
      <c r="F1003" s="435">
        <v>8</v>
      </c>
      <c r="G1003" s="436"/>
      <c r="H1003" s="431">
        <v>2.2000000476837158</v>
      </c>
      <c r="I1003" s="431"/>
      <c r="J1003" s="431"/>
      <c r="K1003" s="477" t="s">
        <v>452</v>
      </c>
      <c r="L1003" s="478"/>
      <c r="M1003" s="435"/>
      <c r="N1003" s="482">
        <v>59.3</v>
      </c>
      <c r="O1003" s="482"/>
      <c r="P1003" s="482"/>
      <c r="Q1003" s="483">
        <f>IF(N1003="","",N1003*H1003*AE1013)</f>
        <v>614.7782797059466</v>
      </c>
      <c r="R1003" s="484"/>
      <c r="S1003" s="484"/>
      <c r="T1003" s="485"/>
      <c r="U1003" s="500">
        <v>8</v>
      </c>
      <c r="V1003" s="436"/>
      <c r="W1003" s="431">
        <v>2.2000000476837158</v>
      </c>
      <c r="X1003" s="431"/>
      <c r="Y1003" s="431"/>
      <c r="Z1003" s="477" t="s">
        <v>452</v>
      </c>
      <c r="AA1003" s="478"/>
      <c r="AB1003" s="435"/>
      <c r="AC1003" s="482">
        <v>59.3</v>
      </c>
      <c r="AD1003" s="482"/>
      <c r="AE1003" s="482"/>
      <c r="AF1003" s="483">
        <f>IF(AC1003="","",AC1003*W1003*AE1013)</f>
        <v>614.7782797059466</v>
      </c>
      <c r="AG1003" s="484"/>
      <c r="AH1003" s="484"/>
      <c r="AI1003" s="484"/>
    </row>
    <row r="1004" spans="1:35" s="23" customFormat="1" ht="15.75" customHeight="1" x14ac:dyDescent="0.15">
      <c r="A1004" s="181" t="str">
        <f t="shared" si="138"/>
        <v/>
      </c>
      <c r="B1004" s="179"/>
      <c r="F1004" s="435">
        <v>9</v>
      </c>
      <c r="G1004" s="436"/>
      <c r="H1004" s="431">
        <v>1.5</v>
      </c>
      <c r="I1004" s="431"/>
      <c r="J1004" s="431"/>
      <c r="K1004" s="477" t="s">
        <v>397</v>
      </c>
      <c r="L1004" s="478"/>
      <c r="M1004" s="435"/>
      <c r="N1004" s="482">
        <v>147</v>
      </c>
      <c r="O1004" s="482"/>
      <c r="P1004" s="482"/>
      <c r="Q1004" s="483">
        <f>IF(N1004="","",N1004*H1004*AE1013)</f>
        <v>1039.081770174824</v>
      </c>
      <c r="R1004" s="484"/>
      <c r="S1004" s="484"/>
      <c r="T1004" s="485"/>
      <c r="U1004" s="500">
        <v>9</v>
      </c>
      <c r="V1004" s="436"/>
      <c r="W1004" s="431">
        <v>1.5</v>
      </c>
      <c r="X1004" s="431"/>
      <c r="Y1004" s="431"/>
      <c r="Z1004" s="477" t="s">
        <v>397</v>
      </c>
      <c r="AA1004" s="478"/>
      <c r="AB1004" s="435"/>
      <c r="AC1004" s="482">
        <v>147</v>
      </c>
      <c r="AD1004" s="482"/>
      <c r="AE1004" s="482"/>
      <c r="AF1004" s="483">
        <f>IF(AC1004="","",AC1004*W1004*AE1013)</f>
        <v>1039.081770174824</v>
      </c>
      <c r="AG1004" s="484"/>
      <c r="AH1004" s="484"/>
      <c r="AI1004" s="484"/>
    </row>
    <row r="1005" spans="1:35" s="23" customFormat="1" ht="15.75" customHeight="1" x14ac:dyDescent="0.15">
      <c r="A1005" s="181" t="str">
        <f t="shared" si="138"/>
        <v/>
      </c>
      <c r="B1005" s="179"/>
      <c r="F1005" s="435">
        <v>10</v>
      </c>
      <c r="G1005" s="436"/>
      <c r="H1005" s="431">
        <v>3.8499999046325684</v>
      </c>
      <c r="I1005" s="431"/>
      <c r="J1005" s="431"/>
      <c r="K1005" s="477" t="s">
        <v>452</v>
      </c>
      <c r="L1005" s="478"/>
      <c r="M1005" s="435"/>
      <c r="N1005" s="482">
        <v>60.1</v>
      </c>
      <c r="O1005" s="482"/>
      <c r="P1005" s="482"/>
      <c r="Q1005" s="483">
        <f>IF(N1005="","",N1005*H1005*AE1013)</f>
        <v>1090.3760972168645</v>
      </c>
      <c r="R1005" s="484"/>
      <c r="S1005" s="484"/>
      <c r="T1005" s="485"/>
      <c r="U1005" s="500">
        <v>10</v>
      </c>
      <c r="V1005" s="436"/>
      <c r="W1005" s="431">
        <v>3.8499999046325684</v>
      </c>
      <c r="X1005" s="431"/>
      <c r="Y1005" s="431"/>
      <c r="Z1005" s="477" t="s">
        <v>452</v>
      </c>
      <c r="AA1005" s="478"/>
      <c r="AB1005" s="435"/>
      <c r="AC1005" s="482">
        <v>60.1</v>
      </c>
      <c r="AD1005" s="482"/>
      <c r="AE1005" s="482"/>
      <c r="AF1005" s="483">
        <f>IF(AC1005="","",AC1005*W1005*AE1013)</f>
        <v>1090.3760972168645</v>
      </c>
      <c r="AG1005" s="484"/>
      <c r="AH1005" s="484"/>
      <c r="AI1005" s="484"/>
    </row>
    <row r="1006" spans="1:35" s="23" customFormat="1" ht="15.75" customHeight="1" x14ac:dyDescent="0.15">
      <c r="A1006" s="181" t="str">
        <f t="shared" si="138"/>
        <v/>
      </c>
      <c r="B1006" s="179"/>
      <c r="F1006" s="435">
        <v>11</v>
      </c>
      <c r="G1006" s="436"/>
      <c r="H1006" s="431">
        <v>2.4000000953674316</v>
      </c>
      <c r="I1006" s="431"/>
      <c r="J1006" s="431"/>
      <c r="K1006" s="477" t="s">
        <v>397</v>
      </c>
      <c r="L1006" s="478"/>
      <c r="M1006" s="435"/>
      <c r="N1006" s="482">
        <v>196</v>
      </c>
      <c r="O1006" s="482"/>
      <c r="P1006" s="482"/>
      <c r="Q1006" s="483">
        <f>IF(N1006="","",N1006*H1006*AE1013)</f>
        <v>2216.7078644570111</v>
      </c>
      <c r="R1006" s="484"/>
      <c r="S1006" s="484"/>
      <c r="T1006" s="485"/>
      <c r="U1006" s="500">
        <v>11</v>
      </c>
      <c r="V1006" s="436"/>
      <c r="W1006" s="431">
        <v>2.4000000953674316</v>
      </c>
      <c r="X1006" s="431"/>
      <c r="Y1006" s="431"/>
      <c r="Z1006" s="477" t="s">
        <v>397</v>
      </c>
      <c r="AA1006" s="478"/>
      <c r="AB1006" s="435"/>
      <c r="AC1006" s="482">
        <v>196</v>
      </c>
      <c r="AD1006" s="482"/>
      <c r="AE1006" s="482"/>
      <c r="AF1006" s="483">
        <f>IF(AC1006="","",AC1006*W1006*AE1013)</f>
        <v>2216.7078644570111</v>
      </c>
      <c r="AG1006" s="484"/>
      <c r="AH1006" s="484"/>
      <c r="AI1006" s="484"/>
    </row>
    <row r="1007" spans="1:35" s="23" customFormat="1" ht="15.75" customHeight="1" x14ac:dyDescent="0.15">
      <c r="A1007" s="181" t="str">
        <f t="shared" si="138"/>
        <v/>
      </c>
      <c r="B1007" s="179"/>
      <c r="F1007" s="435">
        <v>12</v>
      </c>
      <c r="G1007" s="436"/>
      <c r="H1007" s="431">
        <v>2.2699999809265137</v>
      </c>
      <c r="I1007" s="431"/>
      <c r="J1007" s="431"/>
      <c r="K1007" s="477" t="s">
        <v>452</v>
      </c>
      <c r="L1007" s="478"/>
      <c r="M1007" s="435"/>
      <c r="N1007" s="482">
        <v>60.1</v>
      </c>
      <c r="O1007" s="482"/>
      <c r="P1007" s="482"/>
      <c r="Q1007" s="483">
        <f>IF(N1007="","",N1007*H1007*AE1013)</f>
        <v>642.89708602505266</v>
      </c>
      <c r="R1007" s="484"/>
      <c r="S1007" s="484"/>
      <c r="T1007" s="485"/>
      <c r="U1007" s="500">
        <v>12</v>
      </c>
      <c r="V1007" s="436"/>
      <c r="W1007" s="431">
        <v>2.2699999809265137</v>
      </c>
      <c r="X1007" s="431"/>
      <c r="Y1007" s="431"/>
      <c r="Z1007" s="477" t="s">
        <v>452</v>
      </c>
      <c r="AA1007" s="478"/>
      <c r="AB1007" s="435"/>
      <c r="AC1007" s="482">
        <v>60.1</v>
      </c>
      <c r="AD1007" s="482"/>
      <c r="AE1007" s="482"/>
      <c r="AF1007" s="483">
        <f>IF(AC1007="","",AC1007*W1007*AE1013)</f>
        <v>642.89708602505266</v>
      </c>
      <c r="AG1007" s="484"/>
      <c r="AH1007" s="484"/>
      <c r="AI1007" s="484"/>
    </row>
    <row r="1008" spans="1:35" s="23" customFormat="1" ht="15.75" hidden="1" customHeight="1" x14ac:dyDescent="0.15">
      <c r="A1008" s="181" t="str">
        <f t="shared" si="138"/>
        <v>×</v>
      </c>
      <c r="B1008" s="179"/>
      <c r="F1008" s="435"/>
      <c r="G1008" s="436"/>
      <c r="H1008" s="431"/>
      <c r="I1008" s="431"/>
      <c r="J1008" s="431"/>
      <c r="K1008" s="477"/>
      <c r="L1008" s="478"/>
      <c r="M1008" s="435"/>
      <c r="N1008" s="482"/>
      <c r="O1008" s="482"/>
      <c r="P1008" s="482"/>
      <c r="Q1008" s="483" t="str">
        <f>IF(N1008="","",N1008*H1008*AE1013)</f>
        <v/>
      </c>
      <c r="R1008" s="484"/>
      <c r="S1008" s="484"/>
      <c r="T1008" s="485"/>
      <c r="U1008" s="500"/>
      <c r="V1008" s="436"/>
      <c r="W1008" s="431"/>
      <c r="X1008" s="431"/>
      <c r="Y1008" s="431"/>
      <c r="Z1008" s="477"/>
      <c r="AA1008" s="478"/>
      <c r="AB1008" s="435"/>
      <c r="AC1008" s="482"/>
      <c r="AD1008" s="482"/>
      <c r="AE1008" s="482"/>
      <c r="AF1008" s="483" t="str">
        <f>IF(AC1008="","",AC1008*W1008*AE1013)</f>
        <v/>
      </c>
      <c r="AG1008" s="484"/>
      <c r="AH1008" s="484"/>
      <c r="AI1008" s="484"/>
    </row>
    <row r="1009" spans="1:36" s="23" customFormat="1" ht="15.75" hidden="1" customHeight="1" x14ac:dyDescent="0.15">
      <c r="A1009" s="181" t="str">
        <f t="shared" si="138"/>
        <v>×</v>
      </c>
      <c r="B1009" s="179"/>
      <c r="F1009" s="435"/>
      <c r="G1009" s="436"/>
      <c r="H1009" s="431"/>
      <c r="I1009" s="431"/>
      <c r="J1009" s="431"/>
      <c r="K1009" s="477"/>
      <c r="L1009" s="478"/>
      <c r="M1009" s="435"/>
      <c r="N1009" s="482"/>
      <c r="O1009" s="482"/>
      <c r="P1009" s="482"/>
      <c r="Q1009" s="483" t="str">
        <f>IF(N1009="","",N1009*H1009*AE1013)</f>
        <v/>
      </c>
      <c r="R1009" s="484"/>
      <c r="S1009" s="484"/>
      <c r="T1009" s="485"/>
      <c r="U1009" s="500"/>
      <c r="V1009" s="436"/>
      <c r="W1009" s="431"/>
      <c r="X1009" s="431"/>
      <c r="Y1009" s="431"/>
      <c r="Z1009" s="477"/>
      <c r="AA1009" s="478"/>
      <c r="AB1009" s="435"/>
      <c r="AC1009" s="482"/>
      <c r="AD1009" s="482"/>
      <c r="AE1009" s="482"/>
      <c r="AF1009" s="483" t="str">
        <f>IF(AC1009="","",AC1009*W1009*AE1013)</f>
        <v/>
      </c>
      <c r="AG1009" s="484"/>
      <c r="AH1009" s="484"/>
      <c r="AI1009" s="484"/>
    </row>
    <row r="1010" spans="1:36" s="23" customFormat="1" ht="15.75" hidden="1" customHeight="1" x14ac:dyDescent="0.15">
      <c r="A1010" s="181" t="str">
        <f t="shared" si="138"/>
        <v>×</v>
      </c>
      <c r="B1010" s="179"/>
      <c r="F1010" s="435"/>
      <c r="G1010" s="436"/>
      <c r="H1010" s="431"/>
      <c r="I1010" s="431"/>
      <c r="J1010" s="431"/>
      <c r="K1010" s="477"/>
      <c r="L1010" s="478"/>
      <c r="M1010" s="435"/>
      <c r="N1010" s="482"/>
      <c r="O1010" s="482"/>
      <c r="P1010" s="482"/>
      <c r="Q1010" s="483" t="str">
        <f>IF(N1010="","",N1010*H1010*AE1013)</f>
        <v/>
      </c>
      <c r="R1010" s="484"/>
      <c r="S1010" s="484"/>
      <c r="T1010" s="485"/>
      <c r="U1010" s="500"/>
      <c r="V1010" s="436"/>
      <c r="W1010" s="431"/>
      <c r="X1010" s="431"/>
      <c r="Y1010" s="431"/>
      <c r="Z1010" s="477"/>
      <c r="AA1010" s="478"/>
      <c r="AB1010" s="435"/>
      <c r="AC1010" s="482"/>
      <c r="AD1010" s="482"/>
      <c r="AE1010" s="482"/>
      <c r="AF1010" s="483" t="str">
        <f>IF(AC1010="","",AC1010*W1010*AE1013)</f>
        <v/>
      </c>
      <c r="AG1010" s="484"/>
      <c r="AH1010" s="484"/>
      <c r="AI1010" s="484"/>
    </row>
    <row r="1011" spans="1:36" s="23" customFormat="1" ht="15.75" hidden="1" customHeight="1" x14ac:dyDescent="0.15">
      <c r="A1011" s="181" t="str">
        <f t="shared" si="138"/>
        <v>×</v>
      </c>
      <c r="B1011" s="179"/>
      <c r="F1011" s="435"/>
      <c r="G1011" s="436"/>
      <c r="H1011" s="431"/>
      <c r="I1011" s="431"/>
      <c r="J1011" s="431"/>
      <c r="K1011" s="477"/>
      <c r="L1011" s="478"/>
      <c r="M1011" s="435"/>
      <c r="N1011" s="482"/>
      <c r="O1011" s="482"/>
      <c r="P1011" s="482"/>
      <c r="Q1011" s="483" t="str">
        <f>IF(N1011="","",N1011*H1011*AE1013)</f>
        <v/>
      </c>
      <c r="R1011" s="484"/>
      <c r="S1011" s="484"/>
      <c r="T1011" s="485"/>
      <c r="U1011" s="500"/>
      <c r="V1011" s="436"/>
      <c r="W1011" s="431"/>
      <c r="X1011" s="431"/>
      <c r="Y1011" s="431"/>
      <c r="Z1011" s="477"/>
      <c r="AA1011" s="478"/>
      <c r="AB1011" s="435"/>
      <c r="AC1011" s="482"/>
      <c r="AD1011" s="482"/>
      <c r="AE1011" s="482"/>
      <c r="AF1011" s="483" t="str">
        <f>IF(AC1011="","",AC1011*W1011*AE1013)</f>
        <v/>
      </c>
      <c r="AG1011" s="484"/>
      <c r="AH1011" s="484"/>
      <c r="AI1011" s="484"/>
    </row>
    <row r="1012" spans="1:36" s="23" customFormat="1" ht="15.75" customHeight="1" x14ac:dyDescent="0.15">
      <c r="A1012" s="179"/>
      <c r="B1012" s="179"/>
      <c r="F1012" s="251" t="s">
        <v>451</v>
      </c>
      <c r="G1012" s="252"/>
      <c r="H1012" s="479">
        <f>ROUND(SUM(Q996:T1011),1)</f>
        <v>15115</v>
      </c>
      <c r="I1012" s="480"/>
      <c r="J1012" s="480"/>
      <c r="K1012" s="480"/>
      <c r="L1012" s="480"/>
      <c r="M1012" s="480"/>
      <c r="N1012" s="480"/>
      <c r="O1012" s="480"/>
      <c r="P1012" s="480"/>
      <c r="Q1012" s="480"/>
      <c r="R1012" s="480"/>
      <c r="S1012" s="480"/>
      <c r="T1012" s="481"/>
      <c r="U1012" s="364" t="s">
        <v>451</v>
      </c>
      <c r="V1012" s="252"/>
      <c r="W1012" s="479">
        <f>ROUND(SUM(AF996:AI1011),1)</f>
        <v>15115</v>
      </c>
      <c r="X1012" s="480"/>
      <c r="Y1012" s="480"/>
      <c r="Z1012" s="480"/>
      <c r="AA1012" s="480"/>
      <c r="AB1012" s="480"/>
      <c r="AC1012" s="480"/>
      <c r="AD1012" s="480"/>
      <c r="AE1012" s="480"/>
      <c r="AF1012" s="480"/>
      <c r="AG1012" s="480"/>
      <c r="AH1012" s="480"/>
      <c r="AI1012" s="480"/>
    </row>
    <row r="1013" spans="1:36" s="23" customFormat="1" ht="15.75" customHeight="1" x14ac:dyDescent="0.15">
      <c r="F1013" s="30"/>
      <c r="G1013" s="30"/>
      <c r="H1013" s="30"/>
      <c r="I1013" s="30"/>
      <c r="J1013" s="30"/>
      <c r="K1013" s="30"/>
      <c r="L1013" s="30"/>
      <c r="M1013" s="30"/>
      <c r="N1013" s="30"/>
      <c r="O1013" s="30"/>
      <c r="P1013" s="30"/>
      <c r="AB1013" s="186" t="s">
        <v>119</v>
      </c>
      <c r="AC1013" s="23" t="s">
        <v>419</v>
      </c>
      <c r="AD1013" s="179" t="s">
        <v>25</v>
      </c>
      <c r="AE1013" s="308">
        <f>AE989</f>
        <v>4.7123889803846897</v>
      </c>
      <c r="AF1013" s="308"/>
      <c r="AG1013" s="308"/>
      <c r="AH1013" s="199" t="s">
        <v>416</v>
      </c>
      <c r="AI1013" s="179" t="s">
        <v>149</v>
      </c>
    </row>
    <row r="1014" spans="1:36" s="23" customFormat="1" ht="15.75" customHeight="1" x14ac:dyDescent="0.15">
      <c r="A1014" s="116" t="str">
        <f t="shared" ref="A1014:A1019" si="139">IF(液状化L1の有無="","","×")</f>
        <v/>
      </c>
      <c r="B1014" s="179" t="s">
        <v>571</v>
      </c>
      <c r="F1014" s="30"/>
      <c r="G1014" s="30"/>
      <c r="H1014" s="30"/>
      <c r="I1014" s="30"/>
      <c r="J1014" s="30"/>
      <c r="K1014" s="30"/>
      <c r="L1014" s="30"/>
      <c r="M1014" s="30"/>
      <c r="N1014" s="30"/>
      <c r="O1014" s="30"/>
      <c r="P1014" s="30"/>
      <c r="AB1014" s="186"/>
      <c r="AD1014" s="179"/>
      <c r="AE1014" s="180"/>
      <c r="AF1014" s="180"/>
      <c r="AG1014" s="180"/>
      <c r="AH1014" s="199"/>
      <c r="AI1014" s="179"/>
    </row>
    <row r="1015" spans="1:36" ht="15.75" customHeight="1" x14ac:dyDescent="0.15">
      <c r="A1015" s="116" t="str">
        <f t="shared" si="139"/>
        <v/>
      </c>
    </row>
    <row r="1016" spans="1:36" s="23" customFormat="1" ht="15.75" customHeight="1" x14ac:dyDescent="0.15">
      <c r="A1016" s="116" t="str">
        <f t="shared" si="139"/>
        <v/>
      </c>
      <c r="B1016" s="179"/>
      <c r="F1016" s="28" t="s">
        <v>494</v>
      </c>
      <c r="G1016" s="34"/>
      <c r="H1016" s="34"/>
      <c r="I1016" s="28"/>
      <c r="J1016" s="28"/>
      <c r="K1016" s="28"/>
      <c r="L1016" s="28"/>
      <c r="M1016" s="28"/>
      <c r="N1016" s="28"/>
      <c r="O1016" s="28"/>
      <c r="P1016" s="28"/>
      <c r="Q1016" s="28"/>
      <c r="R1016" s="28"/>
      <c r="S1016" s="28"/>
      <c r="T1016" s="28"/>
      <c r="U1016" s="28"/>
      <c r="V1016" s="28"/>
      <c r="W1016" s="28"/>
      <c r="X1016" s="28"/>
      <c r="Y1016" s="28"/>
      <c r="Z1016" s="28"/>
      <c r="AA1016" s="28"/>
      <c r="AB1016" s="28"/>
      <c r="AC1016" s="28"/>
      <c r="AD1016" s="28"/>
      <c r="AE1016" s="28"/>
      <c r="AF1016" s="28"/>
      <c r="AG1016" s="28"/>
      <c r="AH1016" s="28"/>
      <c r="AI1016" s="28"/>
      <c r="AJ1016" s="30"/>
    </row>
    <row r="1017" spans="1:36" s="23" customFormat="1" ht="15.75" customHeight="1" x14ac:dyDescent="0.15">
      <c r="A1017" s="116" t="str">
        <f t="shared" si="139"/>
        <v/>
      </c>
      <c r="B1017" s="179"/>
      <c r="F1017" s="341" t="s">
        <v>417</v>
      </c>
      <c r="G1017" s="261"/>
      <c r="H1017" s="261"/>
      <c r="I1017" s="261"/>
      <c r="J1017" s="261"/>
      <c r="K1017" s="261"/>
      <c r="L1017" s="261"/>
      <c r="M1017" s="261"/>
      <c r="N1017" s="261"/>
      <c r="O1017" s="261"/>
      <c r="P1017" s="261"/>
      <c r="Q1017" s="261"/>
      <c r="R1017" s="261"/>
      <c r="S1017" s="261"/>
      <c r="T1017" s="334"/>
      <c r="U1017" s="354" t="s">
        <v>418</v>
      </c>
      <c r="V1017" s="269"/>
      <c r="W1017" s="269"/>
      <c r="X1017" s="269"/>
      <c r="Y1017" s="269"/>
      <c r="Z1017" s="269"/>
      <c r="AA1017" s="269"/>
      <c r="AB1017" s="269"/>
      <c r="AC1017" s="269"/>
      <c r="AD1017" s="269"/>
      <c r="AE1017" s="269"/>
      <c r="AF1017" s="269"/>
      <c r="AG1017" s="269"/>
      <c r="AH1017" s="269"/>
      <c r="AI1017" s="285"/>
    </row>
    <row r="1018" spans="1:36" s="23" customFormat="1" ht="15.75" customHeight="1" x14ac:dyDescent="0.15">
      <c r="A1018" s="116" t="str">
        <f t="shared" si="139"/>
        <v/>
      </c>
      <c r="B1018" s="179"/>
      <c r="F1018" s="494" t="s">
        <v>74</v>
      </c>
      <c r="G1018" s="503"/>
      <c r="H1018" s="486" t="s">
        <v>181</v>
      </c>
      <c r="I1018" s="487"/>
      <c r="J1018" s="487"/>
      <c r="K1018" s="489" t="s">
        <v>224</v>
      </c>
      <c r="L1018" s="490"/>
      <c r="M1018" s="491"/>
      <c r="N1018" s="489" t="s">
        <v>450</v>
      </c>
      <c r="O1018" s="490"/>
      <c r="P1018" s="491"/>
      <c r="Q1018" s="489" t="s">
        <v>227</v>
      </c>
      <c r="R1018" s="490"/>
      <c r="S1018" s="490"/>
      <c r="T1018" s="495"/>
      <c r="U1018" s="325" t="s">
        <v>74</v>
      </c>
      <c r="V1018" s="259"/>
      <c r="W1018" s="353" t="s">
        <v>181</v>
      </c>
      <c r="X1018" s="262"/>
      <c r="Y1018" s="262"/>
      <c r="Z1018" s="497" t="s">
        <v>224</v>
      </c>
      <c r="AA1018" s="498"/>
      <c r="AB1018" s="499"/>
      <c r="AC1018" s="497" t="s">
        <v>450</v>
      </c>
      <c r="AD1018" s="498"/>
      <c r="AE1018" s="499"/>
      <c r="AF1018" s="497" t="s">
        <v>227</v>
      </c>
      <c r="AG1018" s="498"/>
      <c r="AH1018" s="498"/>
      <c r="AI1018" s="498"/>
    </row>
    <row r="1019" spans="1:36" s="23" customFormat="1" ht="15.75" customHeight="1" x14ac:dyDescent="0.15">
      <c r="A1019" s="116" t="str">
        <f t="shared" si="139"/>
        <v/>
      </c>
      <c r="B1019" s="179"/>
      <c r="F1019" s="504"/>
      <c r="G1019" s="502"/>
      <c r="H1019" s="488"/>
      <c r="I1019" s="488"/>
      <c r="J1019" s="488"/>
      <c r="K1019" s="492"/>
      <c r="L1019" s="493"/>
      <c r="M1019" s="494"/>
      <c r="N1019" s="492"/>
      <c r="O1019" s="493"/>
      <c r="P1019" s="494"/>
      <c r="Q1019" s="492"/>
      <c r="R1019" s="493"/>
      <c r="S1019" s="493"/>
      <c r="T1019" s="496"/>
      <c r="U1019" s="501"/>
      <c r="V1019" s="502"/>
      <c r="W1019" s="488"/>
      <c r="X1019" s="488"/>
      <c r="Y1019" s="488"/>
      <c r="Z1019" s="492"/>
      <c r="AA1019" s="493"/>
      <c r="AB1019" s="494"/>
      <c r="AC1019" s="492"/>
      <c r="AD1019" s="493"/>
      <c r="AE1019" s="494"/>
      <c r="AF1019" s="492"/>
      <c r="AG1019" s="493"/>
      <c r="AH1019" s="493"/>
      <c r="AI1019" s="493"/>
    </row>
    <row r="1020" spans="1:36" s="23" customFormat="1" ht="15.75" customHeight="1" x14ac:dyDescent="0.15">
      <c r="A1020" s="116" t="str">
        <f t="shared" ref="A1020:A1035" si="140">IF(液状化L1の有無="",IF(LEN(F1020)+LEN(U1020)=0,"×",""),"×")</f>
        <v/>
      </c>
      <c r="B1020" s="179"/>
      <c r="F1020" s="433">
        <v>2</v>
      </c>
      <c r="G1020" s="434"/>
      <c r="H1020" s="437">
        <v>0.33000001311302185</v>
      </c>
      <c r="I1020" s="437"/>
      <c r="J1020" s="437"/>
      <c r="K1020" s="471" t="s">
        <v>397</v>
      </c>
      <c r="L1020" s="472"/>
      <c r="M1020" s="433"/>
      <c r="N1020" s="473">
        <v>0</v>
      </c>
      <c r="O1020" s="473"/>
      <c r="P1020" s="473"/>
      <c r="Q1020" s="474">
        <f>IF(N1020="","",N1020*H1020*AE1037)</f>
        <v>0</v>
      </c>
      <c r="R1020" s="475"/>
      <c r="S1020" s="475"/>
      <c r="T1020" s="476"/>
      <c r="U1020" s="470">
        <v>2</v>
      </c>
      <c r="V1020" s="434"/>
      <c r="W1020" s="437">
        <v>0.33000001311302185</v>
      </c>
      <c r="X1020" s="437"/>
      <c r="Y1020" s="437"/>
      <c r="Z1020" s="471" t="s">
        <v>397</v>
      </c>
      <c r="AA1020" s="472"/>
      <c r="AB1020" s="433"/>
      <c r="AC1020" s="473">
        <v>0</v>
      </c>
      <c r="AD1020" s="473"/>
      <c r="AE1020" s="473"/>
      <c r="AF1020" s="474">
        <f>IF(AC1020="","",AC1020*W1020*AE1037)</f>
        <v>0</v>
      </c>
      <c r="AG1020" s="475"/>
      <c r="AH1020" s="475"/>
      <c r="AI1020" s="475"/>
    </row>
    <row r="1021" spans="1:36" s="23" customFormat="1" ht="15.75" customHeight="1" x14ac:dyDescent="0.15">
      <c r="A1021" s="116" t="str">
        <f t="shared" si="140"/>
        <v/>
      </c>
      <c r="B1021" s="179"/>
      <c r="F1021" s="435">
        <v>3</v>
      </c>
      <c r="G1021" s="436"/>
      <c r="H1021" s="431">
        <v>1.5</v>
      </c>
      <c r="I1021" s="431"/>
      <c r="J1021" s="431"/>
      <c r="K1021" s="477" t="s">
        <v>452</v>
      </c>
      <c r="L1021" s="478"/>
      <c r="M1021" s="435"/>
      <c r="N1021" s="482">
        <v>0</v>
      </c>
      <c r="O1021" s="482"/>
      <c r="P1021" s="482"/>
      <c r="Q1021" s="483">
        <f>IF(N1021="","",N1021*H1021*AE1037)</f>
        <v>0</v>
      </c>
      <c r="R1021" s="484"/>
      <c r="S1021" s="484"/>
      <c r="T1021" s="485"/>
      <c r="U1021" s="500">
        <v>3</v>
      </c>
      <c r="V1021" s="436"/>
      <c r="W1021" s="431">
        <v>1.5</v>
      </c>
      <c r="X1021" s="431"/>
      <c r="Y1021" s="431"/>
      <c r="Z1021" s="477" t="s">
        <v>452</v>
      </c>
      <c r="AA1021" s="478"/>
      <c r="AB1021" s="435"/>
      <c r="AC1021" s="482">
        <v>0</v>
      </c>
      <c r="AD1021" s="482"/>
      <c r="AE1021" s="482"/>
      <c r="AF1021" s="483">
        <f>IF(AC1021="","",AC1021*W1021*AE1037)</f>
        <v>0</v>
      </c>
      <c r="AG1021" s="484"/>
      <c r="AH1021" s="484"/>
      <c r="AI1021" s="484"/>
    </row>
    <row r="1022" spans="1:36" s="23" customFormat="1" ht="15.75" customHeight="1" x14ac:dyDescent="0.15">
      <c r="A1022" s="116" t="str">
        <f t="shared" si="140"/>
        <v/>
      </c>
      <c r="B1022" s="179"/>
      <c r="F1022" s="435">
        <v>4</v>
      </c>
      <c r="G1022" s="436"/>
      <c r="H1022" s="431">
        <v>5.0999999046325684</v>
      </c>
      <c r="I1022" s="431"/>
      <c r="J1022" s="431"/>
      <c r="K1022" s="477" t="s">
        <v>452</v>
      </c>
      <c r="L1022" s="478"/>
      <c r="M1022" s="435"/>
      <c r="N1022" s="482">
        <v>0</v>
      </c>
      <c r="O1022" s="482"/>
      <c r="P1022" s="482"/>
      <c r="Q1022" s="483">
        <f>IF(N1022="","",N1022*H1022*AE1037)</f>
        <v>0</v>
      </c>
      <c r="R1022" s="484"/>
      <c r="S1022" s="484"/>
      <c r="T1022" s="485"/>
      <c r="U1022" s="500">
        <v>4</v>
      </c>
      <c r="V1022" s="436"/>
      <c r="W1022" s="431">
        <v>5.0999999046325684</v>
      </c>
      <c r="X1022" s="431"/>
      <c r="Y1022" s="431"/>
      <c r="Z1022" s="477" t="s">
        <v>452</v>
      </c>
      <c r="AA1022" s="478"/>
      <c r="AB1022" s="435"/>
      <c r="AC1022" s="482">
        <v>0</v>
      </c>
      <c r="AD1022" s="482"/>
      <c r="AE1022" s="482"/>
      <c r="AF1022" s="483">
        <f>IF(AC1022="","",AC1022*W1022*AE1037)</f>
        <v>0</v>
      </c>
      <c r="AG1022" s="484"/>
      <c r="AH1022" s="484"/>
      <c r="AI1022" s="484"/>
    </row>
    <row r="1023" spans="1:36" s="23" customFormat="1" ht="15.75" customHeight="1" x14ac:dyDescent="0.15">
      <c r="A1023" s="116" t="str">
        <f t="shared" si="140"/>
        <v/>
      </c>
      <c r="B1023" s="179"/>
      <c r="F1023" s="435">
        <v>4</v>
      </c>
      <c r="G1023" s="436"/>
      <c r="H1023" s="431">
        <v>1.4500002861022949</v>
      </c>
      <c r="I1023" s="431"/>
      <c r="J1023" s="431"/>
      <c r="K1023" s="477" t="s">
        <v>452</v>
      </c>
      <c r="L1023" s="478"/>
      <c r="M1023" s="435"/>
      <c r="N1023" s="482">
        <v>20</v>
      </c>
      <c r="O1023" s="482"/>
      <c r="P1023" s="482"/>
      <c r="Q1023" s="483">
        <f>IF(N1023="","",N1023*H1023*AE1037)</f>
        <v>136.65930739566204</v>
      </c>
      <c r="R1023" s="484"/>
      <c r="S1023" s="484"/>
      <c r="T1023" s="485"/>
      <c r="U1023" s="500">
        <v>4</v>
      </c>
      <c r="V1023" s="436"/>
      <c r="W1023" s="431">
        <v>1.4500002861022949</v>
      </c>
      <c r="X1023" s="431"/>
      <c r="Y1023" s="431"/>
      <c r="Z1023" s="477" t="s">
        <v>452</v>
      </c>
      <c r="AA1023" s="478"/>
      <c r="AB1023" s="435"/>
      <c r="AC1023" s="482">
        <v>20</v>
      </c>
      <c r="AD1023" s="482"/>
      <c r="AE1023" s="482"/>
      <c r="AF1023" s="483">
        <f>IF(AC1023="","",AC1023*W1023*AE1037)</f>
        <v>136.65930739566204</v>
      </c>
      <c r="AG1023" s="484"/>
      <c r="AH1023" s="484"/>
      <c r="AI1023" s="484"/>
    </row>
    <row r="1024" spans="1:36" s="23" customFormat="1" ht="15.75" customHeight="1" x14ac:dyDescent="0.15">
      <c r="A1024" s="116" t="str">
        <f t="shared" si="140"/>
        <v/>
      </c>
      <c r="B1024" s="179"/>
      <c r="F1024" s="435">
        <v>5</v>
      </c>
      <c r="G1024" s="436"/>
      <c r="H1024" s="431">
        <v>3.4500000476837158</v>
      </c>
      <c r="I1024" s="431"/>
      <c r="J1024" s="431"/>
      <c r="K1024" s="477" t="s">
        <v>452</v>
      </c>
      <c r="L1024" s="478"/>
      <c r="M1024" s="435"/>
      <c r="N1024" s="482">
        <v>37.200000000000003</v>
      </c>
      <c r="O1024" s="482"/>
      <c r="P1024" s="482"/>
      <c r="Q1024" s="483">
        <f>IF(N1024="","",N1024*H1024*AE1037)</f>
        <v>604.78801010156803</v>
      </c>
      <c r="R1024" s="484"/>
      <c r="S1024" s="484"/>
      <c r="T1024" s="485"/>
      <c r="U1024" s="500">
        <v>5</v>
      </c>
      <c r="V1024" s="436"/>
      <c r="W1024" s="431">
        <v>3.4500000476837158</v>
      </c>
      <c r="X1024" s="431"/>
      <c r="Y1024" s="431"/>
      <c r="Z1024" s="477" t="s">
        <v>452</v>
      </c>
      <c r="AA1024" s="478"/>
      <c r="AB1024" s="435"/>
      <c r="AC1024" s="482">
        <v>37.200000000000003</v>
      </c>
      <c r="AD1024" s="482"/>
      <c r="AE1024" s="482"/>
      <c r="AF1024" s="483">
        <f>IF(AC1024="","",AC1024*W1024*AE1037)</f>
        <v>604.78801010156803</v>
      </c>
      <c r="AG1024" s="484"/>
      <c r="AH1024" s="484"/>
      <c r="AI1024" s="484"/>
    </row>
    <row r="1025" spans="1:36" s="23" customFormat="1" ht="15.75" customHeight="1" x14ac:dyDescent="0.15">
      <c r="A1025" s="116" t="str">
        <f t="shared" si="140"/>
        <v/>
      </c>
      <c r="B1025" s="179"/>
      <c r="F1025" s="435">
        <v>6</v>
      </c>
      <c r="G1025" s="436"/>
      <c r="H1025" s="431">
        <v>2.3499999046325684</v>
      </c>
      <c r="I1025" s="431"/>
      <c r="J1025" s="431"/>
      <c r="K1025" s="477" t="s">
        <v>452</v>
      </c>
      <c r="L1025" s="478"/>
      <c r="M1025" s="435"/>
      <c r="N1025" s="482">
        <v>60</v>
      </c>
      <c r="O1025" s="482"/>
      <c r="P1025" s="482"/>
      <c r="Q1025" s="483">
        <f>IF(N1025="","",N1025*H1025*AE1037)</f>
        <v>664.44681926973522</v>
      </c>
      <c r="R1025" s="484"/>
      <c r="S1025" s="484"/>
      <c r="T1025" s="485"/>
      <c r="U1025" s="500">
        <v>6</v>
      </c>
      <c r="V1025" s="436"/>
      <c r="W1025" s="431">
        <v>2.3499999046325684</v>
      </c>
      <c r="X1025" s="431"/>
      <c r="Y1025" s="431"/>
      <c r="Z1025" s="477" t="s">
        <v>452</v>
      </c>
      <c r="AA1025" s="478"/>
      <c r="AB1025" s="435"/>
      <c r="AC1025" s="482">
        <v>60</v>
      </c>
      <c r="AD1025" s="482"/>
      <c r="AE1025" s="482"/>
      <c r="AF1025" s="483">
        <f>IF(AC1025="","",AC1025*W1025*AE1037)</f>
        <v>664.44681926973522</v>
      </c>
      <c r="AG1025" s="484"/>
      <c r="AH1025" s="484"/>
      <c r="AI1025" s="484"/>
    </row>
    <row r="1026" spans="1:36" s="23" customFormat="1" ht="15.75" customHeight="1" x14ac:dyDescent="0.15">
      <c r="A1026" s="116" t="str">
        <f t="shared" si="140"/>
        <v/>
      </c>
      <c r="B1026" s="179"/>
      <c r="F1026" s="435">
        <v>7</v>
      </c>
      <c r="G1026" s="436"/>
      <c r="H1026" s="431">
        <v>8.6000003814697266</v>
      </c>
      <c r="I1026" s="431"/>
      <c r="J1026" s="431"/>
      <c r="K1026" s="477" t="s">
        <v>397</v>
      </c>
      <c r="L1026" s="478"/>
      <c r="M1026" s="435"/>
      <c r="N1026" s="482">
        <v>144.19999999999999</v>
      </c>
      <c r="O1026" s="482"/>
      <c r="P1026" s="482"/>
      <c r="Q1026" s="483">
        <f>IF(N1026="","",N1026*H1026*AE1037)</f>
        <v>5843.9280815734455</v>
      </c>
      <c r="R1026" s="484"/>
      <c r="S1026" s="484"/>
      <c r="T1026" s="485"/>
      <c r="U1026" s="500">
        <v>7</v>
      </c>
      <c r="V1026" s="436"/>
      <c r="W1026" s="431">
        <v>8.6000003814697266</v>
      </c>
      <c r="X1026" s="431"/>
      <c r="Y1026" s="431"/>
      <c r="Z1026" s="477" t="s">
        <v>397</v>
      </c>
      <c r="AA1026" s="478"/>
      <c r="AB1026" s="435"/>
      <c r="AC1026" s="482">
        <v>144.19999999999999</v>
      </c>
      <c r="AD1026" s="482"/>
      <c r="AE1026" s="482"/>
      <c r="AF1026" s="483">
        <f>IF(AC1026="","",AC1026*W1026*AE1037)</f>
        <v>5843.9280815734455</v>
      </c>
      <c r="AG1026" s="484"/>
      <c r="AH1026" s="484"/>
      <c r="AI1026" s="484"/>
    </row>
    <row r="1027" spans="1:36" s="23" customFormat="1" ht="15.75" customHeight="1" x14ac:dyDescent="0.15">
      <c r="A1027" s="116" t="str">
        <f t="shared" si="140"/>
        <v/>
      </c>
      <c r="B1027" s="179"/>
      <c r="F1027" s="435">
        <v>8</v>
      </c>
      <c r="G1027" s="436"/>
      <c r="H1027" s="431">
        <v>2.2000000476837158</v>
      </c>
      <c r="I1027" s="431"/>
      <c r="J1027" s="431"/>
      <c r="K1027" s="477" t="s">
        <v>452</v>
      </c>
      <c r="L1027" s="478"/>
      <c r="M1027" s="435"/>
      <c r="N1027" s="482">
        <v>59.3</v>
      </c>
      <c r="O1027" s="482"/>
      <c r="P1027" s="482"/>
      <c r="Q1027" s="483">
        <f>IF(N1027="","",N1027*H1027*AE1037)</f>
        <v>614.7782797059466</v>
      </c>
      <c r="R1027" s="484"/>
      <c r="S1027" s="484"/>
      <c r="T1027" s="485"/>
      <c r="U1027" s="500">
        <v>8</v>
      </c>
      <c r="V1027" s="436"/>
      <c r="W1027" s="431">
        <v>2.2000000476837158</v>
      </c>
      <c r="X1027" s="431"/>
      <c r="Y1027" s="431"/>
      <c r="Z1027" s="477" t="s">
        <v>452</v>
      </c>
      <c r="AA1027" s="478"/>
      <c r="AB1027" s="435"/>
      <c r="AC1027" s="482">
        <v>59.3</v>
      </c>
      <c r="AD1027" s="482"/>
      <c r="AE1027" s="482"/>
      <c r="AF1027" s="483">
        <f>IF(AC1027="","",AC1027*W1027*AE1037)</f>
        <v>614.7782797059466</v>
      </c>
      <c r="AG1027" s="484"/>
      <c r="AH1027" s="484"/>
      <c r="AI1027" s="484"/>
    </row>
    <row r="1028" spans="1:36" s="23" customFormat="1" ht="15.75" customHeight="1" x14ac:dyDescent="0.15">
      <c r="A1028" s="116" t="str">
        <f t="shared" si="140"/>
        <v/>
      </c>
      <c r="B1028" s="179"/>
      <c r="F1028" s="435">
        <v>9</v>
      </c>
      <c r="G1028" s="436"/>
      <c r="H1028" s="431">
        <v>1.5</v>
      </c>
      <c r="I1028" s="431"/>
      <c r="J1028" s="431"/>
      <c r="K1028" s="477" t="s">
        <v>397</v>
      </c>
      <c r="L1028" s="478"/>
      <c r="M1028" s="435"/>
      <c r="N1028" s="482">
        <v>147</v>
      </c>
      <c r="O1028" s="482"/>
      <c r="P1028" s="482"/>
      <c r="Q1028" s="483">
        <f>IF(N1028="","",N1028*H1028*AE1037)</f>
        <v>1039.081770174824</v>
      </c>
      <c r="R1028" s="484"/>
      <c r="S1028" s="484"/>
      <c r="T1028" s="485"/>
      <c r="U1028" s="500">
        <v>9</v>
      </c>
      <c r="V1028" s="436"/>
      <c r="W1028" s="431">
        <v>1.5</v>
      </c>
      <c r="X1028" s="431"/>
      <c r="Y1028" s="431"/>
      <c r="Z1028" s="477" t="s">
        <v>397</v>
      </c>
      <c r="AA1028" s="478"/>
      <c r="AB1028" s="435"/>
      <c r="AC1028" s="482">
        <v>147</v>
      </c>
      <c r="AD1028" s="482"/>
      <c r="AE1028" s="482"/>
      <c r="AF1028" s="483">
        <f>IF(AC1028="","",AC1028*W1028*AE1037)</f>
        <v>1039.081770174824</v>
      </c>
      <c r="AG1028" s="484"/>
      <c r="AH1028" s="484"/>
      <c r="AI1028" s="484"/>
    </row>
    <row r="1029" spans="1:36" s="23" customFormat="1" ht="15.75" customHeight="1" x14ac:dyDescent="0.15">
      <c r="A1029" s="116" t="str">
        <f t="shared" si="140"/>
        <v/>
      </c>
      <c r="B1029" s="179"/>
      <c r="F1029" s="435">
        <v>10</v>
      </c>
      <c r="G1029" s="436"/>
      <c r="H1029" s="431">
        <v>3.8499999046325684</v>
      </c>
      <c r="I1029" s="431"/>
      <c r="J1029" s="431"/>
      <c r="K1029" s="477" t="s">
        <v>452</v>
      </c>
      <c r="L1029" s="478"/>
      <c r="M1029" s="435"/>
      <c r="N1029" s="482">
        <v>60.1</v>
      </c>
      <c r="O1029" s="482"/>
      <c r="P1029" s="482"/>
      <c r="Q1029" s="483">
        <f>IF(N1029="","",N1029*H1029*AE1037)</f>
        <v>1090.3760972168645</v>
      </c>
      <c r="R1029" s="484"/>
      <c r="S1029" s="484"/>
      <c r="T1029" s="485"/>
      <c r="U1029" s="500">
        <v>10</v>
      </c>
      <c r="V1029" s="436"/>
      <c r="W1029" s="431">
        <v>3.8499999046325684</v>
      </c>
      <c r="X1029" s="431"/>
      <c r="Y1029" s="431"/>
      <c r="Z1029" s="477" t="s">
        <v>452</v>
      </c>
      <c r="AA1029" s="478"/>
      <c r="AB1029" s="435"/>
      <c r="AC1029" s="482">
        <v>60.1</v>
      </c>
      <c r="AD1029" s="482"/>
      <c r="AE1029" s="482"/>
      <c r="AF1029" s="483">
        <f>IF(AC1029="","",AC1029*W1029*AE1037)</f>
        <v>1090.3760972168645</v>
      </c>
      <c r="AG1029" s="484"/>
      <c r="AH1029" s="484"/>
      <c r="AI1029" s="484"/>
    </row>
    <row r="1030" spans="1:36" s="23" customFormat="1" ht="15.75" customHeight="1" x14ac:dyDescent="0.15">
      <c r="A1030" s="116" t="str">
        <f t="shared" si="140"/>
        <v/>
      </c>
      <c r="B1030" s="179"/>
      <c r="F1030" s="435">
        <v>11</v>
      </c>
      <c r="G1030" s="436"/>
      <c r="H1030" s="431">
        <v>2.4000000953674316</v>
      </c>
      <c r="I1030" s="431"/>
      <c r="J1030" s="431"/>
      <c r="K1030" s="477" t="s">
        <v>397</v>
      </c>
      <c r="L1030" s="478"/>
      <c r="M1030" s="435"/>
      <c r="N1030" s="482">
        <v>196</v>
      </c>
      <c r="O1030" s="482"/>
      <c r="P1030" s="482"/>
      <c r="Q1030" s="483">
        <f>IF(N1030="","",N1030*H1030*AE1037)</f>
        <v>2216.7078644570111</v>
      </c>
      <c r="R1030" s="484"/>
      <c r="S1030" s="484"/>
      <c r="T1030" s="485"/>
      <c r="U1030" s="500">
        <v>11</v>
      </c>
      <c r="V1030" s="436"/>
      <c r="W1030" s="431">
        <v>2.4000000953674316</v>
      </c>
      <c r="X1030" s="431"/>
      <c r="Y1030" s="431"/>
      <c r="Z1030" s="477" t="s">
        <v>397</v>
      </c>
      <c r="AA1030" s="478"/>
      <c r="AB1030" s="435"/>
      <c r="AC1030" s="482">
        <v>196</v>
      </c>
      <c r="AD1030" s="482"/>
      <c r="AE1030" s="482"/>
      <c r="AF1030" s="483">
        <f>IF(AC1030="","",AC1030*W1030*AE1037)</f>
        <v>2216.7078644570111</v>
      </c>
      <c r="AG1030" s="484"/>
      <c r="AH1030" s="484"/>
      <c r="AI1030" s="484"/>
    </row>
    <row r="1031" spans="1:36" s="23" customFormat="1" ht="15.75" customHeight="1" x14ac:dyDescent="0.15">
      <c r="A1031" s="116" t="str">
        <f t="shared" si="140"/>
        <v/>
      </c>
      <c r="B1031" s="179"/>
      <c r="F1031" s="435">
        <v>12</v>
      </c>
      <c r="G1031" s="436"/>
      <c r="H1031" s="431">
        <v>2.2699999809265137</v>
      </c>
      <c r="I1031" s="431"/>
      <c r="J1031" s="431"/>
      <c r="K1031" s="477" t="s">
        <v>452</v>
      </c>
      <c r="L1031" s="478"/>
      <c r="M1031" s="435"/>
      <c r="N1031" s="482">
        <v>60.1</v>
      </c>
      <c r="O1031" s="482"/>
      <c r="P1031" s="482"/>
      <c r="Q1031" s="483">
        <f>IF(N1031="","",N1031*H1031*AE1037)</f>
        <v>642.89708602505266</v>
      </c>
      <c r="R1031" s="484"/>
      <c r="S1031" s="484"/>
      <c r="T1031" s="485"/>
      <c r="U1031" s="500">
        <v>12</v>
      </c>
      <c r="V1031" s="436"/>
      <c r="W1031" s="431">
        <v>2.2699999809265137</v>
      </c>
      <c r="X1031" s="431"/>
      <c r="Y1031" s="431"/>
      <c r="Z1031" s="477" t="s">
        <v>452</v>
      </c>
      <c r="AA1031" s="478"/>
      <c r="AB1031" s="435"/>
      <c r="AC1031" s="482">
        <v>60.1</v>
      </c>
      <c r="AD1031" s="482"/>
      <c r="AE1031" s="482"/>
      <c r="AF1031" s="483">
        <f>IF(AC1031="","",AC1031*W1031*AE1037)</f>
        <v>642.89708602505266</v>
      </c>
      <c r="AG1031" s="484"/>
      <c r="AH1031" s="484"/>
      <c r="AI1031" s="484"/>
    </row>
    <row r="1032" spans="1:36" s="23" customFormat="1" ht="15.75" hidden="1" customHeight="1" x14ac:dyDescent="0.15">
      <c r="A1032" s="116" t="str">
        <f t="shared" si="140"/>
        <v>×</v>
      </c>
      <c r="B1032" s="179"/>
      <c r="F1032" s="435"/>
      <c r="G1032" s="436"/>
      <c r="H1032" s="431"/>
      <c r="I1032" s="431"/>
      <c r="J1032" s="431"/>
      <c r="K1032" s="477"/>
      <c r="L1032" s="478"/>
      <c r="M1032" s="435"/>
      <c r="N1032" s="482"/>
      <c r="O1032" s="482"/>
      <c r="P1032" s="482"/>
      <c r="Q1032" s="483" t="str">
        <f>IF(N1032="","",N1032*H1032*AE1037)</f>
        <v/>
      </c>
      <c r="R1032" s="484"/>
      <c r="S1032" s="484"/>
      <c r="T1032" s="485"/>
      <c r="U1032" s="500"/>
      <c r="V1032" s="436"/>
      <c r="W1032" s="431"/>
      <c r="X1032" s="431"/>
      <c r="Y1032" s="431"/>
      <c r="Z1032" s="477"/>
      <c r="AA1032" s="478"/>
      <c r="AB1032" s="435"/>
      <c r="AC1032" s="482"/>
      <c r="AD1032" s="482"/>
      <c r="AE1032" s="482"/>
      <c r="AF1032" s="483" t="str">
        <f>IF(AC1032="","",AC1032*W1032*AE1037)</f>
        <v/>
      </c>
      <c r="AG1032" s="484"/>
      <c r="AH1032" s="484"/>
      <c r="AI1032" s="484"/>
    </row>
    <row r="1033" spans="1:36" s="23" customFormat="1" ht="15.75" hidden="1" customHeight="1" x14ac:dyDescent="0.15">
      <c r="A1033" s="116" t="str">
        <f t="shared" si="140"/>
        <v>×</v>
      </c>
      <c r="B1033" s="179"/>
      <c r="F1033" s="435"/>
      <c r="G1033" s="436"/>
      <c r="H1033" s="431"/>
      <c r="I1033" s="431"/>
      <c r="J1033" s="431"/>
      <c r="K1033" s="477"/>
      <c r="L1033" s="478"/>
      <c r="M1033" s="435"/>
      <c r="N1033" s="482"/>
      <c r="O1033" s="482"/>
      <c r="P1033" s="482"/>
      <c r="Q1033" s="483" t="str">
        <f>IF(N1033="","",N1033*H1033*AE1037)</f>
        <v/>
      </c>
      <c r="R1033" s="484"/>
      <c r="S1033" s="484"/>
      <c r="T1033" s="485"/>
      <c r="U1033" s="500"/>
      <c r="V1033" s="436"/>
      <c r="W1033" s="431"/>
      <c r="X1033" s="431"/>
      <c r="Y1033" s="431"/>
      <c r="Z1033" s="477"/>
      <c r="AA1033" s="478"/>
      <c r="AB1033" s="435"/>
      <c r="AC1033" s="482"/>
      <c r="AD1033" s="482"/>
      <c r="AE1033" s="482"/>
      <c r="AF1033" s="483" t="str">
        <f>IF(AC1033="","",AC1033*W1033*AE1037)</f>
        <v/>
      </c>
      <c r="AG1033" s="484"/>
      <c r="AH1033" s="484"/>
      <c r="AI1033" s="484"/>
    </row>
    <row r="1034" spans="1:36" s="23" customFormat="1" ht="15.75" hidden="1" customHeight="1" x14ac:dyDescent="0.15">
      <c r="A1034" s="116" t="str">
        <f t="shared" si="140"/>
        <v>×</v>
      </c>
      <c r="B1034" s="179"/>
      <c r="F1034" s="435"/>
      <c r="G1034" s="436"/>
      <c r="H1034" s="431"/>
      <c r="I1034" s="431"/>
      <c r="J1034" s="431"/>
      <c r="K1034" s="477"/>
      <c r="L1034" s="478"/>
      <c r="M1034" s="435"/>
      <c r="N1034" s="482"/>
      <c r="O1034" s="482"/>
      <c r="P1034" s="482"/>
      <c r="Q1034" s="483" t="str">
        <f>IF(N1034="","",N1034*H1034*AE1037)</f>
        <v/>
      </c>
      <c r="R1034" s="484"/>
      <c r="S1034" s="484"/>
      <c r="T1034" s="485"/>
      <c r="U1034" s="500"/>
      <c r="V1034" s="436"/>
      <c r="W1034" s="431"/>
      <c r="X1034" s="431"/>
      <c r="Y1034" s="431"/>
      <c r="Z1034" s="477"/>
      <c r="AA1034" s="478"/>
      <c r="AB1034" s="435"/>
      <c r="AC1034" s="482"/>
      <c r="AD1034" s="482"/>
      <c r="AE1034" s="482"/>
      <c r="AF1034" s="483" t="str">
        <f>IF(AC1034="","",AC1034*W1034*AE1037)</f>
        <v/>
      </c>
      <c r="AG1034" s="484"/>
      <c r="AH1034" s="484"/>
      <c r="AI1034" s="484"/>
    </row>
    <row r="1035" spans="1:36" s="23" customFormat="1" ht="15.75" hidden="1" customHeight="1" x14ac:dyDescent="0.15">
      <c r="A1035" s="116" t="str">
        <f t="shared" si="140"/>
        <v>×</v>
      </c>
      <c r="B1035" s="179"/>
      <c r="F1035" s="435"/>
      <c r="G1035" s="436"/>
      <c r="H1035" s="431"/>
      <c r="I1035" s="431"/>
      <c r="J1035" s="431"/>
      <c r="K1035" s="477"/>
      <c r="L1035" s="478"/>
      <c r="M1035" s="435"/>
      <c r="N1035" s="482"/>
      <c r="O1035" s="482"/>
      <c r="P1035" s="482"/>
      <c r="Q1035" s="483" t="str">
        <f>IF(N1035="","",N1035*H1035*AE1037)</f>
        <v/>
      </c>
      <c r="R1035" s="484"/>
      <c r="S1035" s="484"/>
      <c r="T1035" s="485"/>
      <c r="U1035" s="500"/>
      <c r="V1035" s="436"/>
      <c r="W1035" s="431"/>
      <c r="X1035" s="431"/>
      <c r="Y1035" s="431"/>
      <c r="Z1035" s="477"/>
      <c r="AA1035" s="478"/>
      <c r="AB1035" s="435"/>
      <c r="AC1035" s="482"/>
      <c r="AD1035" s="482"/>
      <c r="AE1035" s="482"/>
      <c r="AF1035" s="483" t="str">
        <f>IF(AC1035="","",AC1035*W1035*AE1037)</f>
        <v/>
      </c>
      <c r="AG1035" s="484"/>
      <c r="AH1035" s="484"/>
      <c r="AI1035" s="484"/>
    </row>
    <row r="1036" spans="1:36" s="23" customFormat="1" ht="15.75" customHeight="1" x14ac:dyDescent="0.15">
      <c r="A1036" s="116" t="str">
        <f>IF(液状化L1の有無="","","×")</f>
        <v/>
      </c>
      <c r="B1036" s="179"/>
      <c r="F1036" s="251" t="s">
        <v>451</v>
      </c>
      <c r="G1036" s="252"/>
      <c r="H1036" s="479">
        <f>ROUND(SUM(Q1020:T1035),1)</f>
        <v>12853.7</v>
      </c>
      <c r="I1036" s="480"/>
      <c r="J1036" s="480"/>
      <c r="K1036" s="480"/>
      <c r="L1036" s="480"/>
      <c r="M1036" s="480"/>
      <c r="N1036" s="480"/>
      <c r="O1036" s="480"/>
      <c r="P1036" s="480"/>
      <c r="Q1036" s="480"/>
      <c r="R1036" s="480"/>
      <c r="S1036" s="480"/>
      <c r="T1036" s="481"/>
      <c r="U1036" s="364" t="s">
        <v>451</v>
      </c>
      <c r="V1036" s="252"/>
      <c r="W1036" s="479">
        <f>ROUND(SUM(AF1020:AI1035),1)</f>
        <v>12853.7</v>
      </c>
      <c r="X1036" s="480"/>
      <c r="Y1036" s="480"/>
      <c r="Z1036" s="480"/>
      <c r="AA1036" s="480"/>
      <c r="AB1036" s="480"/>
      <c r="AC1036" s="480"/>
      <c r="AD1036" s="480"/>
      <c r="AE1036" s="480"/>
      <c r="AF1036" s="480"/>
      <c r="AG1036" s="480"/>
      <c r="AH1036" s="480"/>
      <c r="AI1036" s="480"/>
    </row>
    <row r="1037" spans="1:36" s="23" customFormat="1" ht="15.75" customHeight="1" x14ac:dyDescent="0.15">
      <c r="A1037" s="117" t="str">
        <f>IF(液状化L1の有無="","","×")</f>
        <v/>
      </c>
      <c r="B1037" s="179"/>
      <c r="F1037" s="30"/>
      <c r="G1037" s="30"/>
      <c r="H1037" s="30"/>
      <c r="I1037" s="30"/>
      <c r="J1037" s="30"/>
      <c r="K1037" s="30"/>
      <c r="L1037" s="30"/>
      <c r="M1037" s="30"/>
      <c r="N1037" s="30"/>
      <c r="O1037" s="30"/>
      <c r="P1037" s="30"/>
      <c r="AB1037" s="186" t="s">
        <v>119</v>
      </c>
      <c r="AC1037" s="23" t="s">
        <v>419</v>
      </c>
      <c r="AD1037" s="179" t="s">
        <v>25</v>
      </c>
      <c r="AE1037" s="308">
        <f>AE1013</f>
        <v>4.7123889803846897</v>
      </c>
      <c r="AF1037" s="308"/>
      <c r="AG1037" s="308"/>
      <c r="AH1037" s="199" t="s">
        <v>416</v>
      </c>
      <c r="AI1037" s="179" t="s">
        <v>149</v>
      </c>
    </row>
    <row r="1038" spans="1:36" ht="15.75" customHeight="1" x14ac:dyDescent="0.15">
      <c r="A1038" s="115" t="str">
        <f t="shared" ref="A1038:A1043" si="141">IF(液状化L2の有無="","","×")</f>
        <v/>
      </c>
      <c r="B1038" s="179" t="s">
        <v>571</v>
      </c>
    </row>
    <row r="1039" spans="1:36" ht="15.75" customHeight="1" x14ac:dyDescent="0.15">
      <c r="A1039" s="115" t="str">
        <f t="shared" si="141"/>
        <v/>
      </c>
    </row>
    <row r="1040" spans="1:36" s="23" customFormat="1" ht="15.75" customHeight="1" x14ac:dyDescent="0.15">
      <c r="A1040" s="115" t="str">
        <f t="shared" si="141"/>
        <v/>
      </c>
      <c r="B1040" s="179"/>
      <c r="F1040" s="28" t="s">
        <v>493</v>
      </c>
      <c r="G1040" s="34"/>
      <c r="H1040" s="34"/>
      <c r="I1040" s="28"/>
      <c r="J1040" s="28"/>
      <c r="K1040" s="28"/>
      <c r="L1040" s="28"/>
      <c r="M1040" s="28"/>
      <c r="N1040" s="28"/>
      <c r="O1040" s="28"/>
      <c r="P1040" s="28"/>
      <c r="Q1040" s="28"/>
      <c r="R1040" s="28"/>
      <c r="S1040" s="28"/>
      <c r="T1040" s="28"/>
      <c r="U1040" s="28"/>
      <c r="V1040" s="28"/>
      <c r="W1040" s="28"/>
      <c r="X1040" s="28"/>
      <c r="Y1040" s="28"/>
      <c r="Z1040" s="28"/>
      <c r="AA1040" s="28"/>
      <c r="AB1040" s="28"/>
      <c r="AC1040" s="28"/>
      <c r="AD1040" s="28"/>
      <c r="AE1040" s="28"/>
      <c r="AF1040" s="28"/>
      <c r="AG1040" s="28"/>
      <c r="AH1040" s="28"/>
      <c r="AI1040" s="28"/>
      <c r="AJ1040" s="30"/>
    </row>
    <row r="1041" spans="1:35" s="23" customFormat="1" ht="15.75" customHeight="1" x14ac:dyDescent="0.15">
      <c r="A1041" s="115" t="str">
        <f t="shared" si="141"/>
        <v/>
      </c>
      <c r="B1041" s="179"/>
      <c r="F1041" s="341" t="s">
        <v>417</v>
      </c>
      <c r="G1041" s="261"/>
      <c r="H1041" s="261"/>
      <c r="I1041" s="261"/>
      <c r="J1041" s="261"/>
      <c r="K1041" s="261"/>
      <c r="L1041" s="261"/>
      <c r="M1041" s="261"/>
      <c r="N1041" s="261"/>
      <c r="O1041" s="261"/>
      <c r="P1041" s="261"/>
      <c r="Q1041" s="261"/>
      <c r="R1041" s="261"/>
      <c r="S1041" s="261"/>
      <c r="T1041" s="334"/>
      <c r="U1041" s="354" t="s">
        <v>418</v>
      </c>
      <c r="V1041" s="269"/>
      <c r="W1041" s="269"/>
      <c r="X1041" s="269"/>
      <c r="Y1041" s="269"/>
      <c r="Z1041" s="269"/>
      <c r="AA1041" s="269"/>
      <c r="AB1041" s="269"/>
      <c r="AC1041" s="269"/>
      <c r="AD1041" s="269"/>
      <c r="AE1041" s="269"/>
      <c r="AF1041" s="269"/>
      <c r="AG1041" s="269"/>
      <c r="AH1041" s="269"/>
      <c r="AI1041" s="285"/>
    </row>
    <row r="1042" spans="1:35" s="23" customFormat="1" ht="15.75" customHeight="1" x14ac:dyDescent="0.15">
      <c r="A1042" s="115" t="str">
        <f t="shared" si="141"/>
        <v/>
      </c>
      <c r="B1042" s="179"/>
      <c r="F1042" s="494" t="s">
        <v>74</v>
      </c>
      <c r="G1042" s="503"/>
      <c r="H1042" s="486" t="s">
        <v>181</v>
      </c>
      <c r="I1042" s="487"/>
      <c r="J1042" s="487"/>
      <c r="K1042" s="489" t="s">
        <v>224</v>
      </c>
      <c r="L1042" s="490"/>
      <c r="M1042" s="491"/>
      <c r="N1042" s="489" t="s">
        <v>450</v>
      </c>
      <c r="O1042" s="490"/>
      <c r="P1042" s="491"/>
      <c r="Q1042" s="489" t="s">
        <v>227</v>
      </c>
      <c r="R1042" s="490"/>
      <c r="S1042" s="490"/>
      <c r="T1042" s="495"/>
      <c r="U1042" s="325" t="s">
        <v>74</v>
      </c>
      <c r="V1042" s="259"/>
      <c r="W1042" s="353" t="s">
        <v>181</v>
      </c>
      <c r="X1042" s="262"/>
      <c r="Y1042" s="262"/>
      <c r="Z1042" s="497" t="s">
        <v>224</v>
      </c>
      <c r="AA1042" s="498"/>
      <c r="AB1042" s="499"/>
      <c r="AC1042" s="497" t="s">
        <v>450</v>
      </c>
      <c r="AD1042" s="498"/>
      <c r="AE1042" s="499"/>
      <c r="AF1042" s="497" t="s">
        <v>227</v>
      </c>
      <c r="AG1042" s="498"/>
      <c r="AH1042" s="498"/>
      <c r="AI1042" s="498"/>
    </row>
    <row r="1043" spans="1:35" s="23" customFormat="1" ht="15.75" customHeight="1" x14ac:dyDescent="0.15">
      <c r="A1043" s="115" t="str">
        <f t="shared" si="141"/>
        <v/>
      </c>
      <c r="B1043" s="179"/>
      <c r="F1043" s="504"/>
      <c r="G1043" s="502"/>
      <c r="H1043" s="488"/>
      <c r="I1043" s="488"/>
      <c r="J1043" s="488"/>
      <c r="K1043" s="492"/>
      <c r="L1043" s="493"/>
      <c r="M1043" s="494"/>
      <c r="N1043" s="492"/>
      <c r="O1043" s="493"/>
      <c r="P1043" s="494"/>
      <c r="Q1043" s="492"/>
      <c r="R1043" s="493"/>
      <c r="S1043" s="493"/>
      <c r="T1043" s="496"/>
      <c r="U1043" s="501"/>
      <c r="V1043" s="502"/>
      <c r="W1043" s="488"/>
      <c r="X1043" s="488"/>
      <c r="Y1043" s="488"/>
      <c r="Z1043" s="492"/>
      <c r="AA1043" s="493"/>
      <c r="AB1043" s="494"/>
      <c r="AC1043" s="492"/>
      <c r="AD1043" s="493"/>
      <c r="AE1043" s="494"/>
      <c r="AF1043" s="492"/>
      <c r="AG1043" s="493"/>
      <c r="AH1043" s="493"/>
      <c r="AI1043" s="493"/>
    </row>
    <row r="1044" spans="1:35" s="23" customFormat="1" ht="15.75" customHeight="1" x14ac:dyDescent="0.15">
      <c r="A1044" s="115" t="str">
        <f t="shared" ref="A1044:A1059" si="142">IF(液状化L2の有無="",IF(LEN(F1044)+LEN(U1044)=0,"×",""),"×")</f>
        <v/>
      </c>
      <c r="B1044" s="179"/>
      <c r="F1044" s="433">
        <v>2</v>
      </c>
      <c r="G1044" s="434"/>
      <c r="H1044" s="437">
        <v>0.33000001311302185</v>
      </c>
      <c r="I1044" s="437"/>
      <c r="J1044" s="437"/>
      <c r="K1044" s="471" t="s">
        <v>397</v>
      </c>
      <c r="L1044" s="472"/>
      <c r="M1044" s="433"/>
      <c r="N1044" s="473">
        <v>0</v>
      </c>
      <c r="O1044" s="473"/>
      <c r="P1044" s="473"/>
      <c r="Q1044" s="474">
        <f>IF(N1044="","",N1044*H1044*AE1061)</f>
        <v>0</v>
      </c>
      <c r="R1044" s="475"/>
      <c r="S1044" s="475"/>
      <c r="T1044" s="476"/>
      <c r="U1044" s="470">
        <v>2</v>
      </c>
      <c r="V1044" s="434"/>
      <c r="W1044" s="437">
        <v>0.33000001311302185</v>
      </c>
      <c r="X1044" s="437"/>
      <c r="Y1044" s="437"/>
      <c r="Z1044" s="471" t="s">
        <v>397</v>
      </c>
      <c r="AA1044" s="472"/>
      <c r="AB1044" s="433"/>
      <c r="AC1044" s="473">
        <v>0</v>
      </c>
      <c r="AD1044" s="473"/>
      <c r="AE1044" s="473"/>
      <c r="AF1044" s="474">
        <f>IF(AC1044="","",AC1044*W1044*AE1061)</f>
        <v>0</v>
      </c>
      <c r="AG1044" s="475"/>
      <c r="AH1044" s="475"/>
      <c r="AI1044" s="475"/>
    </row>
    <row r="1045" spans="1:35" s="23" customFormat="1" ht="15.75" customHeight="1" x14ac:dyDescent="0.15">
      <c r="A1045" s="115" t="str">
        <f t="shared" si="142"/>
        <v/>
      </c>
      <c r="B1045" s="179"/>
      <c r="F1045" s="435">
        <v>3</v>
      </c>
      <c r="G1045" s="436"/>
      <c r="H1045" s="431">
        <v>1.5</v>
      </c>
      <c r="I1045" s="431"/>
      <c r="J1045" s="431"/>
      <c r="K1045" s="477" t="s">
        <v>452</v>
      </c>
      <c r="L1045" s="478"/>
      <c r="M1045" s="435"/>
      <c r="N1045" s="482">
        <v>0</v>
      </c>
      <c r="O1045" s="482"/>
      <c r="P1045" s="482"/>
      <c r="Q1045" s="483">
        <f>IF(N1045="","",N1045*H1045*AE1061)</f>
        <v>0</v>
      </c>
      <c r="R1045" s="484"/>
      <c r="S1045" s="484"/>
      <c r="T1045" s="485"/>
      <c r="U1045" s="500">
        <v>3</v>
      </c>
      <c r="V1045" s="436"/>
      <c r="W1045" s="431">
        <v>1.5</v>
      </c>
      <c r="X1045" s="431"/>
      <c r="Y1045" s="431"/>
      <c r="Z1045" s="477" t="s">
        <v>452</v>
      </c>
      <c r="AA1045" s="478"/>
      <c r="AB1045" s="435"/>
      <c r="AC1045" s="482">
        <v>0</v>
      </c>
      <c r="AD1045" s="482"/>
      <c r="AE1045" s="482"/>
      <c r="AF1045" s="483">
        <f>IF(AC1045="","",AC1045*W1045*AE1061)</f>
        <v>0</v>
      </c>
      <c r="AG1045" s="484"/>
      <c r="AH1045" s="484"/>
      <c r="AI1045" s="484"/>
    </row>
    <row r="1046" spans="1:35" s="23" customFormat="1" ht="15.75" customHeight="1" x14ac:dyDescent="0.15">
      <c r="A1046" s="115" t="str">
        <f t="shared" si="142"/>
        <v/>
      </c>
      <c r="B1046" s="179"/>
      <c r="F1046" s="435">
        <v>4</v>
      </c>
      <c r="G1046" s="436"/>
      <c r="H1046" s="431">
        <v>5.2000002861022949</v>
      </c>
      <c r="I1046" s="431"/>
      <c r="J1046" s="431"/>
      <c r="K1046" s="477" t="s">
        <v>452</v>
      </c>
      <c r="L1046" s="478"/>
      <c r="M1046" s="435"/>
      <c r="N1046" s="482">
        <v>0</v>
      </c>
      <c r="O1046" s="482"/>
      <c r="P1046" s="482"/>
      <c r="Q1046" s="483">
        <f>IF(N1046="","",N1046*H1046*AE1061)</f>
        <v>0</v>
      </c>
      <c r="R1046" s="484"/>
      <c r="S1046" s="484"/>
      <c r="T1046" s="485"/>
      <c r="U1046" s="500">
        <v>4</v>
      </c>
      <c r="V1046" s="436"/>
      <c r="W1046" s="431">
        <v>5.2000002861022949</v>
      </c>
      <c r="X1046" s="431"/>
      <c r="Y1046" s="431"/>
      <c r="Z1046" s="477" t="s">
        <v>452</v>
      </c>
      <c r="AA1046" s="478"/>
      <c r="AB1046" s="435"/>
      <c r="AC1046" s="482">
        <v>0</v>
      </c>
      <c r="AD1046" s="482"/>
      <c r="AE1046" s="482"/>
      <c r="AF1046" s="483">
        <f>IF(AC1046="","",AC1046*W1046*AE1061)</f>
        <v>0</v>
      </c>
      <c r="AG1046" s="484"/>
      <c r="AH1046" s="484"/>
      <c r="AI1046" s="484"/>
    </row>
    <row r="1047" spans="1:35" s="23" customFormat="1" ht="15.75" customHeight="1" x14ac:dyDescent="0.15">
      <c r="A1047" s="115" t="str">
        <f t="shared" si="142"/>
        <v/>
      </c>
      <c r="B1047" s="179"/>
      <c r="F1047" s="435">
        <v>4</v>
      </c>
      <c r="G1047" s="436"/>
      <c r="H1047" s="431">
        <v>1.3499999046325684</v>
      </c>
      <c r="I1047" s="431"/>
      <c r="J1047" s="431"/>
      <c r="K1047" s="477" t="s">
        <v>452</v>
      </c>
      <c r="L1047" s="478"/>
      <c r="M1047" s="435"/>
      <c r="N1047" s="482">
        <v>20</v>
      </c>
      <c r="O1047" s="482"/>
      <c r="P1047" s="482"/>
      <c r="Q1047" s="483">
        <f>IF(N1047="","",N1047*H1047*AE1061)</f>
        <v>127.23449348221794</v>
      </c>
      <c r="R1047" s="484"/>
      <c r="S1047" s="484"/>
      <c r="T1047" s="485"/>
      <c r="U1047" s="500">
        <v>4</v>
      </c>
      <c r="V1047" s="436"/>
      <c r="W1047" s="431">
        <v>1.3499999046325684</v>
      </c>
      <c r="X1047" s="431"/>
      <c r="Y1047" s="431"/>
      <c r="Z1047" s="477" t="s">
        <v>452</v>
      </c>
      <c r="AA1047" s="478"/>
      <c r="AB1047" s="435"/>
      <c r="AC1047" s="482">
        <v>20</v>
      </c>
      <c r="AD1047" s="482"/>
      <c r="AE1047" s="482"/>
      <c r="AF1047" s="483">
        <f>IF(AC1047="","",AC1047*W1047*AE1061)</f>
        <v>127.23449348221794</v>
      </c>
      <c r="AG1047" s="484"/>
      <c r="AH1047" s="484"/>
      <c r="AI1047" s="484"/>
    </row>
    <row r="1048" spans="1:35" s="23" customFormat="1" ht="15.75" customHeight="1" x14ac:dyDescent="0.15">
      <c r="A1048" s="115" t="str">
        <f t="shared" si="142"/>
        <v/>
      </c>
      <c r="B1048" s="179"/>
      <c r="F1048" s="435">
        <v>5</v>
      </c>
      <c r="G1048" s="436"/>
      <c r="H1048" s="431">
        <v>3.4500000476837158</v>
      </c>
      <c r="I1048" s="431"/>
      <c r="J1048" s="431"/>
      <c r="K1048" s="477" t="s">
        <v>452</v>
      </c>
      <c r="L1048" s="478"/>
      <c r="M1048" s="435"/>
      <c r="N1048" s="482">
        <v>37.200000000000003</v>
      </c>
      <c r="O1048" s="482"/>
      <c r="P1048" s="482"/>
      <c r="Q1048" s="483">
        <f>IF(N1048="","",N1048*H1048*AE1061)</f>
        <v>604.78801010156803</v>
      </c>
      <c r="R1048" s="484"/>
      <c r="S1048" s="484"/>
      <c r="T1048" s="485"/>
      <c r="U1048" s="500">
        <v>5</v>
      </c>
      <c r="V1048" s="436"/>
      <c r="W1048" s="431">
        <v>3.4500000476837158</v>
      </c>
      <c r="X1048" s="431"/>
      <c r="Y1048" s="431"/>
      <c r="Z1048" s="477" t="s">
        <v>452</v>
      </c>
      <c r="AA1048" s="478"/>
      <c r="AB1048" s="435"/>
      <c r="AC1048" s="482">
        <v>37.200000000000003</v>
      </c>
      <c r="AD1048" s="482"/>
      <c r="AE1048" s="482"/>
      <c r="AF1048" s="483">
        <f>IF(AC1048="","",AC1048*W1048*AE1061)</f>
        <v>604.78801010156803</v>
      </c>
      <c r="AG1048" s="484"/>
      <c r="AH1048" s="484"/>
      <c r="AI1048" s="484"/>
    </row>
    <row r="1049" spans="1:35" s="23" customFormat="1" ht="15.75" customHeight="1" x14ac:dyDescent="0.15">
      <c r="A1049" s="115" t="str">
        <f t="shared" si="142"/>
        <v/>
      </c>
      <c r="B1049" s="179"/>
      <c r="F1049" s="435">
        <v>6</v>
      </c>
      <c r="G1049" s="436"/>
      <c r="H1049" s="431">
        <v>2.3499999046325684</v>
      </c>
      <c r="I1049" s="431"/>
      <c r="J1049" s="431"/>
      <c r="K1049" s="477" t="s">
        <v>452</v>
      </c>
      <c r="L1049" s="478"/>
      <c r="M1049" s="435"/>
      <c r="N1049" s="482">
        <v>60</v>
      </c>
      <c r="O1049" s="482"/>
      <c r="P1049" s="482"/>
      <c r="Q1049" s="483">
        <f>IF(N1049="","",N1049*H1049*AE1061)</f>
        <v>664.44681926973522</v>
      </c>
      <c r="R1049" s="484"/>
      <c r="S1049" s="484"/>
      <c r="T1049" s="485"/>
      <c r="U1049" s="500">
        <v>6</v>
      </c>
      <c r="V1049" s="436"/>
      <c r="W1049" s="431">
        <v>2.3499999046325684</v>
      </c>
      <c r="X1049" s="431"/>
      <c r="Y1049" s="431"/>
      <c r="Z1049" s="477" t="s">
        <v>452</v>
      </c>
      <c r="AA1049" s="478"/>
      <c r="AB1049" s="435"/>
      <c r="AC1049" s="482">
        <v>60</v>
      </c>
      <c r="AD1049" s="482"/>
      <c r="AE1049" s="482"/>
      <c r="AF1049" s="483">
        <f>IF(AC1049="","",AC1049*W1049*AE1061)</f>
        <v>664.44681926973522</v>
      </c>
      <c r="AG1049" s="484"/>
      <c r="AH1049" s="484"/>
      <c r="AI1049" s="484"/>
    </row>
    <row r="1050" spans="1:35" s="23" customFormat="1" ht="15.75" customHeight="1" x14ac:dyDescent="0.15">
      <c r="A1050" s="115" t="str">
        <f t="shared" si="142"/>
        <v/>
      </c>
      <c r="B1050" s="179"/>
      <c r="F1050" s="435">
        <v>7</v>
      </c>
      <c r="G1050" s="436"/>
      <c r="H1050" s="431">
        <v>8.6000003814697266</v>
      </c>
      <c r="I1050" s="431"/>
      <c r="J1050" s="431"/>
      <c r="K1050" s="477" t="s">
        <v>397</v>
      </c>
      <c r="L1050" s="478"/>
      <c r="M1050" s="435"/>
      <c r="N1050" s="482">
        <v>66.599999999999994</v>
      </c>
      <c r="O1050" s="482"/>
      <c r="P1050" s="482"/>
      <c r="Q1050" s="483">
        <f>IF(N1050="","",N1050*H1050*AE1061)</f>
        <v>2699.0680321275418</v>
      </c>
      <c r="R1050" s="484"/>
      <c r="S1050" s="484"/>
      <c r="T1050" s="485"/>
      <c r="U1050" s="500">
        <v>7</v>
      </c>
      <c r="V1050" s="436"/>
      <c r="W1050" s="431">
        <v>8.6000003814697266</v>
      </c>
      <c r="X1050" s="431"/>
      <c r="Y1050" s="431"/>
      <c r="Z1050" s="477" t="s">
        <v>397</v>
      </c>
      <c r="AA1050" s="478"/>
      <c r="AB1050" s="435"/>
      <c r="AC1050" s="482">
        <v>66.599999999999994</v>
      </c>
      <c r="AD1050" s="482"/>
      <c r="AE1050" s="482"/>
      <c r="AF1050" s="483">
        <f>IF(AC1050="","",AC1050*W1050*AE1061)</f>
        <v>2699.0680321275418</v>
      </c>
      <c r="AG1050" s="484"/>
      <c r="AH1050" s="484"/>
      <c r="AI1050" s="484"/>
    </row>
    <row r="1051" spans="1:35" s="23" customFormat="1" ht="15.75" customHeight="1" x14ac:dyDescent="0.15">
      <c r="A1051" s="115" t="str">
        <f t="shared" si="142"/>
        <v/>
      </c>
      <c r="B1051" s="179"/>
      <c r="F1051" s="435">
        <v>8</v>
      </c>
      <c r="G1051" s="436"/>
      <c r="H1051" s="431">
        <v>2.2000000476837158</v>
      </c>
      <c r="I1051" s="431"/>
      <c r="J1051" s="431"/>
      <c r="K1051" s="477" t="s">
        <v>452</v>
      </c>
      <c r="L1051" s="478"/>
      <c r="M1051" s="435"/>
      <c r="N1051" s="482">
        <v>59.3</v>
      </c>
      <c r="O1051" s="482"/>
      <c r="P1051" s="482"/>
      <c r="Q1051" s="483">
        <f>IF(N1051="","",N1051*H1051*AE1061)</f>
        <v>614.7782797059466</v>
      </c>
      <c r="R1051" s="484"/>
      <c r="S1051" s="484"/>
      <c r="T1051" s="485"/>
      <c r="U1051" s="500">
        <v>8</v>
      </c>
      <c r="V1051" s="436"/>
      <c r="W1051" s="431">
        <v>2.2000000476837158</v>
      </c>
      <c r="X1051" s="431"/>
      <c r="Y1051" s="431"/>
      <c r="Z1051" s="477" t="s">
        <v>452</v>
      </c>
      <c r="AA1051" s="478"/>
      <c r="AB1051" s="435"/>
      <c r="AC1051" s="482">
        <v>59.3</v>
      </c>
      <c r="AD1051" s="482"/>
      <c r="AE1051" s="482"/>
      <c r="AF1051" s="483">
        <f>IF(AC1051="","",AC1051*W1051*AE1061)</f>
        <v>614.7782797059466</v>
      </c>
      <c r="AG1051" s="484"/>
      <c r="AH1051" s="484"/>
      <c r="AI1051" s="484"/>
    </row>
    <row r="1052" spans="1:35" s="23" customFormat="1" ht="15.75" customHeight="1" x14ac:dyDescent="0.15">
      <c r="A1052" s="115" t="str">
        <f t="shared" si="142"/>
        <v/>
      </c>
      <c r="B1052" s="179"/>
      <c r="F1052" s="435">
        <v>9</v>
      </c>
      <c r="G1052" s="436"/>
      <c r="H1052" s="431">
        <v>1.5</v>
      </c>
      <c r="I1052" s="431"/>
      <c r="J1052" s="431"/>
      <c r="K1052" s="477" t="s">
        <v>397</v>
      </c>
      <c r="L1052" s="478"/>
      <c r="M1052" s="435"/>
      <c r="N1052" s="482">
        <v>147</v>
      </c>
      <c r="O1052" s="482"/>
      <c r="P1052" s="482"/>
      <c r="Q1052" s="483">
        <f>IF(N1052="","",N1052*H1052*AE1061)</f>
        <v>1039.081770174824</v>
      </c>
      <c r="R1052" s="484"/>
      <c r="S1052" s="484"/>
      <c r="T1052" s="485"/>
      <c r="U1052" s="500">
        <v>9</v>
      </c>
      <c r="V1052" s="436"/>
      <c r="W1052" s="431">
        <v>1.5</v>
      </c>
      <c r="X1052" s="431"/>
      <c r="Y1052" s="431"/>
      <c r="Z1052" s="477" t="s">
        <v>397</v>
      </c>
      <c r="AA1052" s="478"/>
      <c r="AB1052" s="435"/>
      <c r="AC1052" s="482">
        <v>147</v>
      </c>
      <c r="AD1052" s="482"/>
      <c r="AE1052" s="482"/>
      <c r="AF1052" s="483">
        <f>IF(AC1052="","",AC1052*W1052*AE1061)</f>
        <v>1039.081770174824</v>
      </c>
      <c r="AG1052" s="484"/>
      <c r="AH1052" s="484"/>
      <c r="AI1052" s="484"/>
    </row>
    <row r="1053" spans="1:35" s="23" customFormat="1" ht="15.75" customHeight="1" x14ac:dyDescent="0.15">
      <c r="A1053" s="115" t="str">
        <f t="shared" si="142"/>
        <v/>
      </c>
      <c r="B1053" s="179"/>
      <c r="F1053" s="435">
        <v>10</v>
      </c>
      <c r="G1053" s="436"/>
      <c r="H1053" s="431">
        <v>3.8499999046325684</v>
      </c>
      <c r="I1053" s="431"/>
      <c r="J1053" s="431"/>
      <c r="K1053" s="477" t="s">
        <v>452</v>
      </c>
      <c r="L1053" s="478"/>
      <c r="M1053" s="435"/>
      <c r="N1053" s="482">
        <v>60.1</v>
      </c>
      <c r="O1053" s="482"/>
      <c r="P1053" s="482"/>
      <c r="Q1053" s="483">
        <f>IF(N1053="","",N1053*H1053*AE1061)</f>
        <v>1090.3760972168645</v>
      </c>
      <c r="R1053" s="484"/>
      <c r="S1053" s="484"/>
      <c r="T1053" s="485"/>
      <c r="U1053" s="500">
        <v>10</v>
      </c>
      <c r="V1053" s="436"/>
      <c r="W1053" s="431">
        <v>3.8499999046325684</v>
      </c>
      <c r="X1053" s="431"/>
      <c r="Y1053" s="431"/>
      <c r="Z1053" s="477" t="s">
        <v>452</v>
      </c>
      <c r="AA1053" s="478"/>
      <c r="AB1053" s="435"/>
      <c r="AC1053" s="482">
        <v>60.1</v>
      </c>
      <c r="AD1053" s="482"/>
      <c r="AE1053" s="482"/>
      <c r="AF1053" s="483">
        <f>IF(AC1053="","",AC1053*W1053*AE1061)</f>
        <v>1090.3760972168645</v>
      </c>
      <c r="AG1053" s="484"/>
      <c r="AH1053" s="484"/>
      <c r="AI1053" s="484"/>
    </row>
    <row r="1054" spans="1:35" s="23" customFormat="1" ht="15.75" customHeight="1" x14ac:dyDescent="0.15">
      <c r="A1054" s="115" t="str">
        <f t="shared" si="142"/>
        <v/>
      </c>
      <c r="B1054" s="179"/>
      <c r="F1054" s="435">
        <v>11</v>
      </c>
      <c r="G1054" s="436"/>
      <c r="H1054" s="431">
        <v>2.4000000953674316</v>
      </c>
      <c r="I1054" s="431"/>
      <c r="J1054" s="431"/>
      <c r="K1054" s="477" t="s">
        <v>397</v>
      </c>
      <c r="L1054" s="478"/>
      <c r="M1054" s="435"/>
      <c r="N1054" s="482">
        <v>196</v>
      </c>
      <c r="O1054" s="482"/>
      <c r="P1054" s="482"/>
      <c r="Q1054" s="483">
        <f>IF(N1054="","",N1054*H1054*AE1061)</f>
        <v>2216.7078644570111</v>
      </c>
      <c r="R1054" s="484"/>
      <c r="S1054" s="484"/>
      <c r="T1054" s="485"/>
      <c r="U1054" s="500">
        <v>11</v>
      </c>
      <c r="V1054" s="436"/>
      <c r="W1054" s="431">
        <v>2.4000000953674316</v>
      </c>
      <c r="X1054" s="431"/>
      <c r="Y1054" s="431"/>
      <c r="Z1054" s="477" t="s">
        <v>397</v>
      </c>
      <c r="AA1054" s="478"/>
      <c r="AB1054" s="435"/>
      <c r="AC1054" s="482">
        <v>196</v>
      </c>
      <c r="AD1054" s="482"/>
      <c r="AE1054" s="482"/>
      <c r="AF1054" s="483">
        <f>IF(AC1054="","",AC1054*W1054*AE1061)</f>
        <v>2216.7078644570111</v>
      </c>
      <c r="AG1054" s="484"/>
      <c r="AH1054" s="484"/>
      <c r="AI1054" s="484"/>
    </row>
    <row r="1055" spans="1:35" s="23" customFormat="1" ht="15.75" customHeight="1" x14ac:dyDescent="0.15">
      <c r="A1055" s="115" t="str">
        <f t="shared" si="142"/>
        <v/>
      </c>
      <c r="B1055" s="179"/>
      <c r="F1055" s="435">
        <v>12</v>
      </c>
      <c r="G1055" s="436"/>
      <c r="H1055" s="431">
        <v>2.2699999809265137</v>
      </c>
      <c r="I1055" s="431"/>
      <c r="J1055" s="431"/>
      <c r="K1055" s="477" t="s">
        <v>452</v>
      </c>
      <c r="L1055" s="478"/>
      <c r="M1055" s="435"/>
      <c r="N1055" s="482">
        <v>60.1</v>
      </c>
      <c r="O1055" s="482"/>
      <c r="P1055" s="482"/>
      <c r="Q1055" s="483">
        <f>IF(N1055="","",N1055*H1055*AE1061)</f>
        <v>642.89708602505266</v>
      </c>
      <c r="R1055" s="484"/>
      <c r="S1055" s="484"/>
      <c r="T1055" s="485"/>
      <c r="U1055" s="500">
        <v>12</v>
      </c>
      <c r="V1055" s="436"/>
      <c r="W1055" s="431">
        <v>2.2699999809265137</v>
      </c>
      <c r="X1055" s="431"/>
      <c r="Y1055" s="431"/>
      <c r="Z1055" s="477" t="s">
        <v>452</v>
      </c>
      <c r="AA1055" s="478"/>
      <c r="AB1055" s="435"/>
      <c r="AC1055" s="482">
        <v>60.1</v>
      </c>
      <c r="AD1055" s="482"/>
      <c r="AE1055" s="482"/>
      <c r="AF1055" s="483">
        <f>IF(AC1055="","",AC1055*W1055*AE1061)</f>
        <v>642.89708602505266</v>
      </c>
      <c r="AG1055" s="484"/>
      <c r="AH1055" s="484"/>
      <c r="AI1055" s="484"/>
    </row>
    <row r="1056" spans="1:35" s="23" customFormat="1" ht="15.75" hidden="1" customHeight="1" x14ac:dyDescent="0.15">
      <c r="A1056" s="115" t="str">
        <f t="shared" si="142"/>
        <v>×</v>
      </c>
      <c r="B1056" s="179"/>
      <c r="F1056" s="435"/>
      <c r="G1056" s="436"/>
      <c r="H1056" s="431"/>
      <c r="I1056" s="431"/>
      <c r="J1056" s="431"/>
      <c r="K1056" s="477"/>
      <c r="L1056" s="478"/>
      <c r="M1056" s="435"/>
      <c r="N1056" s="482"/>
      <c r="O1056" s="482"/>
      <c r="P1056" s="482"/>
      <c r="Q1056" s="483" t="str">
        <f>IF(N1056="","",N1056*H1056*AE1061)</f>
        <v/>
      </c>
      <c r="R1056" s="484"/>
      <c r="S1056" s="484"/>
      <c r="T1056" s="485"/>
      <c r="U1056" s="500"/>
      <c r="V1056" s="436"/>
      <c r="W1056" s="431"/>
      <c r="X1056" s="431"/>
      <c r="Y1056" s="431"/>
      <c r="Z1056" s="477"/>
      <c r="AA1056" s="478"/>
      <c r="AB1056" s="435"/>
      <c r="AC1056" s="482"/>
      <c r="AD1056" s="482"/>
      <c r="AE1056" s="482"/>
      <c r="AF1056" s="483" t="str">
        <f>IF(AC1056="","",AC1056*W1056*AE1061)</f>
        <v/>
      </c>
      <c r="AG1056" s="484"/>
      <c r="AH1056" s="484"/>
      <c r="AI1056" s="484"/>
    </row>
    <row r="1057" spans="1:36" s="23" customFormat="1" ht="15.75" hidden="1" customHeight="1" x14ac:dyDescent="0.15">
      <c r="A1057" s="115" t="str">
        <f t="shared" si="142"/>
        <v>×</v>
      </c>
      <c r="B1057" s="179"/>
      <c r="F1057" s="435"/>
      <c r="G1057" s="436"/>
      <c r="H1057" s="431"/>
      <c r="I1057" s="431"/>
      <c r="J1057" s="431"/>
      <c r="K1057" s="477"/>
      <c r="L1057" s="478"/>
      <c r="M1057" s="435"/>
      <c r="N1057" s="482"/>
      <c r="O1057" s="482"/>
      <c r="P1057" s="482"/>
      <c r="Q1057" s="483" t="str">
        <f>IF(N1057="","",N1057*H1057*AE1061)</f>
        <v/>
      </c>
      <c r="R1057" s="484"/>
      <c r="S1057" s="484"/>
      <c r="T1057" s="485"/>
      <c r="U1057" s="500"/>
      <c r="V1057" s="436"/>
      <c r="W1057" s="431"/>
      <c r="X1057" s="431"/>
      <c r="Y1057" s="431"/>
      <c r="Z1057" s="477"/>
      <c r="AA1057" s="478"/>
      <c r="AB1057" s="435"/>
      <c r="AC1057" s="482"/>
      <c r="AD1057" s="482"/>
      <c r="AE1057" s="482"/>
      <c r="AF1057" s="483" t="str">
        <f>IF(AC1057="","",AC1057*W1057*AE1061)</f>
        <v/>
      </c>
      <c r="AG1057" s="484"/>
      <c r="AH1057" s="484"/>
      <c r="AI1057" s="484"/>
    </row>
    <row r="1058" spans="1:36" s="23" customFormat="1" ht="15.75" hidden="1" customHeight="1" x14ac:dyDescent="0.15">
      <c r="A1058" s="115" t="str">
        <f t="shared" si="142"/>
        <v>×</v>
      </c>
      <c r="B1058" s="179"/>
      <c r="F1058" s="435"/>
      <c r="G1058" s="436"/>
      <c r="H1058" s="431"/>
      <c r="I1058" s="431"/>
      <c r="J1058" s="431"/>
      <c r="K1058" s="477"/>
      <c r="L1058" s="478"/>
      <c r="M1058" s="435"/>
      <c r="N1058" s="482"/>
      <c r="O1058" s="482"/>
      <c r="P1058" s="482"/>
      <c r="Q1058" s="483" t="str">
        <f>IF(N1058="","",N1058*H1058*AE1061)</f>
        <v/>
      </c>
      <c r="R1058" s="484"/>
      <c r="S1058" s="484"/>
      <c r="T1058" s="485"/>
      <c r="U1058" s="500"/>
      <c r="V1058" s="436"/>
      <c r="W1058" s="431"/>
      <c r="X1058" s="431"/>
      <c r="Y1058" s="431"/>
      <c r="Z1058" s="477"/>
      <c r="AA1058" s="478"/>
      <c r="AB1058" s="435"/>
      <c r="AC1058" s="482"/>
      <c r="AD1058" s="482"/>
      <c r="AE1058" s="482"/>
      <c r="AF1058" s="483" t="str">
        <f>IF(AC1058="","",AC1058*W1058*AE1061)</f>
        <v/>
      </c>
      <c r="AG1058" s="484"/>
      <c r="AH1058" s="484"/>
      <c r="AI1058" s="484"/>
    </row>
    <row r="1059" spans="1:36" s="23" customFormat="1" ht="15.75" hidden="1" customHeight="1" x14ac:dyDescent="0.15">
      <c r="A1059" s="115" t="str">
        <f t="shared" si="142"/>
        <v>×</v>
      </c>
      <c r="B1059" s="179"/>
      <c r="F1059" s="435"/>
      <c r="G1059" s="436"/>
      <c r="H1059" s="431"/>
      <c r="I1059" s="431"/>
      <c r="J1059" s="431"/>
      <c r="K1059" s="477"/>
      <c r="L1059" s="478"/>
      <c r="M1059" s="435"/>
      <c r="N1059" s="482"/>
      <c r="O1059" s="482"/>
      <c r="P1059" s="482"/>
      <c r="Q1059" s="483" t="str">
        <f>IF(N1059="","",N1059*H1059*AE1061)</f>
        <v/>
      </c>
      <c r="R1059" s="484"/>
      <c r="S1059" s="484"/>
      <c r="T1059" s="485"/>
      <c r="U1059" s="500"/>
      <c r="V1059" s="436"/>
      <c r="W1059" s="431"/>
      <c r="X1059" s="431"/>
      <c r="Y1059" s="431"/>
      <c r="Z1059" s="477"/>
      <c r="AA1059" s="478"/>
      <c r="AB1059" s="435"/>
      <c r="AC1059" s="482"/>
      <c r="AD1059" s="482"/>
      <c r="AE1059" s="482"/>
      <c r="AF1059" s="483" t="str">
        <f>IF(AC1059="","",AC1059*W1059*AE1061)</f>
        <v/>
      </c>
      <c r="AG1059" s="484"/>
      <c r="AH1059" s="484"/>
      <c r="AI1059" s="484"/>
    </row>
    <row r="1060" spans="1:36" s="23" customFormat="1" ht="15.75" customHeight="1" x14ac:dyDescent="0.15">
      <c r="A1060" s="115" t="str">
        <f>IF(液状化L2の有無="","","×")</f>
        <v/>
      </c>
      <c r="B1060" s="179"/>
      <c r="F1060" s="251" t="s">
        <v>451</v>
      </c>
      <c r="G1060" s="252"/>
      <c r="H1060" s="479">
        <f>ROUND(SUM(Q1044:T1059),1)</f>
        <v>9699.4</v>
      </c>
      <c r="I1060" s="480"/>
      <c r="J1060" s="480"/>
      <c r="K1060" s="480"/>
      <c r="L1060" s="480"/>
      <c r="M1060" s="480"/>
      <c r="N1060" s="480"/>
      <c r="O1060" s="480"/>
      <c r="P1060" s="480"/>
      <c r="Q1060" s="480"/>
      <c r="R1060" s="480"/>
      <c r="S1060" s="480"/>
      <c r="T1060" s="481"/>
      <c r="U1060" s="364" t="s">
        <v>451</v>
      </c>
      <c r="V1060" s="252"/>
      <c r="W1060" s="479">
        <f>ROUND(SUM(AF1044:AI1059),1)</f>
        <v>9699.4</v>
      </c>
      <c r="X1060" s="480"/>
      <c r="Y1060" s="480"/>
      <c r="Z1060" s="480"/>
      <c r="AA1060" s="480"/>
      <c r="AB1060" s="480"/>
      <c r="AC1060" s="480"/>
      <c r="AD1060" s="480"/>
      <c r="AE1060" s="480"/>
      <c r="AF1060" s="480"/>
      <c r="AG1060" s="480"/>
      <c r="AH1060" s="480"/>
      <c r="AI1060" s="480"/>
    </row>
    <row r="1061" spans="1:36" s="23" customFormat="1" ht="15.75" customHeight="1" x14ac:dyDescent="0.15">
      <c r="A1061" s="115" t="str">
        <f>IF(液状化L2の有無="","","×")</f>
        <v/>
      </c>
      <c r="B1061" s="179"/>
      <c r="F1061" s="30"/>
      <c r="G1061" s="30"/>
      <c r="H1061" s="30"/>
      <c r="I1061" s="30"/>
      <c r="J1061" s="30"/>
      <c r="K1061" s="30"/>
      <c r="L1061" s="30"/>
      <c r="M1061" s="30"/>
      <c r="N1061" s="30"/>
      <c r="O1061" s="30"/>
      <c r="P1061" s="30"/>
      <c r="AB1061" s="186" t="s">
        <v>119</v>
      </c>
      <c r="AC1061" s="23" t="s">
        <v>419</v>
      </c>
      <c r="AD1061" s="179" t="s">
        <v>25</v>
      </c>
      <c r="AE1061" s="308">
        <f>AE1037</f>
        <v>4.7123889803846897</v>
      </c>
      <c r="AF1061" s="308"/>
      <c r="AG1061" s="308"/>
      <c r="AH1061" s="199" t="s">
        <v>416</v>
      </c>
      <c r="AI1061" s="179" t="s">
        <v>149</v>
      </c>
    </row>
    <row r="1062" spans="1:36" ht="15.75" customHeight="1" x14ac:dyDescent="0.15">
      <c r="A1062" s="120" t="str">
        <f>IF(液状化L2の有無="","","×")</f>
        <v/>
      </c>
      <c r="B1062" s="179" t="s">
        <v>571</v>
      </c>
    </row>
    <row r="1064" spans="1:36" s="23" customFormat="1" ht="15.75" customHeight="1" x14ac:dyDescent="0.15">
      <c r="F1064" s="28" t="s">
        <v>492</v>
      </c>
      <c r="G1064" s="34"/>
      <c r="H1064" s="34"/>
      <c r="I1064" s="28"/>
      <c r="J1064" s="28"/>
      <c r="K1064" s="28"/>
      <c r="L1064" s="28"/>
      <c r="M1064" s="28"/>
      <c r="N1064" s="28"/>
      <c r="O1064" s="28"/>
      <c r="P1064" s="28"/>
      <c r="Q1064" s="28"/>
      <c r="R1064" s="28"/>
      <c r="S1064" s="28"/>
      <c r="T1064" s="28"/>
      <c r="U1064" s="28"/>
      <c r="V1064" s="28"/>
      <c r="W1064" s="28"/>
      <c r="X1064" s="28"/>
      <c r="Y1064" s="28"/>
      <c r="Z1064" s="28"/>
      <c r="AA1064" s="28"/>
      <c r="AB1064" s="28"/>
      <c r="AC1064" s="28"/>
      <c r="AD1064" s="28"/>
      <c r="AE1064" s="28"/>
      <c r="AF1064" s="28"/>
      <c r="AG1064" s="28"/>
      <c r="AH1064" s="28"/>
      <c r="AI1064" s="28"/>
      <c r="AJ1064" s="30"/>
    </row>
    <row r="1065" spans="1:36" s="23" customFormat="1" ht="15.75" customHeight="1" x14ac:dyDescent="0.15">
      <c r="F1065" s="341" t="s">
        <v>417</v>
      </c>
      <c r="G1065" s="261"/>
      <c r="H1065" s="261"/>
      <c r="I1065" s="261"/>
      <c r="J1065" s="261"/>
      <c r="K1065" s="261"/>
      <c r="L1065" s="261"/>
      <c r="M1065" s="261"/>
      <c r="N1065" s="261"/>
      <c r="O1065" s="261"/>
      <c r="P1065" s="261"/>
      <c r="Q1065" s="261"/>
      <c r="R1065" s="261"/>
      <c r="S1065" s="261"/>
      <c r="T1065" s="334"/>
      <c r="U1065" s="354" t="s">
        <v>418</v>
      </c>
      <c r="V1065" s="269"/>
      <c r="W1065" s="269"/>
      <c r="X1065" s="269"/>
      <c r="Y1065" s="269"/>
      <c r="Z1065" s="269"/>
      <c r="AA1065" s="269"/>
      <c r="AB1065" s="269"/>
      <c r="AC1065" s="269"/>
      <c r="AD1065" s="269"/>
      <c r="AE1065" s="269"/>
      <c r="AF1065" s="269"/>
      <c r="AG1065" s="269"/>
      <c r="AH1065" s="269"/>
      <c r="AI1065" s="285"/>
    </row>
    <row r="1066" spans="1:36" s="23" customFormat="1" ht="15.75" customHeight="1" x14ac:dyDescent="0.15">
      <c r="F1066" s="494" t="s">
        <v>74</v>
      </c>
      <c r="G1066" s="503"/>
      <c r="H1066" s="486" t="s">
        <v>181</v>
      </c>
      <c r="I1066" s="487"/>
      <c r="J1066" s="487"/>
      <c r="K1066" s="489" t="s">
        <v>224</v>
      </c>
      <c r="L1066" s="490"/>
      <c r="M1066" s="491"/>
      <c r="N1066" s="489" t="s">
        <v>450</v>
      </c>
      <c r="O1066" s="490"/>
      <c r="P1066" s="491"/>
      <c r="Q1066" s="489" t="s">
        <v>227</v>
      </c>
      <c r="R1066" s="490"/>
      <c r="S1066" s="490"/>
      <c r="T1066" s="495"/>
      <c r="U1066" s="325" t="s">
        <v>74</v>
      </c>
      <c r="V1066" s="259"/>
      <c r="W1066" s="353" t="s">
        <v>181</v>
      </c>
      <c r="X1066" s="262"/>
      <c r="Y1066" s="262"/>
      <c r="Z1066" s="497" t="s">
        <v>224</v>
      </c>
      <c r="AA1066" s="498"/>
      <c r="AB1066" s="499"/>
      <c r="AC1066" s="497" t="s">
        <v>450</v>
      </c>
      <c r="AD1066" s="498"/>
      <c r="AE1066" s="499"/>
      <c r="AF1066" s="497" t="s">
        <v>227</v>
      </c>
      <c r="AG1066" s="498"/>
      <c r="AH1066" s="498"/>
      <c r="AI1066" s="498"/>
    </row>
    <row r="1067" spans="1:36" s="23" customFormat="1" ht="15.75" customHeight="1" x14ac:dyDescent="0.15">
      <c r="F1067" s="504"/>
      <c r="G1067" s="502"/>
      <c r="H1067" s="488"/>
      <c r="I1067" s="488"/>
      <c r="J1067" s="488"/>
      <c r="K1067" s="492"/>
      <c r="L1067" s="493"/>
      <c r="M1067" s="494"/>
      <c r="N1067" s="492"/>
      <c r="O1067" s="493"/>
      <c r="P1067" s="494"/>
      <c r="Q1067" s="492"/>
      <c r="R1067" s="493"/>
      <c r="S1067" s="493"/>
      <c r="T1067" s="496"/>
      <c r="U1067" s="501"/>
      <c r="V1067" s="502"/>
      <c r="W1067" s="488"/>
      <c r="X1067" s="488"/>
      <c r="Y1067" s="488"/>
      <c r="Z1067" s="492"/>
      <c r="AA1067" s="493"/>
      <c r="AB1067" s="494"/>
      <c r="AC1067" s="492"/>
      <c r="AD1067" s="493"/>
      <c r="AE1067" s="494"/>
      <c r="AF1067" s="492"/>
      <c r="AG1067" s="493"/>
      <c r="AH1067" s="493"/>
      <c r="AI1067" s="493"/>
    </row>
    <row r="1068" spans="1:36" s="23" customFormat="1" ht="15.75" customHeight="1" x14ac:dyDescent="0.15">
      <c r="A1068" s="181" t="str">
        <f t="shared" ref="A1068:A1083" si="143">IF(LEN(F1068)+LEN(U1068)=0,"×","")</f>
        <v/>
      </c>
      <c r="B1068" s="179"/>
      <c r="F1068" s="433">
        <v>2</v>
      </c>
      <c r="G1068" s="434"/>
      <c r="H1068" s="437">
        <v>0.33000001311302185</v>
      </c>
      <c r="I1068" s="437"/>
      <c r="J1068" s="437"/>
      <c r="K1068" s="471" t="s">
        <v>397</v>
      </c>
      <c r="L1068" s="472"/>
      <c r="M1068" s="433"/>
      <c r="N1068" s="473">
        <v>0</v>
      </c>
      <c r="O1068" s="473"/>
      <c r="P1068" s="473"/>
      <c r="Q1068" s="474">
        <f>IF(N1068="","",N1068*H1068*AE1085)</f>
        <v>0</v>
      </c>
      <c r="R1068" s="475"/>
      <c r="S1068" s="475"/>
      <c r="T1068" s="476"/>
      <c r="U1068" s="470">
        <v>2</v>
      </c>
      <c r="V1068" s="434"/>
      <c r="W1068" s="437">
        <v>0.33000001311302185</v>
      </c>
      <c r="X1068" s="437"/>
      <c r="Y1068" s="437"/>
      <c r="Z1068" s="471" t="s">
        <v>397</v>
      </c>
      <c r="AA1068" s="472"/>
      <c r="AB1068" s="433"/>
      <c r="AC1068" s="473">
        <v>0</v>
      </c>
      <c r="AD1068" s="473"/>
      <c r="AE1068" s="473"/>
      <c r="AF1068" s="474">
        <f>IF(AC1068="","",AC1068*W1068*AE1085)</f>
        <v>0</v>
      </c>
      <c r="AG1068" s="475"/>
      <c r="AH1068" s="475"/>
      <c r="AI1068" s="475"/>
    </row>
    <row r="1069" spans="1:36" s="23" customFormat="1" ht="15.75" customHeight="1" x14ac:dyDescent="0.15">
      <c r="A1069" s="181" t="str">
        <f t="shared" si="143"/>
        <v/>
      </c>
      <c r="B1069" s="179"/>
      <c r="F1069" s="435">
        <v>3</v>
      </c>
      <c r="G1069" s="436"/>
      <c r="H1069" s="431">
        <v>1.5</v>
      </c>
      <c r="I1069" s="431"/>
      <c r="J1069" s="431"/>
      <c r="K1069" s="477" t="s">
        <v>452</v>
      </c>
      <c r="L1069" s="478"/>
      <c r="M1069" s="435"/>
      <c r="N1069" s="482">
        <v>0</v>
      </c>
      <c r="O1069" s="482"/>
      <c r="P1069" s="482"/>
      <c r="Q1069" s="483">
        <f>IF(N1069="","",N1069*H1069*AE1085)</f>
        <v>0</v>
      </c>
      <c r="R1069" s="484"/>
      <c r="S1069" s="484"/>
      <c r="T1069" s="485"/>
      <c r="U1069" s="500">
        <v>3</v>
      </c>
      <c r="V1069" s="436"/>
      <c r="W1069" s="431">
        <v>1.5</v>
      </c>
      <c r="X1069" s="431"/>
      <c r="Y1069" s="431"/>
      <c r="Z1069" s="477" t="s">
        <v>452</v>
      </c>
      <c r="AA1069" s="478"/>
      <c r="AB1069" s="435"/>
      <c r="AC1069" s="482">
        <v>0</v>
      </c>
      <c r="AD1069" s="482"/>
      <c r="AE1069" s="482"/>
      <c r="AF1069" s="483">
        <f>IF(AC1069="","",AC1069*W1069*AE1085)</f>
        <v>0</v>
      </c>
      <c r="AG1069" s="484"/>
      <c r="AH1069" s="484"/>
      <c r="AI1069" s="484"/>
    </row>
    <row r="1070" spans="1:36" s="23" customFormat="1" ht="15.75" customHeight="1" x14ac:dyDescent="0.15">
      <c r="A1070" s="181" t="str">
        <f t="shared" si="143"/>
        <v/>
      </c>
      <c r="B1070" s="179"/>
      <c r="F1070" s="435">
        <v>4</v>
      </c>
      <c r="G1070" s="436"/>
      <c r="H1070" s="431">
        <v>5.0999999046325684</v>
      </c>
      <c r="I1070" s="431"/>
      <c r="J1070" s="431"/>
      <c r="K1070" s="477" t="s">
        <v>452</v>
      </c>
      <c r="L1070" s="478"/>
      <c r="M1070" s="435"/>
      <c r="N1070" s="482">
        <v>0</v>
      </c>
      <c r="O1070" s="482"/>
      <c r="P1070" s="482"/>
      <c r="Q1070" s="483">
        <f>IF(N1070="","",N1070*H1070*AE1085)</f>
        <v>0</v>
      </c>
      <c r="R1070" s="484"/>
      <c r="S1070" s="484"/>
      <c r="T1070" s="485"/>
      <c r="U1070" s="500">
        <v>4</v>
      </c>
      <c r="V1070" s="436"/>
      <c r="W1070" s="431">
        <v>5.0999999046325684</v>
      </c>
      <c r="X1070" s="431"/>
      <c r="Y1070" s="431"/>
      <c r="Z1070" s="477" t="s">
        <v>452</v>
      </c>
      <c r="AA1070" s="478"/>
      <c r="AB1070" s="435"/>
      <c r="AC1070" s="482">
        <v>0</v>
      </c>
      <c r="AD1070" s="482"/>
      <c r="AE1070" s="482"/>
      <c r="AF1070" s="483">
        <f>IF(AC1070="","",AC1070*W1070*AE1085)</f>
        <v>0</v>
      </c>
      <c r="AG1070" s="484"/>
      <c r="AH1070" s="484"/>
      <c r="AI1070" s="484"/>
    </row>
    <row r="1071" spans="1:36" s="23" customFormat="1" ht="15.75" customHeight="1" x14ac:dyDescent="0.15">
      <c r="A1071" s="181" t="str">
        <f t="shared" si="143"/>
        <v/>
      </c>
      <c r="B1071" s="179"/>
      <c r="F1071" s="435">
        <v>4</v>
      </c>
      <c r="G1071" s="436"/>
      <c r="H1071" s="431">
        <v>1.4500002861022949</v>
      </c>
      <c r="I1071" s="431"/>
      <c r="J1071" s="431"/>
      <c r="K1071" s="477" t="s">
        <v>452</v>
      </c>
      <c r="L1071" s="478"/>
      <c r="M1071" s="435"/>
      <c r="N1071" s="482">
        <v>20</v>
      </c>
      <c r="O1071" s="482"/>
      <c r="P1071" s="482"/>
      <c r="Q1071" s="483">
        <f>IF(N1071="","",N1071*H1071*AE1085)</f>
        <v>136.65930739566204</v>
      </c>
      <c r="R1071" s="484"/>
      <c r="S1071" s="484"/>
      <c r="T1071" s="485"/>
      <c r="U1071" s="500">
        <v>4</v>
      </c>
      <c r="V1071" s="436"/>
      <c r="W1071" s="431">
        <v>1.4500002861022949</v>
      </c>
      <c r="X1071" s="431"/>
      <c r="Y1071" s="431"/>
      <c r="Z1071" s="477" t="s">
        <v>452</v>
      </c>
      <c r="AA1071" s="478"/>
      <c r="AB1071" s="435"/>
      <c r="AC1071" s="482">
        <v>20</v>
      </c>
      <c r="AD1071" s="482"/>
      <c r="AE1071" s="482"/>
      <c r="AF1071" s="483">
        <f>IF(AC1071="","",AC1071*W1071*AE1085)</f>
        <v>136.65930739566204</v>
      </c>
      <c r="AG1071" s="484"/>
      <c r="AH1071" s="484"/>
      <c r="AI1071" s="484"/>
    </row>
    <row r="1072" spans="1:36" s="23" customFormat="1" ht="15.75" customHeight="1" x14ac:dyDescent="0.15">
      <c r="A1072" s="181" t="str">
        <f t="shared" si="143"/>
        <v/>
      </c>
      <c r="B1072" s="179"/>
      <c r="F1072" s="435">
        <v>5</v>
      </c>
      <c r="G1072" s="436"/>
      <c r="H1072" s="431">
        <v>3.4500000476837158</v>
      </c>
      <c r="I1072" s="431"/>
      <c r="J1072" s="431"/>
      <c r="K1072" s="477" t="s">
        <v>452</v>
      </c>
      <c r="L1072" s="478"/>
      <c r="M1072" s="435"/>
      <c r="N1072" s="482">
        <v>37.200000000000003</v>
      </c>
      <c r="O1072" s="482"/>
      <c r="P1072" s="482"/>
      <c r="Q1072" s="483">
        <f>IF(N1072="","",N1072*H1072*AE1085)</f>
        <v>604.78801010156803</v>
      </c>
      <c r="R1072" s="484"/>
      <c r="S1072" s="484"/>
      <c r="T1072" s="485"/>
      <c r="U1072" s="500">
        <v>5</v>
      </c>
      <c r="V1072" s="436"/>
      <c r="W1072" s="431">
        <v>3.4500000476837158</v>
      </c>
      <c r="X1072" s="431"/>
      <c r="Y1072" s="431"/>
      <c r="Z1072" s="477" t="s">
        <v>452</v>
      </c>
      <c r="AA1072" s="478"/>
      <c r="AB1072" s="435"/>
      <c r="AC1072" s="482">
        <v>37.200000000000003</v>
      </c>
      <c r="AD1072" s="482"/>
      <c r="AE1072" s="482"/>
      <c r="AF1072" s="483">
        <f>IF(AC1072="","",AC1072*W1072*AE1085)</f>
        <v>604.78801010156803</v>
      </c>
      <c r="AG1072" s="484"/>
      <c r="AH1072" s="484"/>
      <c r="AI1072" s="484"/>
    </row>
    <row r="1073" spans="1:36" s="23" customFormat="1" ht="15.75" customHeight="1" x14ac:dyDescent="0.15">
      <c r="A1073" s="181" t="str">
        <f t="shared" si="143"/>
        <v/>
      </c>
      <c r="B1073" s="179"/>
      <c r="F1073" s="435">
        <v>6</v>
      </c>
      <c r="G1073" s="436"/>
      <c r="H1073" s="431">
        <v>2.3499999046325684</v>
      </c>
      <c r="I1073" s="431"/>
      <c r="J1073" s="431"/>
      <c r="K1073" s="477" t="s">
        <v>452</v>
      </c>
      <c r="L1073" s="478"/>
      <c r="M1073" s="435"/>
      <c r="N1073" s="482">
        <v>60</v>
      </c>
      <c r="O1073" s="482"/>
      <c r="P1073" s="482"/>
      <c r="Q1073" s="483">
        <f>IF(N1073="","",N1073*H1073*AE1085)</f>
        <v>664.44681926973522</v>
      </c>
      <c r="R1073" s="484"/>
      <c r="S1073" s="484"/>
      <c r="T1073" s="485"/>
      <c r="U1073" s="500">
        <v>6</v>
      </c>
      <c r="V1073" s="436"/>
      <c r="W1073" s="431">
        <v>2.3499999046325684</v>
      </c>
      <c r="X1073" s="431"/>
      <c r="Y1073" s="431"/>
      <c r="Z1073" s="477" t="s">
        <v>452</v>
      </c>
      <c r="AA1073" s="478"/>
      <c r="AB1073" s="435"/>
      <c r="AC1073" s="482">
        <v>60</v>
      </c>
      <c r="AD1073" s="482"/>
      <c r="AE1073" s="482"/>
      <c r="AF1073" s="483">
        <f>IF(AC1073="","",AC1073*W1073*AE1085)</f>
        <v>664.44681926973522</v>
      </c>
      <c r="AG1073" s="484"/>
      <c r="AH1073" s="484"/>
      <c r="AI1073" s="484"/>
    </row>
    <row r="1074" spans="1:36" s="23" customFormat="1" ht="15.75" customHeight="1" x14ac:dyDescent="0.15">
      <c r="A1074" s="181" t="str">
        <f t="shared" si="143"/>
        <v/>
      </c>
      <c r="B1074" s="179"/>
      <c r="F1074" s="435">
        <v>7</v>
      </c>
      <c r="G1074" s="436"/>
      <c r="H1074" s="431">
        <v>8.6000003814697266</v>
      </c>
      <c r="I1074" s="431"/>
      <c r="J1074" s="431"/>
      <c r="K1074" s="477" t="s">
        <v>397</v>
      </c>
      <c r="L1074" s="478"/>
      <c r="M1074" s="435"/>
      <c r="N1074" s="482">
        <v>200</v>
      </c>
      <c r="O1074" s="482"/>
      <c r="P1074" s="482"/>
      <c r="Q1074" s="483">
        <f>IF(N1074="","",N1074*H1074*AE1085)</f>
        <v>8105.3094057884136</v>
      </c>
      <c r="R1074" s="484"/>
      <c r="S1074" s="484"/>
      <c r="T1074" s="485"/>
      <c r="U1074" s="500">
        <v>7</v>
      </c>
      <c r="V1074" s="436"/>
      <c r="W1074" s="431">
        <v>8.6000003814697266</v>
      </c>
      <c r="X1074" s="431"/>
      <c r="Y1074" s="431"/>
      <c r="Z1074" s="477" t="s">
        <v>397</v>
      </c>
      <c r="AA1074" s="478"/>
      <c r="AB1074" s="435"/>
      <c r="AC1074" s="482">
        <v>200</v>
      </c>
      <c r="AD1074" s="482"/>
      <c r="AE1074" s="482"/>
      <c r="AF1074" s="483">
        <f>IF(AC1074="","",AC1074*W1074*AE1085)</f>
        <v>8105.3094057884136</v>
      </c>
      <c r="AG1074" s="484"/>
      <c r="AH1074" s="484"/>
      <c r="AI1074" s="484"/>
    </row>
    <row r="1075" spans="1:36" s="23" customFormat="1" ht="15.75" customHeight="1" x14ac:dyDescent="0.15">
      <c r="A1075" s="181" t="str">
        <f t="shared" si="143"/>
        <v/>
      </c>
      <c r="B1075" s="179"/>
      <c r="F1075" s="435">
        <v>8</v>
      </c>
      <c r="G1075" s="436"/>
      <c r="H1075" s="431">
        <v>2.2000000476837158</v>
      </c>
      <c r="I1075" s="431"/>
      <c r="J1075" s="431"/>
      <c r="K1075" s="477" t="s">
        <v>452</v>
      </c>
      <c r="L1075" s="478"/>
      <c r="M1075" s="435"/>
      <c r="N1075" s="482">
        <v>59.3</v>
      </c>
      <c r="O1075" s="482"/>
      <c r="P1075" s="482"/>
      <c r="Q1075" s="483">
        <f>IF(N1075="","",N1075*H1075*AE1085)</f>
        <v>614.7782797059466</v>
      </c>
      <c r="R1075" s="484"/>
      <c r="S1075" s="484"/>
      <c r="T1075" s="485"/>
      <c r="U1075" s="500">
        <v>8</v>
      </c>
      <c r="V1075" s="436"/>
      <c r="W1075" s="431">
        <v>2.2000000476837158</v>
      </c>
      <c r="X1075" s="431"/>
      <c r="Y1075" s="431"/>
      <c r="Z1075" s="477" t="s">
        <v>452</v>
      </c>
      <c r="AA1075" s="478"/>
      <c r="AB1075" s="435"/>
      <c r="AC1075" s="482">
        <v>59.3</v>
      </c>
      <c r="AD1075" s="482"/>
      <c r="AE1075" s="482"/>
      <c r="AF1075" s="483">
        <f>IF(AC1075="","",AC1075*W1075*AE1085)</f>
        <v>614.7782797059466</v>
      </c>
      <c r="AG1075" s="484"/>
      <c r="AH1075" s="484"/>
      <c r="AI1075" s="484"/>
    </row>
    <row r="1076" spans="1:36" s="23" customFormat="1" ht="15.75" customHeight="1" x14ac:dyDescent="0.15">
      <c r="A1076" s="181" t="str">
        <f t="shared" si="143"/>
        <v/>
      </c>
      <c r="B1076" s="179"/>
      <c r="F1076" s="435">
        <v>9</v>
      </c>
      <c r="G1076" s="436"/>
      <c r="H1076" s="431">
        <v>1.5</v>
      </c>
      <c r="I1076" s="431"/>
      <c r="J1076" s="431"/>
      <c r="K1076" s="477" t="s">
        <v>397</v>
      </c>
      <c r="L1076" s="478"/>
      <c r="M1076" s="435"/>
      <c r="N1076" s="482">
        <v>147</v>
      </c>
      <c r="O1076" s="482"/>
      <c r="P1076" s="482"/>
      <c r="Q1076" s="483">
        <f>IF(N1076="","",N1076*H1076*AE1085)</f>
        <v>1039.081770174824</v>
      </c>
      <c r="R1076" s="484"/>
      <c r="S1076" s="484"/>
      <c r="T1076" s="485"/>
      <c r="U1076" s="500">
        <v>9</v>
      </c>
      <c r="V1076" s="436"/>
      <c r="W1076" s="431">
        <v>1.5</v>
      </c>
      <c r="X1076" s="431"/>
      <c r="Y1076" s="431"/>
      <c r="Z1076" s="477" t="s">
        <v>397</v>
      </c>
      <c r="AA1076" s="478"/>
      <c r="AB1076" s="435"/>
      <c r="AC1076" s="482">
        <v>147</v>
      </c>
      <c r="AD1076" s="482"/>
      <c r="AE1076" s="482"/>
      <c r="AF1076" s="483">
        <f>IF(AC1076="","",AC1076*W1076*AE1085)</f>
        <v>1039.081770174824</v>
      </c>
      <c r="AG1076" s="484"/>
      <c r="AH1076" s="484"/>
      <c r="AI1076" s="484"/>
    </row>
    <row r="1077" spans="1:36" s="23" customFormat="1" ht="15.75" customHeight="1" x14ac:dyDescent="0.15">
      <c r="A1077" s="181" t="str">
        <f t="shared" si="143"/>
        <v/>
      </c>
      <c r="B1077" s="179"/>
      <c r="F1077" s="435">
        <v>10</v>
      </c>
      <c r="G1077" s="436"/>
      <c r="H1077" s="431">
        <v>3.8499999046325684</v>
      </c>
      <c r="I1077" s="431"/>
      <c r="J1077" s="431"/>
      <c r="K1077" s="477" t="s">
        <v>452</v>
      </c>
      <c r="L1077" s="478"/>
      <c r="M1077" s="435"/>
      <c r="N1077" s="482">
        <v>60.1</v>
      </c>
      <c r="O1077" s="482"/>
      <c r="P1077" s="482"/>
      <c r="Q1077" s="483">
        <f>IF(N1077="","",N1077*H1077*AE1085)</f>
        <v>1090.3760972168645</v>
      </c>
      <c r="R1077" s="484"/>
      <c r="S1077" s="484"/>
      <c r="T1077" s="485"/>
      <c r="U1077" s="500">
        <v>10</v>
      </c>
      <c r="V1077" s="436"/>
      <c r="W1077" s="431">
        <v>3.8499999046325684</v>
      </c>
      <c r="X1077" s="431"/>
      <c r="Y1077" s="431"/>
      <c r="Z1077" s="477" t="s">
        <v>452</v>
      </c>
      <c r="AA1077" s="478"/>
      <c r="AB1077" s="435"/>
      <c r="AC1077" s="482">
        <v>60.1</v>
      </c>
      <c r="AD1077" s="482"/>
      <c r="AE1077" s="482"/>
      <c r="AF1077" s="483">
        <f>IF(AC1077="","",AC1077*W1077*AE1085)</f>
        <v>1090.3760972168645</v>
      </c>
      <c r="AG1077" s="484"/>
      <c r="AH1077" s="484"/>
      <c r="AI1077" s="484"/>
    </row>
    <row r="1078" spans="1:36" s="23" customFormat="1" ht="15.75" customHeight="1" x14ac:dyDescent="0.15">
      <c r="A1078" s="181" t="str">
        <f t="shared" si="143"/>
        <v/>
      </c>
      <c r="B1078" s="179"/>
      <c r="F1078" s="435">
        <v>11</v>
      </c>
      <c r="G1078" s="436"/>
      <c r="H1078" s="431">
        <v>2.4000000953674316</v>
      </c>
      <c r="I1078" s="431"/>
      <c r="J1078" s="431"/>
      <c r="K1078" s="477" t="s">
        <v>397</v>
      </c>
      <c r="L1078" s="478"/>
      <c r="M1078" s="435"/>
      <c r="N1078" s="482">
        <v>196</v>
      </c>
      <c r="O1078" s="482"/>
      <c r="P1078" s="482"/>
      <c r="Q1078" s="483">
        <f>IF(N1078="","",N1078*H1078*AE1085)</f>
        <v>2216.7078644570111</v>
      </c>
      <c r="R1078" s="484"/>
      <c r="S1078" s="484"/>
      <c r="T1078" s="485"/>
      <c r="U1078" s="500">
        <v>11</v>
      </c>
      <c r="V1078" s="436"/>
      <c r="W1078" s="431">
        <v>2.4000000953674316</v>
      </c>
      <c r="X1078" s="431"/>
      <c r="Y1078" s="431"/>
      <c r="Z1078" s="477" t="s">
        <v>397</v>
      </c>
      <c r="AA1078" s="478"/>
      <c r="AB1078" s="435"/>
      <c r="AC1078" s="482">
        <v>196</v>
      </c>
      <c r="AD1078" s="482"/>
      <c r="AE1078" s="482"/>
      <c r="AF1078" s="483">
        <f>IF(AC1078="","",AC1078*W1078*AE1085)</f>
        <v>2216.7078644570111</v>
      </c>
      <c r="AG1078" s="484"/>
      <c r="AH1078" s="484"/>
      <c r="AI1078" s="484"/>
    </row>
    <row r="1079" spans="1:36" s="23" customFormat="1" ht="15.75" customHeight="1" x14ac:dyDescent="0.15">
      <c r="A1079" s="181" t="str">
        <f t="shared" si="143"/>
        <v/>
      </c>
      <c r="B1079" s="179"/>
      <c r="F1079" s="435">
        <v>12</v>
      </c>
      <c r="G1079" s="436"/>
      <c r="H1079" s="431">
        <v>2.2699999809265137</v>
      </c>
      <c r="I1079" s="431"/>
      <c r="J1079" s="431"/>
      <c r="K1079" s="477" t="s">
        <v>452</v>
      </c>
      <c r="L1079" s="478"/>
      <c r="M1079" s="435"/>
      <c r="N1079" s="482">
        <v>60.1</v>
      </c>
      <c r="O1079" s="482"/>
      <c r="P1079" s="482"/>
      <c r="Q1079" s="483">
        <f>IF(N1079="","",N1079*H1079*AE1085)</f>
        <v>642.89708602505266</v>
      </c>
      <c r="R1079" s="484"/>
      <c r="S1079" s="484"/>
      <c r="T1079" s="485"/>
      <c r="U1079" s="500">
        <v>12</v>
      </c>
      <c r="V1079" s="436"/>
      <c r="W1079" s="431">
        <v>2.2699999809265137</v>
      </c>
      <c r="X1079" s="431"/>
      <c r="Y1079" s="431"/>
      <c r="Z1079" s="477" t="s">
        <v>452</v>
      </c>
      <c r="AA1079" s="478"/>
      <c r="AB1079" s="435"/>
      <c r="AC1079" s="482">
        <v>60.1</v>
      </c>
      <c r="AD1079" s="482"/>
      <c r="AE1079" s="482"/>
      <c r="AF1079" s="483">
        <f>IF(AC1079="","",AC1079*W1079*AE1085)</f>
        <v>642.89708602505266</v>
      </c>
      <c r="AG1079" s="484"/>
      <c r="AH1079" s="484"/>
      <c r="AI1079" s="484"/>
    </row>
    <row r="1080" spans="1:36" s="23" customFormat="1" ht="15.75" hidden="1" customHeight="1" x14ac:dyDescent="0.15">
      <c r="A1080" s="181" t="str">
        <f t="shared" si="143"/>
        <v>×</v>
      </c>
      <c r="B1080" s="179"/>
      <c r="F1080" s="435"/>
      <c r="G1080" s="436"/>
      <c r="H1080" s="431"/>
      <c r="I1080" s="431"/>
      <c r="J1080" s="431"/>
      <c r="K1080" s="477"/>
      <c r="L1080" s="478"/>
      <c r="M1080" s="435"/>
      <c r="N1080" s="482"/>
      <c r="O1080" s="482"/>
      <c r="P1080" s="482"/>
      <c r="Q1080" s="483" t="str">
        <f>IF(N1080="","",N1080*H1080*AE1085)</f>
        <v/>
      </c>
      <c r="R1080" s="484"/>
      <c r="S1080" s="484"/>
      <c r="T1080" s="485"/>
      <c r="U1080" s="500"/>
      <c r="V1080" s="436"/>
      <c r="W1080" s="431"/>
      <c r="X1080" s="431"/>
      <c r="Y1080" s="431"/>
      <c r="Z1080" s="477"/>
      <c r="AA1080" s="478"/>
      <c r="AB1080" s="435"/>
      <c r="AC1080" s="482"/>
      <c r="AD1080" s="482"/>
      <c r="AE1080" s="482"/>
      <c r="AF1080" s="483" t="str">
        <f>IF(AC1080="","",AC1080*W1080*AE1085)</f>
        <v/>
      </c>
      <c r="AG1080" s="484"/>
      <c r="AH1080" s="484"/>
      <c r="AI1080" s="484"/>
    </row>
    <row r="1081" spans="1:36" s="23" customFormat="1" ht="15.75" hidden="1" customHeight="1" x14ac:dyDescent="0.15">
      <c r="A1081" s="181" t="str">
        <f t="shared" si="143"/>
        <v>×</v>
      </c>
      <c r="B1081" s="179"/>
      <c r="F1081" s="435"/>
      <c r="G1081" s="436"/>
      <c r="H1081" s="431"/>
      <c r="I1081" s="431"/>
      <c r="J1081" s="431"/>
      <c r="K1081" s="477"/>
      <c r="L1081" s="478"/>
      <c r="M1081" s="435"/>
      <c r="N1081" s="482"/>
      <c r="O1081" s="482"/>
      <c r="P1081" s="482"/>
      <c r="Q1081" s="483" t="str">
        <f>IF(N1081="","",N1081*H1081*AE1085)</f>
        <v/>
      </c>
      <c r="R1081" s="484"/>
      <c r="S1081" s="484"/>
      <c r="T1081" s="485"/>
      <c r="U1081" s="500"/>
      <c r="V1081" s="436"/>
      <c r="W1081" s="431"/>
      <c r="X1081" s="431"/>
      <c r="Y1081" s="431"/>
      <c r="Z1081" s="477"/>
      <c r="AA1081" s="478"/>
      <c r="AB1081" s="435"/>
      <c r="AC1081" s="482"/>
      <c r="AD1081" s="482"/>
      <c r="AE1081" s="482"/>
      <c r="AF1081" s="483" t="str">
        <f>IF(AC1081="","",AC1081*W1081*AE1085)</f>
        <v/>
      </c>
      <c r="AG1081" s="484"/>
      <c r="AH1081" s="484"/>
      <c r="AI1081" s="484"/>
    </row>
    <row r="1082" spans="1:36" s="23" customFormat="1" ht="15.75" hidden="1" customHeight="1" x14ac:dyDescent="0.15">
      <c r="A1082" s="181" t="str">
        <f t="shared" si="143"/>
        <v>×</v>
      </c>
      <c r="B1082" s="179"/>
      <c r="F1082" s="435"/>
      <c r="G1082" s="436"/>
      <c r="H1082" s="431"/>
      <c r="I1082" s="431"/>
      <c r="J1082" s="431"/>
      <c r="K1082" s="477"/>
      <c r="L1082" s="478"/>
      <c r="M1082" s="435"/>
      <c r="N1082" s="482"/>
      <c r="O1082" s="482"/>
      <c r="P1082" s="482"/>
      <c r="Q1082" s="483" t="str">
        <f>IF(N1082="","",N1082*H1082*AE1085)</f>
        <v/>
      </c>
      <c r="R1082" s="484"/>
      <c r="S1082" s="484"/>
      <c r="T1082" s="485"/>
      <c r="U1082" s="500"/>
      <c r="V1082" s="436"/>
      <c r="W1082" s="431"/>
      <c r="X1082" s="431"/>
      <c r="Y1082" s="431"/>
      <c r="Z1082" s="477"/>
      <c r="AA1082" s="478"/>
      <c r="AB1082" s="435"/>
      <c r="AC1082" s="482"/>
      <c r="AD1082" s="482"/>
      <c r="AE1082" s="482"/>
      <c r="AF1082" s="483" t="str">
        <f>IF(AC1082="","",AC1082*W1082*AE1085)</f>
        <v/>
      </c>
      <c r="AG1082" s="484"/>
      <c r="AH1082" s="484"/>
      <c r="AI1082" s="484"/>
    </row>
    <row r="1083" spans="1:36" s="23" customFormat="1" ht="15.75" hidden="1" customHeight="1" x14ac:dyDescent="0.15">
      <c r="A1083" s="181" t="str">
        <f t="shared" si="143"/>
        <v>×</v>
      </c>
      <c r="B1083" s="179"/>
      <c r="F1083" s="435"/>
      <c r="G1083" s="436"/>
      <c r="H1083" s="431"/>
      <c r="I1083" s="431"/>
      <c r="J1083" s="431"/>
      <c r="K1083" s="477"/>
      <c r="L1083" s="478"/>
      <c r="M1083" s="435"/>
      <c r="N1083" s="482"/>
      <c r="O1083" s="482"/>
      <c r="P1083" s="482"/>
      <c r="Q1083" s="483" t="str">
        <f>IF(N1083="","",N1083*H1083*AE1085)</f>
        <v/>
      </c>
      <c r="R1083" s="484"/>
      <c r="S1083" s="484"/>
      <c r="T1083" s="485"/>
      <c r="U1083" s="500"/>
      <c r="V1083" s="436"/>
      <c r="W1083" s="431"/>
      <c r="X1083" s="431"/>
      <c r="Y1083" s="431"/>
      <c r="Z1083" s="477"/>
      <c r="AA1083" s="478"/>
      <c r="AB1083" s="435"/>
      <c r="AC1083" s="482"/>
      <c r="AD1083" s="482"/>
      <c r="AE1083" s="482"/>
      <c r="AF1083" s="483" t="str">
        <f>IF(AC1083="","",AC1083*W1083*AE1085)</f>
        <v/>
      </c>
      <c r="AG1083" s="484"/>
      <c r="AH1083" s="484"/>
      <c r="AI1083" s="484"/>
    </row>
    <row r="1084" spans="1:36" s="23" customFormat="1" ht="15.75" customHeight="1" x14ac:dyDescent="0.15">
      <c r="A1084" s="179"/>
      <c r="B1084" s="179"/>
      <c r="F1084" s="251" t="s">
        <v>451</v>
      </c>
      <c r="G1084" s="252"/>
      <c r="H1084" s="479">
        <f>ROUND(SUM(Q1068:T1083),1)</f>
        <v>15115</v>
      </c>
      <c r="I1084" s="480"/>
      <c r="J1084" s="480"/>
      <c r="K1084" s="480"/>
      <c r="L1084" s="480"/>
      <c r="M1084" s="480"/>
      <c r="N1084" s="480"/>
      <c r="O1084" s="480"/>
      <c r="P1084" s="480"/>
      <c r="Q1084" s="480"/>
      <c r="R1084" s="480"/>
      <c r="S1084" s="480"/>
      <c r="T1084" s="481"/>
      <c r="U1084" s="364" t="s">
        <v>451</v>
      </c>
      <c r="V1084" s="252"/>
      <c r="W1084" s="479">
        <f>ROUND(SUM(AF1068:AI1083),1)</f>
        <v>15115</v>
      </c>
      <c r="X1084" s="480"/>
      <c r="Y1084" s="480"/>
      <c r="Z1084" s="480"/>
      <c r="AA1084" s="480"/>
      <c r="AB1084" s="480"/>
      <c r="AC1084" s="480"/>
      <c r="AD1084" s="480"/>
      <c r="AE1084" s="480"/>
      <c r="AF1084" s="480"/>
      <c r="AG1084" s="480"/>
      <c r="AH1084" s="480"/>
      <c r="AI1084" s="480"/>
    </row>
    <row r="1085" spans="1:36" s="23" customFormat="1" ht="15.75" customHeight="1" x14ac:dyDescent="0.15">
      <c r="F1085" s="30"/>
      <c r="G1085" s="30"/>
      <c r="H1085" s="30"/>
      <c r="I1085" s="30"/>
      <c r="J1085" s="30"/>
      <c r="K1085" s="30"/>
      <c r="L1085" s="30"/>
      <c r="M1085" s="30"/>
      <c r="N1085" s="30"/>
      <c r="O1085" s="30"/>
      <c r="P1085" s="30"/>
      <c r="AB1085" s="186" t="s">
        <v>119</v>
      </c>
      <c r="AC1085" s="23" t="s">
        <v>419</v>
      </c>
      <c r="AD1085" s="179" t="s">
        <v>25</v>
      </c>
      <c r="AE1085" s="308">
        <f>AE1061</f>
        <v>4.7123889803846897</v>
      </c>
      <c r="AF1085" s="308"/>
      <c r="AG1085" s="308"/>
      <c r="AH1085" s="199" t="s">
        <v>416</v>
      </c>
      <c r="AI1085" s="179" t="s">
        <v>149</v>
      </c>
    </row>
    <row r="1086" spans="1:36" ht="15.75" customHeight="1" x14ac:dyDescent="0.15">
      <c r="A1086" s="116" t="str">
        <f t="shared" ref="A1086:A1091" si="144">IF(液状化L1の有無="","","×")</f>
        <v/>
      </c>
      <c r="B1086" s="179" t="s">
        <v>571</v>
      </c>
    </row>
    <row r="1087" spans="1:36" ht="15.75" customHeight="1" x14ac:dyDescent="0.15">
      <c r="A1087" s="116" t="str">
        <f t="shared" si="144"/>
        <v/>
      </c>
    </row>
    <row r="1088" spans="1:36" s="23" customFormat="1" ht="15.75" customHeight="1" x14ac:dyDescent="0.15">
      <c r="A1088" s="116" t="str">
        <f t="shared" si="144"/>
        <v/>
      </c>
      <c r="B1088" s="179"/>
      <c r="F1088" s="28" t="s">
        <v>491</v>
      </c>
      <c r="G1088" s="34"/>
      <c r="H1088" s="34"/>
      <c r="I1088" s="28"/>
      <c r="J1088" s="28"/>
      <c r="K1088" s="28"/>
      <c r="L1088" s="28"/>
      <c r="M1088" s="28"/>
      <c r="N1088" s="28"/>
      <c r="O1088" s="28"/>
      <c r="P1088" s="28"/>
      <c r="Q1088" s="28"/>
      <c r="R1088" s="28"/>
      <c r="S1088" s="28"/>
      <c r="T1088" s="28"/>
      <c r="U1088" s="28"/>
      <c r="V1088" s="28"/>
      <c r="W1088" s="28"/>
      <c r="X1088" s="28"/>
      <c r="Y1088" s="28"/>
      <c r="Z1088" s="28"/>
      <c r="AA1088" s="28"/>
      <c r="AB1088" s="28"/>
      <c r="AC1088" s="28"/>
      <c r="AD1088" s="28"/>
      <c r="AE1088" s="28"/>
      <c r="AF1088" s="28"/>
      <c r="AG1088" s="28"/>
      <c r="AH1088" s="28"/>
      <c r="AI1088" s="28"/>
      <c r="AJ1088" s="30"/>
    </row>
    <row r="1089" spans="1:35" s="23" customFormat="1" ht="15.75" customHeight="1" x14ac:dyDescent="0.15">
      <c r="A1089" s="116" t="str">
        <f t="shared" si="144"/>
        <v/>
      </c>
      <c r="B1089" s="179"/>
      <c r="F1089" s="341" t="s">
        <v>417</v>
      </c>
      <c r="G1089" s="261"/>
      <c r="H1089" s="261"/>
      <c r="I1089" s="261"/>
      <c r="J1089" s="261"/>
      <c r="K1089" s="261"/>
      <c r="L1089" s="261"/>
      <c r="M1089" s="261"/>
      <c r="N1089" s="261"/>
      <c r="O1089" s="261"/>
      <c r="P1089" s="261"/>
      <c r="Q1089" s="261"/>
      <c r="R1089" s="261"/>
      <c r="S1089" s="261"/>
      <c r="T1089" s="334"/>
      <c r="U1089" s="354" t="s">
        <v>418</v>
      </c>
      <c r="V1089" s="269"/>
      <c r="W1089" s="269"/>
      <c r="X1089" s="269"/>
      <c r="Y1089" s="269"/>
      <c r="Z1089" s="269"/>
      <c r="AA1089" s="269"/>
      <c r="AB1089" s="269"/>
      <c r="AC1089" s="269"/>
      <c r="AD1089" s="269"/>
      <c r="AE1089" s="269"/>
      <c r="AF1089" s="269"/>
      <c r="AG1089" s="269"/>
      <c r="AH1089" s="269"/>
      <c r="AI1089" s="285"/>
    </row>
    <row r="1090" spans="1:35" s="23" customFormat="1" ht="15.75" customHeight="1" x14ac:dyDescent="0.15">
      <c r="A1090" s="116" t="str">
        <f t="shared" si="144"/>
        <v/>
      </c>
      <c r="B1090" s="179"/>
      <c r="F1090" s="494" t="s">
        <v>74</v>
      </c>
      <c r="G1090" s="503"/>
      <c r="H1090" s="486" t="s">
        <v>181</v>
      </c>
      <c r="I1090" s="487"/>
      <c r="J1090" s="487"/>
      <c r="K1090" s="489" t="s">
        <v>224</v>
      </c>
      <c r="L1090" s="490"/>
      <c r="M1090" s="491"/>
      <c r="N1090" s="489" t="s">
        <v>450</v>
      </c>
      <c r="O1090" s="490"/>
      <c r="P1090" s="491"/>
      <c r="Q1090" s="489" t="s">
        <v>227</v>
      </c>
      <c r="R1090" s="490"/>
      <c r="S1090" s="490"/>
      <c r="T1090" s="495"/>
      <c r="U1090" s="325" t="s">
        <v>74</v>
      </c>
      <c r="V1090" s="259"/>
      <c r="W1090" s="353" t="s">
        <v>181</v>
      </c>
      <c r="X1090" s="262"/>
      <c r="Y1090" s="262"/>
      <c r="Z1090" s="497" t="s">
        <v>224</v>
      </c>
      <c r="AA1090" s="498"/>
      <c r="AB1090" s="499"/>
      <c r="AC1090" s="497" t="s">
        <v>450</v>
      </c>
      <c r="AD1090" s="498"/>
      <c r="AE1090" s="499"/>
      <c r="AF1090" s="497" t="s">
        <v>227</v>
      </c>
      <c r="AG1090" s="498"/>
      <c r="AH1090" s="498"/>
      <c r="AI1090" s="498"/>
    </row>
    <row r="1091" spans="1:35" s="23" customFormat="1" ht="15.75" customHeight="1" x14ac:dyDescent="0.15">
      <c r="A1091" s="116" t="str">
        <f t="shared" si="144"/>
        <v/>
      </c>
      <c r="B1091" s="179"/>
      <c r="F1091" s="504"/>
      <c r="G1091" s="502"/>
      <c r="H1091" s="488"/>
      <c r="I1091" s="488"/>
      <c r="J1091" s="488"/>
      <c r="K1091" s="492"/>
      <c r="L1091" s="493"/>
      <c r="M1091" s="494"/>
      <c r="N1091" s="492"/>
      <c r="O1091" s="493"/>
      <c r="P1091" s="494"/>
      <c r="Q1091" s="492"/>
      <c r="R1091" s="493"/>
      <c r="S1091" s="493"/>
      <c r="T1091" s="496"/>
      <c r="U1091" s="501"/>
      <c r="V1091" s="502"/>
      <c r="W1091" s="488"/>
      <c r="X1091" s="488"/>
      <c r="Y1091" s="488"/>
      <c r="Z1091" s="492"/>
      <c r="AA1091" s="493"/>
      <c r="AB1091" s="494"/>
      <c r="AC1091" s="492"/>
      <c r="AD1091" s="493"/>
      <c r="AE1091" s="494"/>
      <c r="AF1091" s="492"/>
      <c r="AG1091" s="493"/>
      <c r="AH1091" s="493"/>
      <c r="AI1091" s="493"/>
    </row>
    <row r="1092" spans="1:35" s="23" customFormat="1" ht="15.75" customHeight="1" x14ac:dyDescent="0.15">
      <c r="A1092" s="116" t="str">
        <f t="shared" ref="A1092:A1107" si="145">IF(液状化L1の有無="",IF(LEN(F1092)+LEN(U1092)=0,"×",""),"×")</f>
        <v/>
      </c>
      <c r="B1092" s="179"/>
      <c r="F1092" s="433">
        <v>2</v>
      </c>
      <c r="G1092" s="434"/>
      <c r="H1092" s="437">
        <v>0.33000001311302185</v>
      </c>
      <c r="I1092" s="437"/>
      <c r="J1092" s="437"/>
      <c r="K1092" s="471" t="s">
        <v>397</v>
      </c>
      <c r="L1092" s="472"/>
      <c r="M1092" s="433"/>
      <c r="N1092" s="473">
        <v>0</v>
      </c>
      <c r="O1092" s="473"/>
      <c r="P1092" s="473"/>
      <c r="Q1092" s="474">
        <f>IF(N1092="","",N1092*H1092*AE1109)</f>
        <v>0</v>
      </c>
      <c r="R1092" s="475"/>
      <c r="S1092" s="475"/>
      <c r="T1092" s="476"/>
      <c r="U1092" s="470">
        <v>2</v>
      </c>
      <c r="V1092" s="434"/>
      <c r="W1092" s="437">
        <v>0.33000001311302185</v>
      </c>
      <c r="X1092" s="437"/>
      <c r="Y1092" s="437"/>
      <c r="Z1092" s="471" t="s">
        <v>397</v>
      </c>
      <c r="AA1092" s="472"/>
      <c r="AB1092" s="433"/>
      <c r="AC1092" s="473">
        <v>0</v>
      </c>
      <c r="AD1092" s="473"/>
      <c r="AE1092" s="473"/>
      <c r="AF1092" s="474">
        <f>IF(AC1092="","",AC1092*W1092*AE1109)</f>
        <v>0</v>
      </c>
      <c r="AG1092" s="475"/>
      <c r="AH1092" s="475"/>
      <c r="AI1092" s="475"/>
    </row>
    <row r="1093" spans="1:35" s="23" customFormat="1" ht="15.75" customHeight="1" x14ac:dyDescent="0.15">
      <c r="A1093" s="116" t="str">
        <f t="shared" si="145"/>
        <v/>
      </c>
      <c r="B1093" s="179"/>
      <c r="F1093" s="435">
        <v>3</v>
      </c>
      <c r="G1093" s="436"/>
      <c r="H1093" s="431">
        <v>1.5</v>
      </c>
      <c r="I1093" s="431"/>
      <c r="J1093" s="431"/>
      <c r="K1093" s="477" t="s">
        <v>452</v>
      </c>
      <c r="L1093" s="478"/>
      <c r="M1093" s="435"/>
      <c r="N1093" s="482">
        <v>0</v>
      </c>
      <c r="O1093" s="482"/>
      <c r="P1093" s="482"/>
      <c r="Q1093" s="483">
        <f>IF(N1093="","",N1093*H1093*AE1109)</f>
        <v>0</v>
      </c>
      <c r="R1093" s="484"/>
      <c r="S1093" s="484"/>
      <c r="T1093" s="485"/>
      <c r="U1093" s="500">
        <v>3</v>
      </c>
      <c r="V1093" s="436"/>
      <c r="W1093" s="431">
        <v>1.5</v>
      </c>
      <c r="X1093" s="431"/>
      <c r="Y1093" s="431"/>
      <c r="Z1093" s="477" t="s">
        <v>452</v>
      </c>
      <c r="AA1093" s="478"/>
      <c r="AB1093" s="435"/>
      <c r="AC1093" s="482">
        <v>0</v>
      </c>
      <c r="AD1093" s="482"/>
      <c r="AE1093" s="482"/>
      <c r="AF1093" s="483">
        <f>IF(AC1093="","",AC1093*W1093*AE1109)</f>
        <v>0</v>
      </c>
      <c r="AG1093" s="484"/>
      <c r="AH1093" s="484"/>
      <c r="AI1093" s="484"/>
    </row>
    <row r="1094" spans="1:35" s="23" customFormat="1" ht="15.75" customHeight="1" x14ac:dyDescent="0.15">
      <c r="A1094" s="116" t="str">
        <f t="shared" si="145"/>
        <v/>
      </c>
      <c r="B1094" s="179"/>
      <c r="F1094" s="435">
        <v>4</v>
      </c>
      <c r="G1094" s="436"/>
      <c r="H1094" s="431">
        <v>5.0999999046325684</v>
      </c>
      <c r="I1094" s="431"/>
      <c r="J1094" s="431"/>
      <c r="K1094" s="477" t="s">
        <v>452</v>
      </c>
      <c r="L1094" s="478"/>
      <c r="M1094" s="435"/>
      <c r="N1094" s="482">
        <v>0</v>
      </c>
      <c r="O1094" s="482"/>
      <c r="P1094" s="482"/>
      <c r="Q1094" s="483">
        <f>IF(N1094="","",N1094*H1094*AE1109)</f>
        <v>0</v>
      </c>
      <c r="R1094" s="484"/>
      <c r="S1094" s="484"/>
      <c r="T1094" s="485"/>
      <c r="U1094" s="500">
        <v>4</v>
      </c>
      <c r="V1094" s="436"/>
      <c r="W1094" s="431">
        <v>5.0999999046325684</v>
      </c>
      <c r="X1094" s="431"/>
      <c r="Y1094" s="431"/>
      <c r="Z1094" s="477" t="s">
        <v>452</v>
      </c>
      <c r="AA1094" s="478"/>
      <c r="AB1094" s="435"/>
      <c r="AC1094" s="482">
        <v>0</v>
      </c>
      <c r="AD1094" s="482"/>
      <c r="AE1094" s="482"/>
      <c r="AF1094" s="483">
        <f>IF(AC1094="","",AC1094*W1094*AE1109)</f>
        <v>0</v>
      </c>
      <c r="AG1094" s="484"/>
      <c r="AH1094" s="484"/>
      <c r="AI1094" s="484"/>
    </row>
    <row r="1095" spans="1:35" s="23" customFormat="1" ht="15.75" customHeight="1" x14ac:dyDescent="0.15">
      <c r="A1095" s="116" t="str">
        <f t="shared" si="145"/>
        <v/>
      </c>
      <c r="B1095" s="179"/>
      <c r="F1095" s="435">
        <v>4</v>
      </c>
      <c r="G1095" s="436"/>
      <c r="H1095" s="431">
        <v>1.4500002861022949</v>
      </c>
      <c r="I1095" s="431"/>
      <c r="J1095" s="431"/>
      <c r="K1095" s="477" t="s">
        <v>452</v>
      </c>
      <c r="L1095" s="478"/>
      <c r="M1095" s="435"/>
      <c r="N1095" s="482">
        <v>20</v>
      </c>
      <c r="O1095" s="482"/>
      <c r="P1095" s="482"/>
      <c r="Q1095" s="483">
        <f>IF(N1095="","",N1095*H1095*AE1109)</f>
        <v>136.65930739566204</v>
      </c>
      <c r="R1095" s="484"/>
      <c r="S1095" s="484"/>
      <c r="T1095" s="485"/>
      <c r="U1095" s="500">
        <v>4</v>
      </c>
      <c r="V1095" s="436"/>
      <c r="W1095" s="431">
        <v>1.4500002861022949</v>
      </c>
      <c r="X1095" s="431"/>
      <c r="Y1095" s="431"/>
      <c r="Z1095" s="477" t="s">
        <v>452</v>
      </c>
      <c r="AA1095" s="478"/>
      <c r="AB1095" s="435"/>
      <c r="AC1095" s="482">
        <v>20</v>
      </c>
      <c r="AD1095" s="482"/>
      <c r="AE1095" s="482"/>
      <c r="AF1095" s="483">
        <f>IF(AC1095="","",AC1095*W1095*AE1109)</f>
        <v>136.65930739566204</v>
      </c>
      <c r="AG1095" s="484"/>
      <c r="AH1095" s="484"/>
      <c r="AI1095" s="484"/>
    </row>
    <row r="1096" spans="1:35" s="23" customFormat="1" ht="15.75" customHeight="1" x14ac:dyDescent="0.15">
      <c r="A1096" s="116" t="str">
        <f t="shared" si="145"/>
        <v/>
      </c>
      <c r="B1096" s="179"/>
      <c r="F1096" s="435">
        <v>5</v>
      </c>
      <c r="G1096" s="436"/>
      <c r="H1096" s="431">
        <v>3.4500000476837158</v>
      </c>
      <c r="I1096" s="431"/>
      <c r="J1096" s="431"/>
      <c r="K1096" s="477" t="s">
        <v>452</v>
      </c>
      <c r="L1096" s="478"/>
      <c r="M1096" s="435"/>
      <c r="N1096" s="482">
        <v>37.200000000000003</v>
      </c>
      <c r="O1096" s="482"/>
      <c r="P1096" s="482"/>
      <c r="Q1096" s="483">
        <f>IF(N1096="","",N1096*H1096*AE1109)</f>
        <v>604.78801010156803</v>
      </c>
      <c r="R1096" s="484"/>
      <c r="S1096" s="484"/>
      <c r="T1096" s="485"/>
      <c r="U1096" s="500">
        <v>5</v>
      </c>
      <c r="V1096" s="436"/>
      <c r="W1096" s="431">
        <v>3.4500000476837158</v>
      </c>
      <c r="X1096" s="431"/>
      <c r="Y1096" s="431"/>
      <c r="Z1096" s="477" t="s">
        <v>452</v>
      </c>
      <c r="AA1096" s="478"/>
      <c r="AB1096" s="435"/>
      <c r="AC1096" s="482">
        <v>37.200000000000003</v>
      </c>
      <c r="AD1096" s="482"/>
      <c r="AE1096" s="482"/>
      <c r="AF1096" s="483">
        <f>IF(AC1096="","",AC1096*W1096*AE1109)</f>
        <v>604.78801010156803</v>
      </c>
      <c r="AG1096" s="484"/>
      <c r="AH1096" s="484"/>
      <c r="AI1096" s="484"/>
    </row>
    <row r="1097" spans="1:35" s="23" customFormat="1" ht="15.75" customHeight="1" x14ac:dyDescent="0.15">
      <c r="A1097" s="116" t="str">
        <f t="shared" si="145"/>
        <v/>
      </c>
      <c r="B1097" s="179"/>
      <c r="F1097" s="435">
        <v>6</v>
      </c>
      <c r="G1097" s="436"/>
      <c r="H1097" s="431">
        <v>2.3499999046325684</v>
      </c>
      <c r="I1097" s="431"/>
      <c r="J1097" s="431"/>
      <c r="K1097" s="477" t="s">
        <v>452</v>
      </c>
      <c r="L1097" s="478"/>
      <c r="M1097" s="435"/>
      <c r="N1097" s="482">
        <v>60</v>
      </c>
      <c r="O1097" s="482"/>
      <c r="P1097" s="482"/>
      <c r="Q1097" s="483">
        <f>IF(N1097="","",N1097*H1097*AE1109)</f>
        <v>664.44681926973522</v>
      </c>
      <c r="R1097" s="484"/>
      <c r="S1097" s="484"/>
      <c r="T1097" s="485"/>
      <c r="U1097" s="500">
        <v>6</v>
      </c>
      <c r="V1097" s="436"/>
      <c r="W1097" s="431">
        <v>2.3499999046325684</v>
      </c>
      <c r="X1097" s="431"/>
      <c r="Y1097" s="431"/>
      <c r="Z1097" s="477" t="s">
        <v>452</v>
      </c>
      <c r="AA1097" s="478"/>
      <c r="AB1097" s="435"/>
      <c r="AC1097" s="482">
        <v>60</v>
      </c>
      <c r="AD1097" s="482"/>
      <c r="AE1097" s="482"/>
      <c r="AF1097" s="483">
        <f>IF(AC1097="","",AC1097*W1097*AE1109)</f>
        <v>664.44681926973522</v>
      </c>
      <c r="AG1097" s="484"/>
      <c r="AH1097" s="484"/>
      <c r="AI1097" s="484"/>
    </row>
    <row r="1098" spans="1:35" s="23" customFormat="1" ht="15.75" customHeight="1" x14ac:dyDescent="0.15">
      <c r="A1098" s="116" t="str">
        <f t="shared" si="145"/>
        <v/>
      </c>
      <c r="B1098" s="179"/>
      <c r="F1098" s="435">
        <v>7</v>
      </c>
      <c r="G1098" s="436"/>
      <c r="H1098" s="431">
        <v>8.6000003814697266</v>
      </c>
      <c r="I1098" s="431"/>
      <c r="J1098" s="431"/>
      <c r="K1098" s="477" t="s">
        <v>397</v>
      </c>
      <c r="L1098" s="478"/>
      <c r="M1098" s="435"/>
      <c r="N1098" s="482">
        <v>144.19999999999999</v>
      </c>
      <c r="O1098" s="482"/>
      <c r="P1098" s="482"/>
      <c r="Q1098" s="483">
        <f>IF(N1098="","",N1098*H1098*AE1109)</f>
        <v>5843.9280815734455</v>
      </c>
      <c r="R1098" s="484"/>
      <c r="S1098" s="484"/>
      <c r="T1098" s="485"/>
      <c r="U1098" s="500">
        <v>7</v>
      </c>
      <c r="V1098" s="436"/>
      <c r="W1098" s="431">
        <v>8.6000003814697266</v>
      </c>
      <c r="X1098" s="431"/>
      <c r="Y1098" s="431"/>
      <c r="Z1098" s="477" t="s">
        <v>397</v>
      </c>
      <c r="AA1098" s="478"/>
      <c r="AB1098" s="435"/>
      <c r="AC1098" s="482">
        <v>144.19999999999999</v>
      </c>
      <c r="AD1098" s="482"/>
      <c r="AE1098" s="482"/>
      <c r="AF1098" s="483">
        <f>IF(AC1098="","",AC1098*W1098*AE1109)</f>
        <v>5843.9280815734455</v>
      </c>
      <c r="AG1098" s="484"/>
      <c r="AH1098" s="484"/>
      <c r="AI1098" s="484"/>
    </row>
    <row r="1099" spans="1:35" s="23" customFormat="1" ht="15.75" customHeight="1" x14ac:dyDescent="0.15">
      <c r="A1099" s="116" t="str">
        <f t="shared" si="145"/>
        <v/>
      </c>
      <c r="B1099" s="179"/>
      <c r="F1099" s="435">
        <v>8</v>
      </c>
      <c r="G1099" s="436"/>
      <c r="H1099" s="431">
        <v>2.2000000476837158</v>
      </c>
      <c r="I1099" s="431"/>
      <c r="J1099" s="431"/>
      <c r="K1099" s="477" t="s">
        <v>452</v>
      </c>
      <c r="L1099" s="478"/>
      <c r="M1099" s="435"/>
      <c r="N1099" s="482">
        <v>59.3</v>
      </c>
      <c r="O1099" s="482"/>
      <c r="P1099" s="482"/>
      <c r="Q1099" s="483">
        <f>IF(N1099="","",N1099*H1099*AE1109)</f>
        <v>614.7782797059466</v>
      </c>
      <c r="R1099" s="484"/>
      <c r="S1099" s="484"/>
      <c r="T1099" s="485"/>
      <c r="U1099" s="500">
        <v>8</v>
      </c>
      <c r="V1099" s="436"/>
      <c r="W1099" s="431">
        <v>2.2000000476837158</v>
      </c>
      <c r="X1099" s="431"/>
      <c r="Y1099" s="431"/>
      <c r="Z1099" s="477" t="s">
        <v>452</v>
      </c>
      <c r="AA1099" s="478"/>
      <c r="AB1099" s="435"/>
      <c r="AC1099" s="482">
        <v>59.3</v>
      </c>
      <c r="AD1099" s="482"/>
      <c r="AE1099" s="482"/>
      <c r="AF1099" s="483">
        <f>IF(AC1099="","",AC1099*W1099*AE1109)</f>
        <v>614.7782797059466</v>
      </c>
      <c r="AG1099" s="484"/>
      <c r="AH1099" s="484"/>
      <c r="AI1099" s="484"/>
    </row>
    <row r="1100" spans="1:35" s="23" customFormat="1" ht="15.75" customHeight="1" x14ac:dyDescent="0.15">
      <c r="A1100" s="116" t="str">
        <f t="shared" si="145"/>
        <v/>
      </c>
      <c r="B1100" s="179"/>
      <c r="F1100" s="435">
        <v>9</v>
      </c>
      <c r="G1100" s="436"/>
      <c r="H1100" s="431">
        <v>1.5</v>
      </c>
      <c r="I1100" s="431"/>
      <c r="J1100" s="431"/>
      <c r="K1100" s="477" t="s">
        <v>397</v>
      </c>
      <c r="L1100" s="478"/>
      <c r="M1100" s="435"/>
      <c r="N1100" s="482">
        <v>147</v>
      </c>
      <c r="O1100" s="482"/>
      <c r="P1100" s="482"/>
      <c r="Q1100" s="483">
        <f>IF(N1100="","",N1100*H1100*AE1109)</f>
        <v>1039.081770174824</v>
      </c>
      <c r="R1100" s="484"/>
      <c r="S1100" s="484"/>
      <c r="T1100" s="485"/>
      <c r="U1100" s="500">
        <v>9</v>
      </c>
      <c r="V1100" s="436"/>
      <c r="W1100" s="431">
        <v>1.5</v>
      </c>
      <c r="X1100" s="431"/>
      <c r="Y1100" s="431"/>
      <c r="Z1100" s="477" t="s">
        <v>397</v>
      </c>
      <c r="AA1100" s="478"/>
      <c r="AB1100" s="435"/>
      <c r="AC1100" s="482">
        <v>147</v>
      </c>
      <c r="AD1100" s="482"/>
      <c r="AE1100" s="482"/>
      <c r="AF1100" s="483">
        <f>IF(AC1100="","",AC1100*W1100*AE1109)</f>
        <v>1039.081770174824</v>
      </c>
      <c r="AG1100" s="484"/>
      <c r="AH1100" s="484"/>
      <c r="AI1100" s="484"/>
    </row>
    <row r="1101" spans="1:35" s="23" customFormat="1" ht="15.75" customHeight="1" x14ac:dyDescent="0.15">
      <c r="A1101" s="116" t="str">
        <f t="shared" si="145"/>
        <v/>
      </c>
      <c r="B1101" s="179"/>
      <c r="F1101" s="435">
        <v>10</v>
      </c>
      <c r="G1101" s="436"/>
      <c r="H1101" s="431">
        <v>3.8499999046325684</v>
      </c>
      <c r="I1101" s="431"/>
      <c r="J1101" s="431"/>
      <c r="K1101" s="477" t="s">
        <v>452</v>
      </c>
      <c r="L1101" s="478"/>
      <c r="M1101" s="435"/>
      <c r="N1101" s="482">
        <v>60.1</v>
      </c>
      <c r="O1101" s="482"/>
      <c r="P1101" s="482"/>
      <c r="Q1101" s="483">
        <f>IF(N1101="","",N1101*H1101*AE1109)</f>
        <v>1090.3760972168645</v>
      </c>
      <c r="R1101" s="484"/>
      <c r="S1101" s="484"/>
      <c r="T1101" s="485"/>
      <c r="U1101" s="500">
        <v>10</v>
      </c>
      <c r="V1101" s="436"/>
      <c r="W1101" s="431">
        <v>3.8499999046325684</v>
      </c>
      <c r="X1101" s="431"/>
      <c r="Y1101" s="431"/>
      <c r="Z1101" s="477" t="s">
        <v>452</v>
      </c>
      <c r="AA1101" s="478"/>
      <c r="AB1101" s="435"/>
      <c r="AC1101" s="482">
        <v>60.1</v>
      </c>
      <c r="AD1101" s="482"/>
      <c r="AE1101" s="482"/>
      <c r="AF1101" s="483">
        <f>IF(AC1101="","",AC1101*W1101*AE1109)</f>
        <v>1090.3760972168645</v>
      </c>
      <c r="AG1101" s="484"/>
      <c r="AH1101" s="484"/>
      <c r="AI1101" s="484"/>
    </row>
    <row r="1102" spans="1:35" s="23" customFormat="1" ht="15.75" customHeight="1" x14ac:dyDescent="0.15">
      <c r="A1102" s="116" t="str">
        <f t="shared" si="145"/>
        <v/>
      </c>
      <c r="B1102" s="179"/>
      <c r="F1102" s="435">
        <v>11</v>
      </c>
      <c r="G1102" s="436"/>
      <c r="H1102" s="431">
        <v>2.4000000953674316</v>
      </c>
      <c r="I1102" s="431"/>
      <c r="J1102" s="431"/>
      <c r="K1102" s="477" t="s">
        <v>397</v>
      </c>
      <c r="L1102" s="478"/>
      <c r="M1102" s="435"/>
      <c r="N1102" s="482">
        <v>196</v>
      </c>
      <c r="O1102" s="482"/>
      <c r="P1102" s="482"/>
      <c r="Q1102" s="483">
        <f>IF(N1102="","",N1102*H1102*AE1109)</f>
        <v>2216.7078644570111</v>
      </c>
      <c r="R1102" s="484"/>
      <c r="S1102" s="484"/>
      <c r="T1102" s="485"/>
      <c r="U1102" s="500">
        <v>11</v>
      </c>
      <c r="V1102" s="436"/>
      <c r="W1102" s="431">
        <v>2.4000000953674316</v>
      </c>
      <c r="X1102" s="431"/>
      <c r="Y1102" s="431"/>
      <c r="Z1102" s="477" t="s">
        <v>397</v>
      </c>
      <c r="AA1102" s="478"/>
      <c r="AB1102" s="435"/>
      <c r="AC1102" s="482">
        <v>196</v>
      </c>
      <c r="AD1102" s="482"/>
      <c r="AE1102" s="482"/>
      <c r="AF1102" s="483">
        <f>IF(AC1102="","",AC1102*W1102*AE1109)</f>
        <v>2216.7078644570111</v>
      </c>
      <c r="AG1102" s="484"/>
      <c r="AH1102" s="484"/>
      <c r="AI1102" s="484"/>
    </row>
    <row r="1103" spans="1:35" s="23" customFormat="1" ht="15.75" customHeight="1" x14ac:dyDescent="0.15">
      <c r="A1103" s="116" t="str">
        <f t="shared" si="145"/>
        <v/>
      </c>
      <c r="B1103" s="179"/>
      <c r="F1103" s="435">
        <v>12</v>
      </c>
      <c r="G1103" s="436"/>
      <c r="H1103" s="431">
        <v>2.2699999809265137</v>
      </c>
      <c r="I1103" s="431"/>
      <c r="J1103" s="431"/>
      <c r="K1103" s="477" t="s">
        <v>452</v>
      </c>
      <c r="L1103" s="478"/>
      <c r="M1103" s="435"/>
      <c r="N1103" s="482">
        <v>60.1</v>
      </c>
      <c r="O1103" s="482"/>
      <c r="P1103" s="482"/>
      <c r="Q1103" s="483">
        <f>IF(N1103="","",N1103*H1103*AE1109)</f>
        <v>642.89708602505266</v>
      </c>
      <c r="R1103" s="484"/>
      <c r="S1103" s="484"/>
      <c r="T1103" s="485"/>
      <c r="U1103" s="500">
        <v>12</v>
      </c>
      <c r="V1103" s="436"/>
      <c r="W1103" s="431">
        <v>2.2699999809265137</v>
      </c>
      <c r="X1103" s="431"/>
      <c r="Y1103" s="431"/>
      <c r="Z1103" s="477" t="s">
        <v>452</v>
      </c>
      <c r="AA1103" s="478"/>
      <c r="AB1103" s="435"/>
      <c r="AC1103" s="482">
        <v>60.1</v>
      </c>
      <c r="AD1103" s="482"/>
      <c r="AE1103" s="482"/>
      <c r="AF1103" s="483">
        <f>IF(AC1103="","",AC1103*W1103*AE1109)</f>
        <v>642.89708602505266</v>
      </c>
      <c r="AG1103" s="484"/>
      <c r="AH1103" s="484"/>
      <c r="AI1103" s="484"/>
    </row>
    <row r="1104" spans="1:35" s="23" customFormat="1" ht="15.75" hidden="1" customHeight="1" x14ac:dyDescent="0.15">
      <c r="A1104" s="116" t="str">
        <f t="shared" si="145"/>
        <v>×</v>
      </c>
      <c r="B1104" s="179"/>
      <c r="F1104" s="435"/>
      <c r="G1104" s="436"/>
      <c r="H1104" s="431"/>
      <c r="I1104" s="431"/>
      <c r="J1104" s="431"/>
      <c r="K1104" s="477"/>
      <c r="L1104" s="478"/>
      <c r="M1104" s="435"/>
      <c r="N1104" s="482"/>
      <c r="O1104" s="482"/>
      <c r="P1104" s="482"/>
      <c r="Q1104" s="483" t="str">
        <f>IF(N1104="","",N1104*H1104*AE1109)</f>
        <v/>
      </c>
      <c r="R1104" s="484"/>
      <c r="S1104" s="484"/>
      <c r="T1104" s="485"/>
      <c r="U1104" s="500"/>
      <c r="V1104" s="436"/>
      <c r="W1104" s="431"/>
      <c r="X1104" s="431"/>
      <c r="Y1104" s="431"/>
      <c r="Z1104" s="477"/>
      <c r="AA1104" s="478"/>
      <c r="AB1104" s="435"/>
      <c r="AC1104" s="482"/>
      <c r="AD1104" s="482"/>
      <c r="AE1104" s="482"/>
      <c r="AF1104" s="483" t="str">
        <f>IF(AC1104="","",AC1104*W1104*AE1109)</f>
        <v/>
      </c>
      <c r="AG1104" s="484"/>
      <c r="AH1104" s="484"/>
      <c r="AI1104" s="484"/>
    </row>
    <row r="1105" spans="1:36" s="23" customFormat="1" ht="15.75" hidden="1" customHeight="1" x14ac:dyDescent="0.15">
      <c r="A1105" s="116" t="str">
        <f t="shared" si="145"/>
        <v>×</v>
      </c>
      <c r="B1105" s="179"/>
      <c r="F1105" s="435"/>
      <c r="G1105" s="436"/>
      <c r="H1105" s="431"/>
      <c r="I1105" s="431"/>
      <c r="J1105" s="431"/>
      <c r="K1105" s="477"/>
      <c r="L1105" s="478"/>
      <c r="M1105" s="435"/>
      <c r="N1105" s="482"/>
      <c r="O1105" s="482"/>
      <c r="P1105" s="482"/>
      <c r="Q1105" s="483" t="str">
        <f>IF(N1105="","",N1105*H1105*AE1109)</f>
        <v/>
      </c>
      <c r="R1105" s="484"/>
      <c r="S1105" s="484"/>
      <c r="T1105" s="485"/>
      <c r="U1105" s="500"/>
      <c r="V1105" s="436"/>
      <c r="W1105" s="431"/>
      <c r="X1105" s="431"/>
      <c r="Y1105" s="431"/>
      <c r="Z1105" s="477"/>
      <c r="AA1105" s="478"/>
      <c r="AB1105" s="435"/>
      <c r="AC1105" s="482"/>
      <c r="AD1105" s="482"/>
      <c r="AE1105" s="482"/>
      <c r="AF1105" s="483" t="str">
        <f>IF(AC1105="","",AC1105*W1105*AE1109)</f>
        <v/>
      </c>
      <c r="AG1105" s="484"/>
      <c r="AH1105" s="484"/>
      <c r="AI1105" s="484"/>
    </row>
    <row r="1106" spans="1:36" s="23" customFormat="1" ht="15.75" hidden="1" customHeight="1" x14ac:dyDescent="0.15">
      <c r="A1106" s="116" t="str">
        <f t="shared" si="145"/>
        <v>×</v>
      </c>
      <c r="B1106" s="179"/>
      <c r="F1106" s="435"/>
      <c r="G1106" s="436"/>
      <c r="H1106" s="431"/>
      <c r="I1106" s="431"/>
      <c r="J1106" s="431"/>
      <c r="K1106" s="477"/>
      <c r="L1106" s="478"/>
      <c r="M1106" s="435"/>
      <c r="N1106" s="482"/>
      <c r="O1106" s="482"/>
      <c r="P1106" s="482"/>
      <c r="Q1106" s="483" t="str">
        <f>IF(N1106="","",N1106*H1106*AE1109)</f>
        <v/>
      </c>
      <c r="R1106" s="484"/>
      <c r="S1106" s="484"/>
      <c r="T1106" s="485"/>
      <c r="U1106" s="500"/>
      <c r="V1106" s="436"/>
      <c r="W1106" s="431"/>
      <c r="X1106" s="431"/>
      <c r="Y1106" s="431"/>
      <c r="Z1106" s="477"/>
      <c r="AA1106" s="478"/>
      <c r="AB1106" s="435"/>
      <c r="AC1106" s="482"/>
      <c r="AD1106" s="482"/>
      <c r="AE1106" s="482"/>
      <c r="AF1106" s="483" t="str">
        <f>IF(AC1106="","",AC1106*W1106*AE1109)</f>
        <v/>
      </c>
      <c r="AG1106" s="484"/>
      <c r="AH1106" s="484"/>
      <c r="AI1106" s="484"/>
    </row>
    <row r="1107" spans="1:36" s="23" customFormat="1" ht="15.75" hidden="1" customHeight="1" x14ac:dyDescent="0.15">
      <c r="A1107" s="116" t="str">
        <f t="shared" si="145"/>
        <v>×</v>
      </c>
      <c r="B1107" s="179"/>
      <c r="F1107" s="435"/>
      <c r="G1107" s="436"/>
      <c r="H1107" s="431"/>
      <c r="I1107" s="431"/>
      <c r="J1107" s="431"/>
      <c r="K1107" s="477"/>
      <c r="L1107" s="478"/>
      <c r="M1107" s="435"/>
      <c r="N1107" s="482"/>
      <c r="O1107" s="482"/>
      <c r="P1107" s="482"/>
      <c r="Q1107" s="483" t="str">
        <f>IF(N1107="","",N1107*H1107*AE1109)</f>
        <v/>
      </c>
      <c r="R1107" s="484"/>
      <c r="S1107" s="484"/>
      <c r="T1107" s="485"/>
      <c r="U1107" s="500"/>
      <c r="V1107" s="436"/>
      <c r="W1107" s="431"/>
      <c r="X1107" s="431"/>
      <c r="Y1107" s="431"/>
      <c r="Z1107" s="477"/>
      <c r="AA1107" s="478"/>
      <c r="AB1107" s="435"/>
      <c r="AC1107" s="482"/>
      <c r="AD1107" s="482"/>
      <c r="AE1107" s="482"/>
      <c r="AF1107" s="483" t="str">
        <f>IF(AC1107="","",AC1107*W1107*AE1109)</f>
        <v/>
      </c>
      <c r="AG1107" s="484"/>
      <c r="AH1107" s="484"/>
      <c r="AI1107" s="484"/>
    </row>
    <row r="1108" spans="1:36" s="23" customFormat="1" ht="15.75" customHeight="1" x14ac:dyDescent="0.15">
      <c r="A1108" s="116" t="str">
        <f>IF(液状化L1の有無="","","×")</f>
        <v/>
      </c>
      <c r="B1108" s="179"/>
      <c r="F1108" s="251" t="s">
        <v>451</v>
      </c>
      <c r="G1108" s="252"/>
      <c r="H1108" s="479">
        <f>ROUND(SUM(Q1092:T1107),1)</f>
        <v>12853.7</v>
      </c>
      <c r="I1108" s="480"/>
      <c r="J1108" s="480"/>
      <c r="K1108" s="480"/>
      <c r="L1108" s="480"/>
      <c r="M1108" s="480"/>
      <c r="N1108" s="480"/>
      <c r="O1108" s="480"/>
      <c r="P1108" s="480"/>
      <c r="Q1108" s="480"/>
      <c r="R1108" s="480"/>
      <c r="S1108" s="480"/>
      <c r="T1108" s="481"/>
      <c r="U1108" s="364" t="s">
        <v>451</v>
      </c>
      <c r="V1108" s="252"/>
      <c r="W1108" s="479">
        <f>ROUND(SUM(AF1092:AI1107),1)</f>
        <v>12853.7</v>
      </c>
      <c r="X1108" s="480"/>
      <c r="Y1108" s="480"/>
      <c r="Z1108" s="480"/>
      <c r="AA1108" s="480"/>
      <c r="AB1108" s="480"/>
      <c r="AC1108" s="480"/>
      <c r="AD1108" s="480"/>
      <c r="AE1108" s="480"/>
      <c r="AF1108" s="480"/>
      <c r="AG1108" s="480"/>
      <c r="AH1108" s="480"/>
      <c r="AI1108" s="480"/>
    </row>
    <row r="1109" spans="1:36" s="23" customFormat="1" ht="15.75" customHeight="1" x14ac:dyDescent="0.15">
      <c r="A1109" s="117" t="str">
        <f>IF(液状化L1の有無="","","×")</f>
        <v/>
      </c>
      <c r="B1109" s="179"/>
      <c r="F1109" s="30"/>
      <c r="G1109" s="30"/>
      <c r="H1109" s="30"/>
      <c r="I1109" s="30"/>
      <c r="J1109" s="30"/>
      <c r="K1109" s="30"/>
      <c r="L1109" s="30"/>
      <c r="M1109" s="30"/>
      <c r="N1109" s="30"/>
      <c r="O1109" s="30"/>
      <c r="P1109" s="30"/>
      <c r="AB1109" s="186" t="s">
        <v>119</v>
      </c>
      <c r="AC1109" s="23" t="s">
        <v>419</v>
      </c>
      <c r="AD1109" s="179" t="s">
        <v>25</v>
      </c>
      <c r="AE1109" s="308">
        <f>AE1085</f>
        <v>4.7123889803846897</v>
      </c>
      <c r="AF1109" s="308"/>
      <c r="AG1109" s="308"/>
      <c r="AH1109" s="199" t="s">
        <v>416</v>
      </c>
      <c r="AI1109" s="179" t="s">
        <v>149</v>
      </c>
    </row>
    <row r="1110" spans="1:36" ht="15.75" customHeight="1" x14ac:dyDescent="0.15">
      <c r="A1110" s="115" t="str">
        <f t="shared" ref="A1110:A1115" si="146">IF(液状化L2の有無="","","×")</f>
        <v/>
      </c>
      <c r="B1110" s="179" t="s">
        <v>571</v>
      </c>
    </row>
    <row r="1111" spans="1:36" ht="15.75" customHeight="1" x14ac:dyDescent="0.15">
      <c r="A1111" s="115" t="str">
        <f t="shared" si="146"/>
        <v/>
      </c>
    </row>
    <row r="1112" spans="1:36" s="23" customFormat="1" ht="15.75" customHeight="1" x14ac:dyDescent="0.15">
      <c r="A1112" s="115" t="str">
        <f t="shared" si="146"/>
        <v/>
      </c>
      <c r="B1112" s="179"/>
      <c r="F1112" s="28" t="s">
        <v>490</v>
      </c>
      <c r="G1112" s="34"/>
      <c r="H1112" s="34"/>
      <c r="I1112" s="28"/>
      <c r="J1112" s="28"/>
      <c r="K1112" s="28"/>
      <c r="L1112" s="28"/>
      <c r="M1112" s="28"/>
      <c r="N1112" s="28"/>
      <c r="O1112" s="28"/>
      <c r="P1112" s="28"/>
      <c r="Q1112" s="28"/>
      <c r="R1112" s="28"/>
      <c r="S1112" s="28"/>
      <c r="T1112" s="28"/>
      <c r="U1112" s="28"/>
      <c r="V1112" s="28"/>
      <c r="W1112" s="28"/>
      <c r="X1112" s="28"/>
      <c r="Y1112" s="28"/>
      <c r="Z1112" s="28"/>
      <c r="AA1112" s="28"/>
      <c r="AB1112" s="28"/>
      <c r="AC1112" s="28"/>
      <c r="AD1112" s="28"/>
      <c r="AE1112" s="28"/>
      <c r="AF1112" s="28"/>
      <c r="AG1112" s="28"/>
      <c r="AH1112" s="28"/>
      <c r="AI1112" s="28"/>
      <c r="AJ1112" s="30"/>
    </row>
    <row r="1113" spans="1:36" s="23" customFormat="1" ht="15.75" customHeight="1" x14ac:dyDescent="0.15">
      <c r="A1113" s="115" t="str">
        <f t="shared" si="146"/>
        <v/>
      </c>
      <c r="B1113" s="179"/>
      <c r="F1113" s="341" t="s">
        <v>417</v>
      </c>
      <c r="G1113" s="261"/>
      <c r="H1113" s="261"/>
      <c r="I1113" s="261"/>
      <c r="J1113" s="261"/>
      <c r="K1113" s="261"/>
      <c r="L1113" s="261"/>
      <c r="M1113" s="261"/>
      <c r="N1113" s="261"/>
      <c r="O1113" s="261"/>
      <c r="P1113" s="261"/>
      <c r="Q1113" s="261"/>
      <c r="R1113" s="261"/>
      <c r="S1113" s="261"/>
      <c r="T1113" s="334"/>
      <c r="U1113" s="354" t="s">
        <v>418</v>
      </c>
      <c r="V1113" s="269"/>
      <c r="W1113" s="269"/>
      <c r="X1113" s="269"/>
      <c r="Y1113" s="269"/>
      <c r="Z1113" s="269"/>
      <c r="AA1113" s="269"/>
      <c r="AB1113" s="269"/>
      <c r="AC1113" s="269"/>
      <c r="AD1113" s="269"/>
      <c r="AE1113" s="269"/>
      <c r="AF1113" s="269"/>
      <c r="AG1113" s="269"/>
      <c r="AH1113" s="269"/>
      <c r="AI1113" s="285"/>
    </row>
    <row r="1114" spans="1:36" s="23" customFormat="1" ht="15.75" customHeight="1" x14ac:dyDescent="0.15">
      <c r="A1114" s="115" t="str">
        <f t="shared" si="146"/>
        <v/>
      </c>
      <c r="B1114" s="179"/>
      <c r="F1114" s="494" t="s">
        <v>74</v>
      </c>
      <c r="G1114" s="503"/>
      <c r="H1114" s="486" t="s">
        <v>181</v>
      </c>
      <c r="I1114" s="487"/>
      <c r="J1114" s="487"/>
      <c r="K1114" s="489" t="s">
        <v>224</v>
      </c>
      <c r="L1114" s="490"/>
      <c r="M1114" s="491"/>
      <c r="N1114" s="489" t="s">
        <v>450</v>
      </c>
      <c r="O1114" s="490"/>
      <c r="P1114" s="491"/>
      <c r="Q1114" s="489" t="s">
        <v>227</v>
      </c>
      <c r="R1114" s="490"/>
      <c r="S1114" s="490"/>
      <c r="T1114" s="495"/>
      <c r="U1114" s="325" t="s">
        <v>74</v>
      </c>
      <c r="V1114" s="259"/>
      <c r="W1114" s="353" t="s">
        <v>181</v>
      </c>
      <c r="X1114" s="262"/>
      <c r="Y1114" s="262"/>
      <c r="Z1114" s="497" t="s">
        <v>224</v>
      </c>
      <c r="AA1114" s="498"/>
      <c r="AB1114" s="499"/>
      <c r="AC1114" s="497" t="s">
        <v>450</v>
      </c>
      <c r="AD1114" s="498"/>
      <c r="AE1114" s="499"/>
      <c r="AF1114" s="497" t="s">
        <v>227</v>
      </c>
      <c r="AG1114" s="498"/>
      <c r="AH1114" s="498"/>
      <c r="AI1114" s="498"/>
    </row>
    <row r="1115" spans="1:36" s="23" customFormat="1" ht="15.75" customHeight="1" x14ac:dyDescent="0.15">
      <c r="A1115" s="115" t="str">
        <f t="shared" si="146"/>
        <v/>
      </c>
      <c r="B1115" s="179"/>
      <c r="F1115" s="504"/>
      <c r="G1115" s="502"/>
      <c r="H1115" s="488"/>
      <c r="I1115" s="488"/>
      <c r="J1115" s="488"/>
      <c r="K1115" s="492"/>
      <c r="L1115" s="493"/>
      <c r="M1115" s="494"/>
      <c r="N1115" s="492"/>
      <c r="O1115" s="493"/>
      <c r="P1115" s="494"/>
      <c r="Q1115" s="492"/>
      <c r="R1115" s="493"/>
      <c r="S1115" s="493"/>
      <c r="T1115" s="496"/>
      <c r="U1115" s="501"/>
      <c r="V1115" s="502"/>
      <c r="W1115" s="488"/>
      <c r="X1115" s="488"/>
      <c r="Y1115" s="488"/>
      <c r="Z1115" s="492"/>
      <c r="AA1115" s="493"/>
      <c r="AB1115" s="494"/>
      <c r="AC1115" s="492"/>
      <c r="AD1115" s="493"/>
      <c r="AE1115" s="494"/>
      <c r="AF1115" s="492"/>
      <c r="AG1115" s="493"/>
      <c r="AH1115" s="493"/>
      <c r="AI1115" s="493"/>
    </row>
    <row r="1116" spans="1:36" s="23" customFormat="1" ht="15.75" customHeight="1" x14ac:dyDescent="0.15">
      <c r="A1116" s="115" t="str">
        <f t="shared" ref="A1116:A1131" si="147">IF(液状化L2の有無="",IF(LEN(F1116)+LEN(U1116)=0,"×",""),"×")</f>
        <v/>
      </c>
      <c r="B1116" s="179"/>
      <c r="F1116" s="433">
        <v>2</v>
      </c>
      <c r="G1116" s="434"/>
      <c r="H1116" s="437">
        <v>0.33000001311302185</v>
      </c>
      <c r="I1116" s="437"/>
      <c r="J1116" s="437"/>
      <c r="K1116" s="471" t="s">
        <v>397</v>
      </c>
      <c r="L1116" s="472"/>
      <c r="M1116" s="433"/>
      <c r="N1116" s="473">
        <v>0</v>
      </c>
      <c r="O1116" s="473"/>
      <c r="P1116" s="473"/>
      <c r="Q1116" s="474">
        <f>IF(N1116="","",N1116*H1116*AE1133)</f>
        <v>0</v>
      </c>
      <c r="R1116" s="475"/>
      <c r="S1116" s="475"/>
      <c r="T1116" s="476"/>
      <c r="U1116" s="470">
        <v>2</v>
      </c>
      <c r="V1116" s="434"/>
      <c r="W1116" s="437">
        <v>0.33000001311302185</v>
      </c>
      <c r="X1116" s="437"/>
      <c r="Y1116" s="437"/>
      <c r="Z1116" s="471" t="s">
        <v>397</v>
      </c>
      <c r="AA1116" s="472"/>
      <c r="AB1116" s="433"/>
      <c r="AC1116" s="473">
        <v>0</v>
      </c>
      <c r="AD1116" s="473"/>
      <c r="AE1116" s="473"/>
      <c r="AF1116" s="474">
        <f>IF(AC1116="","",AC1116*W1116*AE1133)</f>
        <v>0</v>
      </c>
      <c r="AG1116" s="475"/>
      <c r="AH1116" s="475"/>
      <c r="AI1116" s="475"/>
    </row>
    <row r="1117" spans="1:36" s="23" customFormat="1" ht="15.75" customHeight="1" x14ac:dyDescent="0.15">
      <c r="A1117" s="115" t="str">
        <f t="shared" si="147"/>
        <v/>
      </c>
      <c r="B1117" s="179"/>
      <c r="F1117" s="435">
        <v>3</v>
      </c>
      <c r="G1117" s="436"/>
      <c r="H1117" s="431">
        <v>1.5</v>
      </c>
      <c r="I1117" s="431"/>
      <c r="J1117" s="431"/>
      <c r="K1117" s="477" t="s">
        <v>452</v>
      </c>
      <c r="L1117" s="478"/>
      <c r="M1117" s="435"/>
      <c r="N1117" s="482">
        <v>0</v>
      </c>
      <c r="O1117" s="482"/>
      <c r="P1117" s="482"/>
      <c r="Q1117" s="483">
        <f>IF(N1117="","",N1117*H1117*AE1133)</f>
        <v>0</v>
      </c>
      <c r="R1117" s="484"/>
      <c r="S1117" s="484"/>
      <c r="T1117" s="485"/>
      <c r="U1117" s="500">
        <v>3</v>
      </c>
      <c r="V1117" s="436"/>
      <c r="W1117" s="431">
        <v>1.5</v>
      </c>
      <c r="X1117" s="431"/>
      <c r="Y1117" s="431"/>
      <c r="Z1117" s="477" t="s">
        <v>452</v>
      </c>
      <c r="AA1117" s="478"/>
      <c r="AB1117" s="435"/>
      <c r="AC1117" s="482">
        <v>0</v>
      </c>
      <c r="AD1117" s="482"/>
      <c r="AE1117" s="482"/>
      <c r="AF1117" s="483">
        <f>IF(AC1117="","",AC1117*W1117*AE1133)</f>
        <v>0</v>
      </c>
      <c r="AG1117" s="484"/>
      <c r="AH1117" s="484"/>
      <c r="AI1117" s="484"/>
    </row>
    <row r="1118" spans="1:36" s="23" customFormat="1" ht="15.75" customHeight="1" x14ac:dyDescent="0.15">
      <c r="A1118" s="115" t="str">
        <f t="shared" si="147"/>
        <v/>
      </c>
      <c r="B1118" s="179"/>
      <c r="F1118" s="435">
        <v>4</v>
      </c>
      <c r="G1118" s="436"/>
      <c r="H1118" s="431">
        <v>5.2000002861022949</v>
      </c>
      <c r="I1118" s="431"/>
      <c r="J1118" s="431"/>
      <c r="K1118" s="477" t="s">
        <v>452</v>
      </c>
      <c r="L1118" s="478"/>
      <c r="M1118" s="435"/>
      <c r="N1118" s="482">
        <v>0</v>
      </c>
      <c r="O1118" s="482"/>
      <c r="P1118" s="482"/>
      <c r="Q1118" s="483">
        <f>IF(N1118="","",N1118*H1118*AE1133)</f>
        <v>0</v>
      </c>
      <c r="R1118" s="484"/>
      <c r="S1118" s="484"/>
      <c r="T1118" s="485"/>
      <c r="U1118" s="500">
        <v>4</v>
      </c>
      <c r="V1118" s="436"/>
      <c r="W1118" s="431">
        <v>5.2000002861022949</v>
      </c>
      <c r="X1118" s="431"/>
      <c r="Y1118" s="431"/>
      <c r="Z1118" s="477" t="s">
        <v>452</v>
      </c>
      <c r="AA1118" s="478"/>
      <c r="AB1118" s="435"/>
      <c r="AC1118" s="482">
        <v>0</v>
      </c>
      <c r="AD1118" s="482"/>
      <c r="AE1118" s="482"/>
      <c r="AF1118" s="483">
        <f>IF(AC1118="","",AC1118*W1118*AE1133)</f>
        <v>0</v>
      </c>
      <c r="AG1118" s="484"/>
      <c r="AH1118" s="484"/>
      <c r="AI1118" s="484"/>
    </row>
    <row r="1119" spans="1:36" s="23" customFormat="1" ht="15.75" customHeight="1" x14ac:dyDescent="0.15">
      <c r="A1119" s="115" t="str">
        <f t="shared" si="147"/>
        <v/>
      </c>
      <c r="B1119" s="179"/>
      <c r="F1119" s="435">
        <v>4</v>
      </c>
      <c r="G1119" s="436"/>
      <c r="H1119" s="431">
        <v>1.3499999046325684</v>
      </c>
      <c r="I1119" s="431"/>
      <c r="J1119" s="431"/>
      <c r="K1119" s="477" t="s">
        <v>452</v>
      </c>
      <c r="L1119" s="478"/>
      <c r="M1119" s="435"/>
      <c r="N1119" s="482">
        <v>20</v>
      </c>
      <c r="O1119" s="482"/>
      <c r="P1119" s="482"/>
      <c r="Q1119" s="483">
        <f>IF(N1119="","",N1119*H1119*AE1133)</f>
        <v>127.23449348221794</v>
      </c>
      <c r="R1119" s="484"/>
      <c r="S1119" s="484"/>
      <c r="T1119" s="485"/>
      <c r="U1119" s="500">
        <v>4</v>
      </c>
      <c r="V1119" s="436"/>
      <c r="W1119" s="431">
        <v>1.3499999046325684</v>
      </c>
      <c r="X1119" s="431"/>
      <c r="Y1119" s="431"/>
      <c r="Z1119" s="477" t="s">
        <v>452</v>
      </c>
      <c r="AA1119" s="478"/>
      <c r="AB1119" s="435"/>
      <c r="AC1119" s="482">
        <v>20</v>
      </c>
      <c r="AD1119" s="482"/>
      <c r="AE1119" s="482"/>
      <c r="AF1119" s="483">
        <f>IF(AC1119="","",AC1119*W1119*AE1133)</f>
        <v>127.23449348221794</v>
      </c>
      <c r="AG1119" s="484"/>
      <c r="AH1119" s="484"/>
      <c r="AI1119" s="484"/>
    </row>
    <row r="1120" spans="1:36" s="23" customFormat="1" ht="15.75" customHeight="1" x14ac:dyDescent="0.15">
      <c r="A1120" s="115" t="str">
        <f t="shared" si="147"/>
        <v/>
      </c>
      <c r="B1120" s="179"/>
      <c r="F1120" s="435">
        <v>5</v>
      </c>
      <c r="G1120" s="436"/>
      <c r="H1120" s="431">
        <v>3.4500000476837158</v>
      </c>
      <c r="I1120" s="431"/>
      <c r="J1120" s="431"/>
      <c r="K1120" s="477" t="s">
        <v>452</v>
      </c>
      <c r="L1120" s="478"/>
      <c r="M1120" s="435"/>
      <c r="N1120" s="482">
        <v>37.200000000000003</v>
      </c>
      <c r="O1120" s="482"/>
      <c r="P1120" s="482"/>
      <c r="Q1120" s="483">
        <f>IF(N1120="","",N1120*H1120*AE1133)</f>
        <v>604.78801010156803</v>
      </c>
      <c r="R1120" s="484"/>
      <c r="S1120" s="484"/>
      <c r="T1120" s="485"/>
      <c r="U1120" s="500">
        <v>5</v>
      </c>
      <c r="V1120" s="436"/>
      <c r="W1120" s="431">
        <v>3.4500000476837158</v>
      </c>
      <c r="X1120" s="431"/>
      <c r="Y1120" s="431"/>
      <c r="Z1120" s="477" t="s">
        <v>452</v>
      </c>
      <c r="AA1120" s="478"/>
      <c r="AB1120" s="435"/>
      <c r="AC1120" s="482">
        <v>37.200000000000003</v>
      </c>
      <c r="AD1120" s="482"/>
      <c r="AE1120" s="482"/>
      <c r="AF1120" s="483">
        <f>IF(AC1120="","",AC1120*W1120*AE1133)</f>
        <v>604.78801010156803</v>
      </c>
      <c r="AG1120" s="484"/>
      <c r="AH1120" s="484"/>
      <c r="AI1120" s="484"/>
    </row>
    <row r="1121" spans="1:35" s="23" customFormat="1" ht="15.75" customHeight="1" x14ac:dyDescent="0.15">
      <c r="A1121" s="115" t="str">
        <f t="shared" si="147"/>
        <v/>
      </c>
      <c r="B1121" s="179"/>
      <c r="F1121" s="435">
        <v>6</v>
      </c>
      <c r="G1121" s="436"/>
      <c r="H1121" s="431">
        <v>2.3499999046325684</v>
      </c>
      <c r="I1121" s="431"/>
      <c r="J1121" s="431"/>
      <c r="K1121" s="477" t="s">
        <v>452</v>
      </c>
      <c r="L1121" s="478"/>
      <c r="M1121" s="435"/>
      <c r="N1121" s="482">
        <v>60</v>
      </c>
      <c r="O1121" s="482"/>
      <c r="P1121" s="482"/>
      <c r="Q1121" s="483">
        <f>IF(N1121="","",N1121*H1121*AE1133)</f>
        <v>664.44681926973522</v>
      </c>
      <c r="R1121" s="484"/>
      <c r="S1121" s="484"/>
      <c r="T1121" s="485"/>
      <c r="U1121" s="500">
        <v>6</v>
      </c>
      <c r="V1121" s="436"/>
      <c r="W1121" s="431">
        <v>2.3499999046325684</v>
      </c>
      <c r="X1121" s="431"/>
      <c r="Y1121" s="431"/>
      <c r="Z1121" s="477" t="s">
        <v>452</v>
      </c>
      <c r="AA1121" s="478"/>
      <c r="AB1121" s="435"/>
      <c r="AC1121" s="482">
        <v>60</v>
      </c>
      <c r="AD1121" s="482"/>
      <c r="AE1121" s="482"/>
      <c r="AF1121" s="483">
        <f>IF(AC1121="","",AC1121*W1121*AE1133)</f>
        <v>664.44681926973522</v>
      </c>
      <c r="AG1121" s="484"/>
      <c r="AH1121" s="484"/>
      <c r="AI1121" s="484"/>
    </row>
    <row r="1122" spans="1:35" s="23" customFormat="1" ht="15.75" customHeight="1" x14ac:dyDescent="0.15">
      <c r="A1122" s="115" t="str">
        <f t="shared" si="147"/>
        <v/>
      </c>
      <c r="B1122" s="179"/>
      <c r="F1122" s="435">
        <v>7</v>
      </c>
      <c r="G1122" s="436"/>
      <c r="H1122" s="431">
        <v>8.6000003814697266</v>
      </c>
      <c r="I1122" s="431"/>
      <c r="J1122" s="431"/>
      <c r="K1122" s="477" t="s">
        <v>397</v>
      </c>
      <c r="L1122" s="478"/>
      <c r="M1122" s="435"/>
      <c r="N1122" s="482">
        <v>66.599999999999994</v>
      </c>
      <c r="O1122" s="482"/>
      <c r="P1122" s="482"/>
      <c r="Q1122" s="483">
        <f>IF(N1122="","",N1122*H1122*AE1133)</f>
        <v>2699.0680321275418</v>
      </c>
      <c r="R1122" s="484"/>
      <c r="S1122" s="484"/>
      <c r="T1122" s="485"/>
      <c r="U1122" s="500">
        <v>7</v>
      </c>
      <c r="V1122" s="436"/>
      <c r="W1122" s="431">
        <v>8.6000003814697266</v>
      </c>
      <c r="X1122" s="431"/>
      <c r="Y1122" s="431"/>
      <c r="Z1122" s="477" t="s">
        <v>397</v>
      </c>
      <c r="AA1122" s="478"/>
      <c r="AB1122" s="435"/>
      <c r="AC1122" s="482">
        <v>66.599999999999994</v>
      </c>
      <c r="AD1122" s="482"/>
      <c r="AE1122" s="482"/>
      <c r="AF1122" s="483">
        <f>IF(AC1122="","",AC1122*W1122*AE1133)</f>
        <v>2699.0680321275418</v>
      </c>
      <c r="AG1122" s="484"/>
      <c r="AH1122" s="484"/>
      <c r="AI1122" s="484"/>
    </row>
    <row r="1123" spans="1:35" s="23" customFormat="1" ht="15.75" customHeight="1" x14ac:dyDescent="0.15">
      <c r="A1123" s="115" t="str">
        <f t="shared" si="147"/>
        <v/>
      </c>
      <c r="B1123" s="179"/>
      <c r="F1123" s="435">
        <v>8</v>
      </c>
      <c r="G1123" s="436"/>
      <c r="H1123" s="431">
        <v>2.2000000476837158</v>
      </c>
      <c r="I1123" s="431"/>
      <c r="J1123" s="431"/>
      <c r="K1123" s="477" t="s">
        <v>452</v>
      </c>
      <c r="L1123" s="478"/>
      <c r="M1123" s="435"/>
      <c r="N1123" s="482">
        <v>59.3</v>
      </c>
      <c r="O1123" s="482"/>
      <c r="P1123" s="482"/>
      <c r="Q1123" s="483">
        <f>IF(N1123="","",N1123*H1123*AE1133)</f>
        <v>614.7782797059466</v>
      </c>
      <c r="R1123" s="484"/>
      <c r="S1123" s="484"/>
      <c r="T1123" s="485"/>
      <c r="U1123" s="500">
        <v>8</v>
      </c>
      <c r="V1123" s="436"/>
      <c r="W1123" s="431">
        <v>2.2000000476837158</v>
      </c>
      <c r="X1123" s="431"/>
      <c r="Y1123" s="431"/>
      <c r="Z1123" s="477" t="s">
        <v>452</v>
      </c>
      <c r="AA1123" s="478"/>
      <c r="AB1123" s="435"/>
      <c r="AC1123" s="482">
        <v>59.3</v>
      </c>
      <c r="AD1123" s="482"/>
      <c r="AE1123" s="482"/>
      <c r="AF1123" s="483">
        <f>IF(AC1123="","",AC1123*W1123*AE1133)</f>
        <v>614.7782797059466</v>
      </c>
      <c r="AG1123" s="484"/>
      <c r="AH1123" s="484"/>
      <c r="AI1123" s="484"/>
    </row>
    <row r="1124" spans="1:35" s="23" customFormat="1" ht="15.75" customHeight="1" x14ac:dyDescent="0.15">
      <c r="A1124" s="115" t="str">
        <f t="shared" si="147"/>
        <v/>
      </c>
      <c r="B1124" s="179"/>
      <c r="F1124" s="435">
        <v>9</v>
      </c>
      <c r="G1124" s="436"/>
      <c r="H1124" s="431">
        <v>1.5</v>
      </c>
      <c r="I1124" s="431"/>
      <c r="J1124" s="431"/>
      <c r="K1124" s="477" t="s">
        <v>397</v>
      </c>
      <c r="L1124" s="478"/>
      <c r="M1124" s="435"/>
      <c r="N1124" s="482">
        <v>147</v>
      </c>
      <c r="O1124" s="482"/>
      <c r="P1124" s="482"/>
      <c r="Q1124" s="483">
        <f>IF(N1124="","",N1124*H1124*AE1133)</f>
        <v>1039.081770174824</v>
      </c>
      <c r="R1124" s="484"/>
      <c r="S1124" s="484"/>
      <c r="T1124" s="485"/>
      <c r="U1124" s="500">
        <v>9</v>
      </c>
      <c r="V1124" s="436"/>
      <c r="W1124" s="431">
        <v>1.5</v>
      </c>
      <c r="X1124" s="431"/>
      <c r="Y1124" s="431"/>
      <c r="Z1124" s="477" t="s">
        <v>397</v>
      </c>
      <c r="AA1124" s="478"/>
      <c r="AB1124" s="435"/>
      <c r="AC1124" s="482">
        <v>147</v>
      </c>
      <c r="AD1124" s="482"/>
      <c r="AE1124" s="482"/>
      <c r="AF1124" s="483">
        <f>IF(AC1124="","",AC1124*W1124*AE1133)</f>
        <v>1039.081770174824</v>
      </c>
      <c r="AG1124" s="484"/>
      <c r="AH1124" s="484"/>
      <c r="AI1124" s="484"/>
    </row>
    <row r="1125" spans="1:35" s="23" customFormat="1" ht="15.75" customHeight="1" x14ac:dyDescent="0.15">
      <c r="A1125" s="115" t="str">
        <f t="shared" si="147"/>
        <v/>
      </c>
      <c r="B1125" s="179"/>
      <c r="F1125" s="435">
        <v>10</v>
      </c>
      <c r="G1125" s="436"/>
      <c r="H1125" s="431">
        <v>3.8499999046325684</v>
      </c>
      <c r="I1125" s="431"/>
      <c r="J1125" s="431"/>
      <c r="K1125" s="477" t="s">
        <v>452</v>
      </c>
      <c r="L1125" s="478"/>
      <c r="M1125" s="435"/>
      <c r="N1125" s="482">
        <v>60.1</v>
      </c>
      <c r="O1125" s="482"/>
      <c r="P1125" s="482"/>
      <c r="Q1125" s="483">
        <f>IF(N1125="","",N1125*H1125*AE1133)</f>
        <v>1090.3760972168645</v>
      </c>
      <c r="R1125" s="484"/>
      <c r="S1125" s="484"/>
      <c r="T1125" s="485"/>
      <c r="U1125" s="500">
        <v>10</v>
      </c>
      <c r="V1125" s="436"/>
      <c r="W1125" s="431">
        <v>3.8499999046325684</v>
      </c>
      <c r="X1125" s="431"/>
      <c r="Y1125" s="431"/>
      <c r="Z1125" s="477" t="s">
        <v>452</v>
      </c>
      <c r="AA1125" s="478"/>
      <c r="AB1125" s="435"/>
      <c r="AC1125" s="482">
        <v>60.1</v>
      </c>
      <c r="AD1125" s="482"/>
      <c r="AE1125" s="482"/>
      <c r="AF1125" s="483">
        <f>IF(AC1125="","",AC1125*W1125*AE1133)</f>
        <v>1090.3760972168645</v>
      </c>
      <c r="AG1125" s="484"/>
      <c r="AH1125" s="484"/>
      <c r="AI1125" s="484"/>
    </row>
    <row r="1126" spans="1:35" s="23" customFormat="1" ht="15.75" customHeight="1" x14ac:dyDescent="0.15">
      <c r="A1126" s="115" t="str">
        <f t="shared" si="147"/>
        <v/>
      </c>
      <c r="B1126" s="179"/>
      <c r="F1126" s="435">
        <v>11</v>
      </c>
      <c r="G1126" s="436"/>
      <c r="H1126" s="431">
        <v>2.4000000953674316</v>
      </c>
      <c r="I1126" s="431"/>
      <c r="J1126" s="431"/>
      <c r="K1126" s="477" t="s">
        <v>397</v>
      </c>
      <c r="L1126" s="478"/>
      <c r="M1126" s="435"/>
      <c r="N1126" s="482">
        <v>196</v>
      </c>
      <c r="O1126" s="482"/>
      <c r="P1126" s="482"/>
      <c r="Q1126" s="483">
        <f>IF(N1126="","",N1126*H1126*AE1133)</f>
        <v>2216.7078644570111</v>
      </c>
      <c r="R1126" s="484"/>
      <c r="S1126" s="484"/>
      <c r="T1126" s="485"/>
      <c r="U1126" s="500">
        <v>11</v>
      </c>
      <c r="V1126" s="436"/>
      <c r="W1126" s="431">
        <v>2.4000000953674316</v>
      </c>
      <c r="X1126" s="431"/>
      <c r="Y1126" s="431"/>
      <c r="Z1126" s="477" t="s">
        <v>397</v>
      </c>
      <c r="AA1126" s="478"/>
      <c r="AB1126" s="435"/>
      <c r="AC1126" s="482">
        <v>196</v>
      </c>
      <c r="AD1126" s="482"/>
      <c r="AE1126" s="482"/>
      <c r="AF1126" s="483">
        <f>IF(AC1126="","",AC1126*W1126*AE1133)</f>
        <v>2216.7078644570111</v>
      </c>
      <c r="AG1126" s="484"/>
      <c r="AH1126" s="484"/>
      <c r="AI1126" s="484"/>
    </row>
    <row r="1127" spans="1:35" s="23" customFormat="1" ht="15.75" customHeight="1" x14ac:dyDescent="0.15">
      <c r="A1127" s="115" t="str">
        <f t="shared" si="147"/>
        <v/>
      </c>
      <c r="B1127" s="179"/>
      <c r="F1127" s="435">
        <v>12</v>
      </c>
      <c r="G1127" s="436"/>
      <c r="H1127" s="431">
        <v>2.2699999809265137</v>
      </c>
      <c r="I1127" s="431"/>
      <c r="J1127" s="431"/>
      <c r="K1127" s="477" t="s">
        <v>452</v>
      </c>
      <c r="L1127" s="478"/>
      <c r="M1127" s="435"/>
      <c r="N1127" s="482">
        <v>60.1</v>
      </c>
      <c r="O1127" s="482"/>
      <c r="P1127" s="482"/>
      <c r="Q1127" s="483">
        <f>IF(N1127="","",N1127*H1127*AE1133)</f>
        <v>642.89708602505266</v>
      </c>
      <c r="R1127" s="484"/>
      <c r="S1127" s="484"/>
      <c r="T1127" s="485"/>
      <c r="U1127" s="500">
        <v>12</v>
      </c>
      <c r="V1127" s="436"/>
      <c r="W1127" s="431">
        <v>2.2699999809265137</v>
      </c>
      <c r="X1127" s="431"/>
      <c r="Y1127" s="431"/>
      <c r="Z1127" s="477" t="s">
        <v>452</v>
      </c>
      <c r="AA1127" s="478"/>
      <c r="AB1127" s="435"/>
      <c r="AC1127" s="482">
        <v>60.1</v>
      </c>
      <c r="AD1127" s="482"/>
      <c r="AE1127" s="482"/>
      <c r="AF1127" s="483">
        <f>IF(AC1127="","",AC1127*W1127*AE1133)</f>
        <v>642.89708602505266</v>
      </c>
      <c r="AG1127" s="484"/>
      <c r="AH1127" s="484"/>
      <c r="AI1127" s="484"/>
    </row>
    <row r="1128" spans="1:35" s="23" customFormat="1" ht="15.75" hidden="1" customHeight="1" x14ac:dyDescent="0.15">
      <c r="A1128" s="115" t="str">
        <f t="shared" si="147"/>
        <v>×</v>
      </c>
      <c r="B1128" s="179"/>
      <c r="F1128" s="435"/>
      <c r="G1128" s="436"/>
      <c r="H1128" s="431"/>
      <c r="I1128" s="431"/>
      <c r="J1128" s="431"/>
      <c r="K1128" s="477"/>
      <c r="L1128" s="478"/>
      <c r="M1128" s="435"/>
      <c r="N1128" s="482"/>
      <c r="O1128" s="482"/>
      <c r="P1128" s="482"/>
      <c r="Q1128" s="483" t="str">
        <f>IF(N1128="","",N1128*H1128*AE1133)</f>
        <v/>
      </c>
      <c r="R1128" s="484"/>
      <c r="S1128" s="484"/>
      <c r="T1128" s="485"/>
      <c r="U1128" s="500"/>
      <c r="V1128" s="436"/>
      <c r="W1128" s="431"/>
      <c r="X1128" s="431"/>
      <c r="Y1128" s="431"/>
      <c r="Z1128" s="477"/>
      <c r="AA1128" s="478"/>
      <c r="AB1128" s="435"/>
      <c r="AC1128" s="482"/>
      <c r="AD1128" s="482"/>
      <c r="AE1128" s="482"/>
      <c r="AF1128" s="483" t="str">
        <f>IF(AC1128="","",AC1128*W1128*AE1133)</f>
        <v/>
      </c>
      <c r="AG1128" s="484"/>
      <c r="AH1128" s="484"/>
      <c r="AI1128" s="484"/>
    </row>
    <row r="1129" spans="1:35" s="23" customFormat="1" ht="15.75" hidden="1" customHeight="1" x14ac:dyDescent="0.15">
      <c r="A1129" s="115" t="str">
        <f t="shared" si="147"/>
        <v>×</v>
      </c>
      <c r="B1129" s="179"/>
      <c r="F1129" s="435"/>
      <c r="G1129" s="436"/>
      <c r="H1129" s="431"/>
      <c r="I1129" s="431"/>
      <c r="J1129" s="431"/>
      <c r="K1129" s="477"/>
      <c r="L1129" s="478"/>
      <c r="M1129" s="435"/>
      <c r="N1129" s="482"/>
      <c r="O1129" s="482"/>
      <c r="P1129" s="482"/>
      <c r="Q1129" s="483" t="str">
        <f>IF(N1129="","",N1129*H1129*AE1133)</f>
        <v/>
      </c>
      <c r="R1129" s="484"/>
      <c r="S1129" s="484"/>
      <c r="T1129" s="485"/>
      <c r="U1129" s="500"/>
      <c r="V1129" s="436"/>
      <c r="W1129" s="431"/>
      <c r="X1129" s="431"/>
      <c r="Y1129" s="431"/>
      <c r="Z1129" s="477"/>
      <c r="AA1129" s="478"/>
      <c r="AB1129" s="435"/>
      <c r="AC1129" s="482"/>
      <c r="AD1129" s="482"/>
      <c r="AE1129" s="482"/>
      <c r="AF1129" s="483" t="str">
        <f>IF(AC1129="","",AC1129*W1129*AE1133)</f>
        <v/>
      </c>
      <c r="AG1129" s="484"/>
      <c r="AH1129" s="484"/>
      <c r="AI1129" s="484"/>
    </row>
    <row r="1130" spans="1:35" s="23" customFormat="1" ht="15.75" hidden="1" customHeight="1" x14ac:dyDescent="0.15">
      <c r="A1130" s="115" t="str">
        <f t="shared" si="147"/>
        <v>×</v>
      </c>
      <c r="B1130" s="179"/>
      <c r="F1130" s="435"/>
      <c r="G1130" s="436"/>
      <c r="H1130" s="431"/>
      <c r="I1130" s="431"/>
      <c r="J1130" s="431"/>
      <c r="K1130" s="477"/>
      <c r="L1130" s="478"/>
      <c r="M1130" s="435"/>
      <c r="N1130" s="482"/>
      <c r="O1130" s="482"/>
      <c r="P1130" s="482"/>
      <c r="Q1130" s="483" t="str">
        <f>IF(N1130="","",N1130*H1130*AE1133)</f>
        <v/>
      </c>
      <c r="R1130" s="484"/>
      <c r="S1130" s="484"/>
      <c r="T1130" s="485"/>
      <c r="U1130" s="500"/>
      <c r="V1130" s="436"/>
      <c r="W1130" s="431"/>
      <c r="X1130" s="431"/>
      <c r="Y1130" s="431"/>
      <c r="Z1130" s="477"/>
      <c r="AA1130" s="478"/>
      <c r="AB1130" s="435"/>
      <c r="AC1130" s="482"/>
      <c r="AD1130" s="482"/>
      <c r="AE1130" s="482"/>
      <c r="AF1130" s="483" t="str">
        <f>IF(AC1130="","",AC1130*W1130*AE1133)</f>
        <v/>
      </c>
      <c r="AG1130" s="484"/>
      <c r="AH1130" s="484"/>
      <c r="AI1130" s="484"/>
    </row>
    <row r="1131" spans="1:35" s="23" customFormat="1" ht="15.75" hidden="1" customHeight="1" x14ac:dyDescent="0.15">
      <c r="A1131" s="115" t="str">
        <f t="shared" si="147"/>
        <v>×</v>
      </c>
      <c r="B1131" s="179"/>
      <c r="F1131" s="435"/>
      <c r="G1131" s="436"/>
      <c r="H1131" s="431"/>
      <c r="I1131" s="431"/>
      <c r="J1131" s="431"/>
      <c r="K1131" s="477"/>
      <c r="L1131" s="478"/>
      <c r="M1131" s="435"/>
      <c r="N1131" s="482"/>
      <c r="O1131" s="482"/>
      <c r="P1131" s="482"/>
      <c r="Q1131" s="483" t="str">
        <f>IF(N1131="","",N1131*H1131*AE1133)</f>
        <v/>
      </c>
      <c r="R1131" s="484"/>
      <c r="S1131" s="484"/>
      <c r="T1131" s="485"/>
      <c r="U1131" s="500"/>
      <c r="V1131" s="436"/>
      <c r="W1131" s="431"/>
      <c r="X1131" s="431"/>
      <c r="Y1131" s="431"/>
      <c r="Z1131" s="477"/>
      <c r="AA1131" s="478"/>
      <c r="AB1131" s="435"/>
      <c r="AC1131" s="482"/>
      <c r="AD1131" s="482"/>
      <c r="AE1131" s="482"/>
      <c r="AF1131" s="483" t="str">
        <f>IF(AC1131="","",AC1131*W1131*AE1133)</f>
        <v/>
      </c>
      <c r="AG1131" s="484"/>
      <c r="AH1131" s="484"/>
      <c r="AI1131" s="484"/>
    </row>
    <row r="1132" spans="1:35" s="23" customFormat="1" ht="15.75" customHeight="1" x14ac:dyDescent="0.15">
      <c r="A1132" s="115" t="str">
        <f>IF(液状化L2の有無="","","×")</f>
        <v/>
      </c>
      <c r="B1132" s="179"/>
      <c r="F1132" s="251" t="s">
        <v>451</v>
      </c>
      <c r="G1132" s="252"/>
      <c r="H1132" s="479">
        <f>ROUND(SUM(Q1116:T1131),1)</f>
        <v>9699.4</v>
      </c>
      <c r="I1132" s="480"/>
      <c r="J1132" s="480"/>
      <c r="K1132" s="480"/>
      <c r="L1132" s="480"/>
      <c r="M1132" s="480"/>
      <c r="N1132" s="480"/>
      <c r="O1132" s="480"/>
      <c r="P1132" s="480"/>
      <c r="Q1132" s="480"/>
      <c r="R1132" s="480"/>
      <c r="S1132" s="480"/>
      <c r="T1132" s="481"/>
      <c r="U1132" s="364" t="s">
        <v>451</v>
      </c>
      <c r="V1132" s="252"/>
      <c r="W1132" s="479">
        <f>ROUND(SUM(AF1116:AI1131),1)</f>
        <v>9699.4</v>
      </c>
      <c r="X1132" s="480"/>
      <c r="Y1132" s="480"/>
      <c r="Z1132" s="480"/>
      <c r="AA1132" s="480"/>
      <c r="AB1132" s="480"/>
      <c r="AC1132" s="480"/>
      <c r="AD1132" s="480"/>
      <c r="AE1132" s="480"/>
      <c r="AF1132" s="480"/>
      <c r="AG1132" s="480"/>
      <c r="AH1132" s="480"/>
      <c r="AI1132" s="480"/>
    </row>
    <row r="1133" spans="1:35" s="23" customFormat="1" ht="15.75" customHeight="1" x14ac:dyDescent="0.15">
      <c r="A1133" s="115" t="str">
        <f>IF(液状化L2の有無="","","×")</f>
        <v/>
      </c>
      <c r="B1133" s="179"/>
      <c r="F1133" s="30"/>
      <c r="G1133" s="30"/>
      <c r="H1133" s="30"/>
      <c r="I1133" s="30"/>
      <c r="J1133" s="30"/>
      <c r="K1133" s="30"/>
      <c r="L1133" s="30"/>
      <c r="M1133" s="30"/>
      <c r="N1133" s="30"/>
      <c r="O1133" s="30"/>
      <c r="P1133" s="30"/>
      <c r="AB1133" s="186" t="s">
        <v>119</v>
      </c>
      <c r="AC1133" s="23" t="s">
        <v>419</v>
      </c>
      <c r="AD1133" s="179" t="s">
        <v>25</v>
      </c>
      <c r="AE1133" s="308">
        <f>AE1109</f>
        <v>4.7123889803846897</v>
      </c>
      <c r="AF1133" s="308"/>
      <c r="AG1133" s="308"/>
      <c r="AH1133" s="199" t="s">
        <v>416</v>
      </c>
      <c r="AI1133" s="179" t="s">
        <v>149</v>
      </c>
    </row>
    <row r="1134" spans="1:35" ht="15.75" customHeight="1" x14ac:dyDescent="0.15">
      <c r="A1134" s="120" t="str">
        <f>IF(液状化L2の有無="","","×")</f>
        <v/>
      </c>
      <c r="B1134" s="179" t="s">
        <v>571</v>
      </c>
    </row>
    <row r="1135" spans="1:35" s="23" customFormat="1" ht="15.75" customHeight="1" x14ac:dyDescent="0.15">
      <c r="B1135" s="179" t="s">
        <v>571</v>
      </c>
    </row>
    <row r="1136" spans="1:35" s="194" customFormat="1" ht="15.75" customHeight="1" x14ac:dyDescent="0.15">
      <c r="E1136" s="25" t="s">
        <v>228</v>
      </c>
    </row>
    <row r="1137" spans="6:13" s="194" customFormat="1" ht="15.75" customHeight="1" x14ac:dyDescent="0.15"/>
    <row r="1138" spans="6:13" s="194" customFormat="1" ht="15.75" customHeight="1" x14ac:dyDescent="0.15">
      <c r="F1138" s="23" t="s">
        <v>229</v>
      </c>
    </row>
    <row r="1139" spans="6:13" s="194" customFormat="1" ht="15.75" customHeight="1" x14ac:dyDescent="0.15">
      <c r="G1139" s="194" t="s">
        <v>237</v>
      </c>
    </row>
    <row r="1140" spans="6:13" s="194" customFormat="1" ht="15.75" customHeight="1" x14ac:dyDescent="0.15">
      <c r="G1140" s="194" t="s">
        <v>238</v>
      </c>
    </row>
    <row r="1141" spans="6:13" s="194" customFormat="1" ht="15.75" customHeight="1" x14ac:dyDescent="0.15"/>
    <row r="1142" spans="6:13" s="194" customFormat="1" ht="15.75" customHeight="1" x14ac:dyDescent="0.15">
      <c r="F1142" s="299" t="s">
        <v>230</v>
      </c>
      <c r="G1142" s="299"/>
      <c r="H1142" s="179" t="s">
        <v>25</v>
      </c>
      <c r="I1142" s="299" t="s">
        <v>231</v>
      </c>
      <c r="J1142" s="299"/>
      <c r="K1142" s="194" t="s">
        <v>1</v>
      </c>
      <c r="L1142" s="299" t="s">
        <v>190</v>
      </c>
      <c r="M1142" s="299"/>
    </row>
    <row r="1143" spans="6:13" s="194" customFormat="1" ht="15.75" customHeight="1" x14ac:dyDescent="0.15">
      <c r="H1143" s="179" t="s">
        <v>25</v>
      </c>
      <c r="I1143" s="299" t="s">
        <v>231</v>
      </c>
      <c r="J1143" s="299"/>
      <c r="K1143" s="194" t="s">
        <v>1</v>
      </c>
      <c r="L1143" s="194" t="s">
        <v>232</v>
      </c>
    </row>
    <row r="1144" spans="6:13" s="194" customFormat="1" ht="15.75" customHeight="1" x14ac:dyDescent="0.15"/>
    <row r="1145" spans="6:13" s="194" customFormat="1" ht="15.75" customHeight="1" x14ac:dyDescent="0.15">
      <c r="G1145" s="23" t="s">
        <v>3</v>
      </c>
      <c r="H1145" s="23"/>
      <c r="I1145" s="23"/>
      <c r="J1145" s="299" t="s">
        <v>230</v>
      </c>
      <c r="K1145" s="299"/>
      <c r="L1145" s="179" t="s">
        <v>2</v>
      </c>
      <c r="M1145" s="23" t="s">
        <v>233</v>
      </c>
    </row>
    <row r="1146" spans="6:13" s="194" customFormat="1" ht="15.75" customHeight="1" x14ac:dyDescent="0.15">
      <c r="G1146" s="23"/>
      <c r="H1146" s="23"/>
      <c r="I1146" s="23"/>
      <c r="J1146" s="299" t="s">
        <v>190</v>
      </c>
      <c r="K1146" s="299"/>
      <c r="L1146" s="179" t="s">
        <v>2</v>
      </c>
      <c r="M1146" s="23" t="s">
        <v>234</v>
      </c>
    </row>
    <row r="1147" spans="6:13" s="194" customFormat="1" ht="15.75" customHeight="1" x14ac:dyDescent="0.15">
      <c r="J1147" s="299" t="s">
        <v>191</v>
      </c>
      <c r="K1147" s="299"/>
      <c r="L1147" s="179" t="s">
        <v>2</v>
      </c>
      <c r="M1147" s="23" t="s">
        <v>201</v>
      </c>
    </row>
    <row r="1148" spans="6:13" s="194" customFormat="1" ht="15.75" customHeight="1" x14ac:dyDescent="0.15">
      <c r="J1148" s="299" t="s">
        <v>193</v>
      </c>
      <c r="K1148" s="299"/>
      <c r="L1148" s="179" t="s">
        <v>2</v>
      </c>
      <c r="M1148" s="23" t="s">
        <v>235</v>
      </c>
    </row>
    <row r="1149" spans="6:13" s="194" customFormat="1" ht="15.75" customHeight="1" x14ac:dyDescent="0.15">
      <c r="J1149" s="299" t="s">
        <v>231</v>
      </c>
      <c r="K1149" s="299"/>
      <c r="L1149" s="179" t="s">
        <v>2</v>
      </c>
      <c r="M1149" s="194" t="s">
        <v>240</v>
      </c>
    </row>
    <row r="1150" spans="6:13" s="194" customFormat="1" ht="15.75" customHeight="1" x14ac:dyDescent="0.15">
      <c r="M1150" s="194" t="s">
        <v>241</v>
      </c>
    </row>
    <row r="1151" spans="6:13" s="194" customFormat="1" ht="15.75" customHeight="1" x14ac:dyDescent="0.15">
      <c r="M1151" s="194" t="s">
        <v>239</v>
      </c>
    </row>
    <row r="1152" spans="6:13" s="194" customFormat="1" ht="15.75" customHeight="1" x14ac:dyDescent="0.15">
      <c r="M1152" s="194" t="s">
        <v>236</v>
      </c>
    </row>
    <row r="1153" spans="1:32" s="194" customFormat="1" ht="15.75" customHeight="1" x14ac:dyDescent="0.15"/>
    <row r="1154" spans="1:32" ht="15.75" customHeight="1" x14ac:dyDescent="0.15">
      <c r="F1154" s="23" t="s">
        <v>455</v>
      </c>
    </row>
    <row r="1155" spans="1:32" ht="15.75" customHeight="1" x14ac:dyDescent="0.15">
      <c r="F1155" s="23" t="s">
        <v>456</v>
      </c>
    </row>
    <row r="1156" spans="1:32" ht="15.75" customHeight="1" x14ac:dyDescent="0.15">
      <c r="B1156" s="179" t="s">
        <v>571</v>
      </c>
    </row>
    <row r="1157" spans="1:32" s="194" customFormat="1" ht="15.75" customHeight="1" x14ac:dyDescent="0.15"/>
    <row r="1158" spans="1:32" s="194" customFormat="1" ht="15.75" customHeight="1" x14ac:dyDescent="0.15">
      <c r="F1158" s="28" t="s">
        <v>328</v>
      </c>
      <c r="G1158" s="34"/>
      <c r="H1158" s="34"/>
      <c r="I1158" s="34"/>
      <c r="J1158" s="34"/>
      <c r="K1158" s="34"/>
      <c r="L1158" s="28"/>
      <c r="M1158" s="28"/>
      <c r="N1158" s="28"/>
      <c r="O1158" s="28"/>
      <c r="P1158" s="28"/>
      <c r="Q1158" s="28"/>
      <c r="R1158" s="28"/>
      <c r="S1158" s="28"/>
      <c r="T1158" s="28"/>
      <c r="U1158" s="28"/>
      <c r="V1158" s="28"/>
      <c r="W1158" s="28"/>
      <c r="X1158" s="28"/>
      <c r="Y1158" s="28"/>
      <c r="Z1158" s="28"/>
      <c r="AA1158" s="28"/>
      <c r="AB1158" s="34"/>
      <c r="AC1158" s="34"/>
      <c r="AD1158" s="34"/>
      <c r="AE1158" s="34"/>
      <c r="AF1158" s="34"/>
    </row>
    <row r="1159" spans="1:32" s="194" customFormat="1" ht="15.75" customHeight="1" x14ac:dyDescent="0.15">
      <c r="F1159" s="284" t="s">
        <v>242</v>
      </c>
      <c r="G1159" s="269"/>
      <c r="H1159" s="269"/>
      <c r="I1159" s="269" t="s">
        <v>243</v>
      </c>
      <c r="J1159" s="269"/>
      <c r="K1159" s="269"/>
      <c r="L1159" s="269"/>
      <c r="M1159" s="269"/>
      <c r="N1159" s="269"/>
      <c r="O1159" s="257" t="s">
        <v>244</v>
      </c>
      <c r="P1159" s="269"/>
      <c r="Q1159" s="269"/>
      <c r="R1159" s="257" t="s">
        <v>248</v>
      </c>
      <c r="S1159" s="269"/>
      <c r="T1159" s="269"/>
      <c r="U1159" s="257" t="s">
        <v>249</v>
      </c>
      <c r="V1159" s="269"/>
      <c r="W1159" s="269"/>
      <c r="X1159" s="257" t="s">
        <v>247</v>
      </c>
      <c r="Y1159" s="269"/>
      <c r="Z1159" s="269"/>
      <c r="AA1159" s="257" t="s">
        <v>245</v>
      </c>
      <c r="AB1159" s="269"/>
      <c r="AC1159" s="269"/>
      <c r="AD1159" s="257" t="s">
        <v>246</v>
      </c>
      <c r="AE1159" s="269"/>
      <c r="AF1159" s="285"/>
    </row>
    <row r="1160" spans="1:32" s="194" customFormat="1" ht="15.75" customHeight="1" x14ac:dyDescent="0.15">
      <c r="F1160" s="287"/>
      <c r="G1160" s="255"/>
      <c r="H1160" s="255"/>
      <c r="I1160" s="255"/>
      <c r="J1160" s="255"/>
      <c r="K1160" s="255"/>
      <c r="L1160" s="255"/>
      <c r="M1160" s="255"/>
      <c r="N1160" s="255"/>
      <c r="O1160" s="255"/>
      <c r="P1160" s="255"/>
      <c r="Q1160" s="255"/>
      <c r="R1160" s="255"/>
      <c r="S1160" s="255"/>
      <c r="T1160" s="255"/>
      <c r="U1160" s="255"/>
      <c r="V1160" s="255"/>
      <c r="W1160" s="255"/>
      <c r="X1160" s="255"/>
      <c r="Y1160" s="255"/>
      <c r="Z1160" s="255"/>
      <c r="AA1160" s="255"/>
      <c r="AB1160" s="255"/>
      <c r="AC1160" s="255"/>
      <c r="AD1160" s="255"/>
      <c r="AE1160" s="255"/>
      <c r="AF1160" s="278"/>
    </row>
    <row r="1161" spans="1:32" s="194" customFormat="1" ht="15.75" customHeight="1" x14ac:dyDescent="0.15">
      <c r="F1161" s="284" t="s">
        <v>252</v>
      </c>
      <c r="G1161" s="269"/>
      <c r="H1161" s="269"/>
      <c r="I1161" s="269" t="s">
        <v>250</v>
      </c>
      <c r="J1161" s="269"/>
      <c r="K1161" s="269"/>
      <c r="L1161" s="269"/>
      <c r="M1161" s="269"/>
      <c r="N1161" s="269"/>
      <c r="O1161" s="467">
        <f>先端支持力</f>
        <v>0</v>
      </c>
      <c r="P1161" s="467"/>
      <c r="Q1161" s="467"/>
      <c r="R1161" s="467">
        <f>H964</f>
        <v>15595.7</v>
      </c>
      <c r="S1161" s="467"/>
      <c r="T1161" s="467"/>
      <c r="U1161" s="467">
        <f>O1161+R1161</f>
        <v>15595.7</v>
      </c>
      <c r="V1161" s="467"/>
      <c r="W1161" s="467"/>
      <c r="X1161" s="439">
        <f>O1161/U1161</f>
        <v>0</v>
      </c>
      <c r="Y1161" s="439"/>
      <c r="Z1161" s="439"/>
      <c r="AA1161" s="468">
        <v>0.65</v>
      </c>
      <c r="AB1161" s="468"/>
      <c r="AC1161" s="468"/>
      <c r="AD1161" s="467">
        <f>AA1161*U1161</f>
        <v>10137.205</v>
      </c>
      <c r="AE1161" s="467"/>
      <c r="AF1161" s="469"/>
    </row>
    <row r="1162" spans="1:32" s="194" customFormat="1" ht="15.75" customHeight="1" x14ac:dyDescent="0.15">
      <c r="F1162" s="286"/>
      <c r="G1162" s="244"/>
      <c r="H1162" s="244"/>
      <c r="I1162" s="244" t="s">
        <v>251</v>
      </c>
      <c r="J1162" s="244"/>
      <c r="K1162" s="244"/>
      <c r="L1162" s="244"/>
      <c r="M1162" s="244"/>
      <c r="N1162" s="244"/>
      <c r="O1162" s="429"/>
      <c r="P1162" s="429"/>
      <c r="Q1162" s="429"/>
      <c r="R1162" s="429">
        <f>H988</f>
        <v>15699.8</v>
      </c>
      <c r="S1162" s="429"/>
      <c r="T1162" s="429"/>
      <c r="U1162" s="429">
        <f>O1161+R1162</f>
        <v>15699.8</v>
      </c>
      <c r="V1162" s="429"/>
      <c r="W1162" s="429"/>
      <c r="X1162" s="274">
        <f>O1161/U1162</f>
        <v>0</v>
      </c>
      <c r="Y1162" s="274"/>
      <c r="Z1162" s="274"/>
      <c r="AA1162" s="463">
        <v>0.84799999999999998</v>
      </c>
      <c r="AB1162" s="463"/>
      <c r="AC1162" s="463"/>
      <c r="AD1162" s="429">
        <f>AA1162*U1162</f>
        <v>13313.430399999999</v>
      </c>
      <c r="AE1162" s="429"/>
      <c r="AF1162" s="430"/>
    </row>
    <row r="1163" spans="1:32" s="194" customFormat="1" ht="15.75" customHeight="1" x14ac:dyDescent="0.15">
      <c r="F1163" s="286" t="s">
        <v>253</v>
      </c>
      <c r="G1163" s="244"/>
      <c r="H1163" s="244"/>
      <c r="I1163" s="244" t="s">
        <v>327</v>
      </c>
      <c r="J1163" s="244"/>
      <c r="K1163" s="244"/>
      <c r="L1163" s="244"/>
      <c r="M1163" s="244"/>
      <c r="N1163" s="244"/>
      <c r="O1163" s="429"/>
      <c r="P1163" s="429"/>
      <c r="Q1163" s="429"/>
      <c r="R1163" s="429"/>
      <c r="S1163" s="429"/>
      <c r="T1163" s="429"/>
      <c r="U1163" s="429"/>
      <c r="V1163" s="429"/>
      <c r="W1163" s="429"/>
      <c r="X1163" s="274"/>
      <c r="Y1163" s="274"/>
      <c r="Z1163" s="274"/>
      <c r="AA1163" s="463">
        <v>1.022</v>
      </c>
      <c r="AB1163" s="463"/>
      <c r="AC1163" s="463"/>
      <c r="AD1163" s="429">
        <f>AA1163*U1162</f>
        <v>16045.195599999999</v>
      </c>
      <c r="AE1163" s="429"/>
      <c r="AF1163" s="430"/>
    </row>
    <row r="1164" spans="1:32" s="194" customFormat="1" ht="28.5" customHeight="1" x14ac:dyDescent="0.15">
      <c r="F1164" s="286" t="s">
        <v>254</v>
      </c>
      <c r="G1164" s="244"/>
      <c r="H1164" s="244"/>
      <c r="I1164" s="279" t="s">
        <v>255</v>
      </c>
      <c r="J1164" s="244"/>
      <c r="K1164" s="244"/>
      <c r="L1164" s="244"/>
      <c r="M1164" s="244"/>
      <c r="N1164" s="244"/>
      <c r="O1164" s="429"/>
      <c r="P1164" s="429"/>
      <c r="Q1164" s="429"/>
      <c r="R1164" s="429">
        <f>H1012</f>
        <v>15115</v>
      </c>
      <c r="S1164" s="429"/>
      <c r="T1164" s="429"/>
      <c r="U1164" s="429">
        <f>O1161+R1164</f>
        <v>15115</v>
      </c>
      <c r="V1164" s="429"/>
      <c r="W1164" s="429"/>
      <c r="X1164" s="274">
        <f>O1161/U1164</f>
        <v>0</v>
      </c>
      <c r="Y1164" s="274"/>
      <c r="Z1164" s="274"/>
      <c r="AA1164" s="463">
        <v>1.0880000000000001</v>
      </c>
      <c r="AB1164" s="463"/>
      <c r="AC1164" s="463"/>
      <c r="AD1164" s="429">
        <f>AA1164*U1164</f>
        <v>16445.120000000003</v>
      </c>
      <c r="AE1164" s="429"/>
      <c r="AF1164" s="430"/>
    </row>
    <row r="1165" spans="1:32" s="194" customFormat="1" ht="28.5" customHeight="1" x14ac:dyDescent="0.15">
      <c r="F1165" s="286"/>
      <c r="G1165" s="244"/>
      <c r="H1165" s="244"/>
      <c r="I1165" s="279" t="s">
        <v>256</v>
      </c>
      <c r="J1165" s="244"/>
      <c r="K1165" s="244"/>
      <c r="L1165" s="244"/>
      <c r="M1165" s="244"/>
      <c r="N1165" s="244"/>
      <c r="O1165" s="429"/>
      <c r="P1165" s="429"/>
      <c r="Q1165" s="429"/>
      <c r="R1165" s="429"/>
      <c r="S1165" s="429"/>
      <c r="T1165" s="429"/>
      <c r="U1165" s="429"/>
      <c r="V1165" s="429"/>
      <c r="W1165" s="429"/>
      <c r="X1165" s="274"/>
      <c r="Y1165" s="274"/>
      <c r="Z1165" s="274"/>
      <c r="AA1165" s="463">
        <v>1.0880000000000001</v>
      </c>
      <c r="AB1165" s="463"/>
      <c r="AC1165" s="463"/>
      <c r="AD1165" s="429">
        <f>AA1165*U1164</f>
        <v>16445.120000000003</v>
      </c>
      <c r="AE1165" s="429"/>
      <c r="AF1165" s="430"/>
    </row>
    <row r="1166" spans="1:32" s="194" customFormat="1" ht="28.5" customHeight="1" x14ac:dyDescent="0.15">
      <c r="A1166" s="117" t="str">
        <f>IF(液状化L1の有無="","","×")</f>
        <v/>
      </c>
      <c r="B1166" s="179"/>
      <c r="F1166" s="330" t="s">
        <v>453</v>
      </c>
      <c r="G1166" s="244"/>
      <c r="H1166" s="244"/>
      <c r="I1166" s="279" t="s">
        <v>255</v>
      </c>
      <c r="J1166" s="244"/>
      <c r="K1166" s="244"/>
      <c r="L1166" s="244"/>
      <c r="M1166" s="244"/>
      <c r="N1166" s="244"/>
      <c r="O1166" s="429"/>
      <c r="P1166" s="429"/>
      <c r="Q1166" s="429"/>
      <c r="R1166" s="459">
        <f>H1036</f>
        <v>12853.7</v>
      </c>
      <c r="S1166" s="459"/>
      <c r="T1166" s="459"/>
      <c r="U1166" s="459">
        <f>O1161+R1166</f>
        <v>12853.7</v>
      </c>
      <c r="V1166" s="459"/>
      <c r="W1166" s="459"/>
      <c r="X1166" s="461">
        <f>O1161/U1166</f>
        <v>0</v>
      </c>
      <c r="Y1166" s="461"/>
      <c r="Z1166" s="461"/>
      <c r="AA1166" s="463">
        <v>1.0880000000000001</v>
      </c>
      <c r="AB1166" s="463"/>
      <c r="AC1166" s="463"/>
      <c r="AD1166" s="429">
        <f>AA1166*U1166</f>
        <v>13984.825600000002</v>
      </c>
      <c r="AE1166" s="429"/>
      <c r="AF1166" s="430"/>
    </row>
    <row r="1167" spans="1:32" s="194" customFormat="1" ht="28.5" customHeight="1" x14ac:dyDescent="0.15">
      <c r="A1167" s="115" t="str">
        <f>IF(液状化L2の有無="","","×")</f>
        <v/>
      </c>
      <c r="B1167" s="179"/>
      <c r="F1167" s="287"/>
      <c r="G1167" s="255"/>
      <c r="H1167" s="255"/>
      <c r="I1167" s="259" t="s">
        <v>256</v>
      </c>
      <c r="J1167" s="255"/>
      <c r="K1167" s="255"/>
      <c r="L1167" s="255"/>
      <c r="M1167" s="255"/>
      <c r="N1167" s="255"/>
      <c r="O1167" s="444"/>
      <c r="P1167" s="444"/>
      <c r="Q1167" s="444"/>
      <c r="R1167" s="464">
        <f>H1060</f>
        <v>9699.4</v>
      </c>
      <c r="S1167" s="464"/>
      <c r="T1167" s="464"/>
      <c r="U1167" s="464">
        <f>O1161+R1167</f>
        <v>9699.4</v>
      </c>
      <c r="V1167" s="464"/>
      <c r="W1167" s="464"/>
      <c r="X1167" s="465">
        <f>O1161/U1167</f>
        <v>0</v>
      </c>
      <c r="Y1167" s="465"/>
      <c r="Z1167" s="465"/>
      <c r="AA1167" s="466">
        <v>1.0880000000000001</v>
      </c>
      <c r="AB1167" s="466"/>
      <c r="AC1167" s="466"/>
      <c r="AD1167" s="444">
        <f>AA1167*U1167</f>
        <v>10552.947200000001</v>
      </c>
      <c r="AE1167" s="444"/>
      <c r="AF1167" s="460"/>
    </row>
    <row r="1168" spans="1:32" s="194" customFormat="1" ht="15.75" customHeight="1" x14ac:dyDescent="0.15">
      <c r="B1168" s="179"/>
      <c r="F1168" s="66"/>
      <c r="G1168" s="66"/>
      <c r="H1168" s="66"/>
      <c r="I1168" s="66"/>
      <c r="J1168" s="66"/>
      <c r="K1168" s="66"/>
      <c r="L1168" s="66"/>
      <c r="M1168" s="66"/>
      <c r="N1168" s="66"/>
      <c r="O1168" s="66"/>
      <c r="P1168" s="66"/>
      <c r="Q1168" s="66"/>
      <c r="R1168" s="66"/>
      <c r="S1168" s="66"/>
      <c r="T1168" s="66"/>
      <c r="U1168" s="66"/>
      <c r="V1168" s="66"/>
      <c r="W1168" s="66"/>
      <c r="X1168" s="66"/>
      <c r="Y1168" s="66"/>
      <c r="Z1168" s="66"/>
      <c r="AA1168" s="66"/>
      <c r="AB1168" s="66"/>
      <c r="AC1168" s="66"/>
      <c r="AD1168" s="66"/>
      <c r="AE1168" s="66"/>
      <c r="AF1168" s="66"/>
    </row>
    <row r="1169" spans="1:32" s="194" customFormat="1" ht="15.75" customHeight="1" x14ac:dyDescent="0.15"/>
    <row r="1170" spans="1:32" s="194" customFormat="1" ht="15.75" customHeight="1" x14ac:dyDescent="0.15">
      <c r="F1170" s="28" t="s">
        <v>329</v>
      </c>
      <c r="G1170" s="34"/>
      <c r="H1170" s="34"/>
      <c r="I1170" s="34"/>
      <c r="J1170" s="34"/>
      <c r="K1170" s="34"/>
      <c r="L1170" s="28"/>
      <c r="M1170" s="28"/>
      <c r="N1170" s="28"/>
      <c r="O1170" s="28"/>
      <c r="P1170" s="28"/>
      <c r="Q1170" s="28"/>
      <c r="R1170" s="28"/>
      <c r="S1170" s="28"/>
      <c r="T1170" s="28"/>
      <c r="U1170" s="28"/>
      <c r="V1170" s="28"/>
      <c r="W1170" s="28"/>
      <c r="X1170" s="28"/>
      <c r="Y1170" s="28"/>
      <c r="Z1170" s="28"/>
      <c r="AA1170" s="28"/>
      <c r="AB1170" s="34"/>
      <c r="AC1170" s="34"/>
      <c r="AD1170" s="34"/>
      <c r="AE1170" s="34"/>
      <c r="AF1170" s="34"/>
    </row>
    <row r="1171" spans="1:32" s="194" customFormat="1" ht="15.75" customHeight="1" x14ac:dyDescent="0.15">
      <c r="F1171" s="284" t="s">
        <v>242</v>
      </c>
      <c r="G1171" s="269"/>
      <c r="H1171" s="269"/>
      <c r="I1171" s="269" t="s">
        <v>243</v>
      </c>
      <c r="J1171" s="269"/>
      <c r="K1171" s="269"/>
      <c r="L1171" s="269"/>
      <c r="M1171" s="269"/>
      <c r="N1171" s="269"/>
      <c r="O1171" s="257" t="s">
        <v>244</v>
      </c>
      <c r="P1171" s="269"/>
      <c r="Q1171" s="269"/>
      <c r="R1171" s="257" t="s">
        <v>248</v>
      </c>
      <c r="S1171" s="269"/>
      <c r="T1171" s="269"/>
      <c r="U1171" s="257" t="s">
        <v>249</v>
      </c>
      <c r="V1171" s="269"/>
      <c r="W1171" s="269"/>
      <c r="X1171" s="257" t="s">
        <v>247</v>
      </c>
      <c r="Y1171" s="269"/>
      <c r="Z1171" s="269"/>
      <c r="AA1171" s="257" t="s">
        <v>245</v>
      </c>
      <c r="AB1171" s="269"/>
      <c r="AC1171" s="269"/>
      <c r="AD1171" s="257" t="s">
        <v>246</v>
      </c>
      <c r="AE1171" s="269"/>
      <c r="AF1171" s="285"/>
    </row>
    <row r="1172" spans="1:32" s="194" customFormat="1" ht="15.75" customHeight="1" x14ac:dyDescent="0.15">
      <c r="F1172" s="287"/>
      <c r="G1172" s="255"/>
      <c r="H1172" s="255"/>
      <c r="I1172" s="255"/>
      <c r="J1172" s="255"/>
      <c r="K1172" s="255"/>
      <c r="L1172" s="255"/>
      <c r="M1172" s="255"/>
      <c r="N1172" s="255"/>
      <c r="O1172" s="255"/>
      <c r="P1172" s="255"/>
      <c r="Q1172" s="255"/>
      <c r="R1172" s="255"/>
      <c r="S1172" s="255"/>
      <c r="T1172" s="255"/>
      <c r="U1172" s="255"/>
      <c r="V1172" s="255"/>
      <c r="W1172" s="255"/>
      <c r="X1172" s="255"/>
      <c r="Y1172" s="255"/>
      <c r="Z1172" s="255"/>
      <c r="AA1172" s="255"/>
      <c r="AB1172" s="255"/>
      <c r="AC1172" s="255"/>
      <c r="AD1172" s="255"/>
      <c r="AE1172" s="255"/>
      <c r="AF1172" s="278"/>
    </row>
    <row r="1173" spans="1:32" s="194" customFormat="1" ht="15.75" customHeight="1" x14ac:dyDescent="0.15">
      <c r="F1173" s="284" t="s">
        <v>252</v>
      </c>
      <c r="G1173" s="269"/>
      <c r="H1173" s="269"/>
      <c r="I1173" s="269" t="s">
        <v>250</v>
      </c>
      <c r="J1173" s="269"/>
      <c r="K1173" s="269"/>
      <c r="L1173" s="269"/>
      <c r="M1173" s="269"/>
      <c r="N1173" s="269"/>
      <c r="O1173" s="467">
        <f>先端支持力</f>
        <v>0</v>
      </c>
      <c r="P1173" s="467"/>
      <c r="Q1173" s="467"/>
      <c r="R1173" s="467">
        <f>H964</f>
        <v>15595.7</v>
      </c>
      <c r="S1173" s="467"/>
      <c r="T1173" s="467"/>
      <c r="U1173" s="467">
        <f>O1173+R1173</f>
        <v>15595.7</v>
      </c>
      <c r="V1173" s="467"/>
      <c r="W1173" s="467"/>
      <c r="X1173" s="439">
        <f>O1173/U1173</f>
        <v>0</v>
      </c>
      <c r="Y1173" s="439"/>
      <c r="Z1173" s="439"/>
      <c r="AA1173" s="468">
        <v>0.65</v>
      </c>
      <c r="AB1173" s="468"/>
      <c r="AC1173" s="468"/>
      <c r="AD1173" s="467">
        <f>AA1173*U1173</f>
        <v>10137.205</v>
      </c>
      <c r="AE1173" s="467"/>
      <c r="AF1173" s="469"/>
    </row>
    <row r="1174" spans="1:32" s="194" customFormat="1" ht="15.75" customHeight="1" x14ac:dyDescent="0.15">
      <c r="F1174" s="286"/>
      <c r="G1174" s="244"/>
      <c r="H1174" s="244"/>
      <c r="I1174" s="244" t="s">
        <v>251</v>
      </c>
      <c r="J1174" s="244"/>
      <c r="K1174" s="244"/>
      <c r="L1174" s="244"/>
      <c r="M1174" s="244"/>
      <c r="N1174" s="244"/>
      <c r="O1174" s="429"/>
      <c r="P1174" s="429"/>
      <c r="Q1174" s="429"/>
      <c r="R1174" s="429">
        <f>H988</f>
        <v>15699.8</v>
      </c>
      <c r="S1174" s="429"/>
      <c r="T1174" s="429"/>
      <c r="U1174" s="429">
        <f>O1173+R1174</f>
        <v>15699.8</v>
      </c>
      <c r="V1174" s="429"/>
      <c r="W1174" s="429"/>
      <c r="X1174" s="274">
        <f>O1173/U1174</f>
        <v>0</v>
      </c>
      <c r="Y1174" s="274"/>
      <c r="Z1174" s="274"/>
      <c r="AA1174" s="463">
        <v>0.84799999999999998</v>
      </c>
      <c r="AB1174" s="463"/>
      <c r="AC1174" s="463"/>
      <c r="AD1174" s="429">
        <f>AA1174*U1174</f>
        <v>13313.430399999999</v>
      </c>
      <c r="AE1174" s="429"/>
      <c r="AF1174" s="430"/>
    </row>
    <row r="1175" spans="1:32" s="194" customFormat="1" ht="15.75" customHeight="1" x14ac:dyDescent="0.15">
      <c r="F1175" s="286" t="s">
        <v>253</v>
      </c>
      <c r="G1175" s="244"/>
      <c r="H1175" s="244"/>
      <c r="I1175" s="244" t="s">
        <v>327</v>
      </c>
      <c r="J1175" s="244"/>
      <c r="K1175" s="244"/>
      <c r="L1175" s="244"/>
      <c r="M1175" s="244"/>
      <c r="N1175" s="244"/>
      <c r="O1175" s="429"/>
      <c r="P1175" s="429"/>
      <c r="Q1175" s="429"/>
      <c r="R1175" s="429"/>
      <c r="S1175" s="429"/>
      <c r="T1175" s="429"/>
      <c r="U1175" s="429"/>
      <c r="V1175" s="429"/>
      <c r="W1175" s="429"/>
      <c r="X1175" s="274"/>
      <c r="Y1175" s="274"/>
      <c r="Z1175" s="274"/>
      <c r="AA1175" s="463">
        <v>1.022</v>
      </c>
      <c r="AB1175" s="463"/>
      <c r="AC1175" s="463"/>
      <c r="AD1175" s="429">
        <f>AA1175*U1174</f>
        <v>16045.195599999999</v>
      </c>
      <c r="AE1175" s="429"/>
      <c r="AF1175" s="430"/>
    </row>
    <row r="1176" spans="1:32" s="194" customFormat="1" ht="28.5" customHeight="1" x14ac:dyDescent="0.15">
      <c r="F1176" s="286" t="s">
        <v>254</v>
      </c>
      <c r="G1176" s="244"/>
      <c r="H1176" s="244"/>
      <c r="I1176" s="279" t="s">
        <v>255</v>
      </c>
      <c r="J1176" s="244"/>
      <c r="K1176" s="244"/>
      <c r="L1176" s="244"/>
      <c r="M1176" s="244"/>
      <c r="N1176" s="244"/>
      <c r="O1176" s="429"/>
      <c r="P1176" s="429"/>
      <c r="Q1176" s="429"/>
      <c r="R1176" s="429">
        <f>H1084</f>
        <v>15115</v>
      </c>
      <c r="S1176" s="429"/>
      <c r="T1176" s="429"/>
      <c r="U1176" s="429">
        <f>O1173+R1176</f>
        <v>15115</v>
      </c>
      <c r="V1176" s="429"/>
      <c r="W1176" s="429"/>
      <c r="X1176" s="274">
        <f>O1173/U1176</f>
        <v>0</v>
      </c>
      <c r="Y1176" s="274"/>
      <c r="Z1176" s="274"/>
      <c r="AA1176" s="463">
        <v>1.0880000000000001</v>
      </c>
      <c r="AB1176" s="463"/>
      <c r="AC1176" s="463"/>
      <c r="AD1176" s="429">
        <f>AA1176*U1176</f>
        <v>16445.120000000003</v>
      </c>
      <c r="AE1176" s="429"/>
      <c r="AF1176" s="430"/>
    </row>
    <row r="1177" spans="1:32" s="194" customFormat="1" ht="28.5" customHeight="1" x14ac:dyDescent="0.15">
      <c r="F1177" s="286"/>
      <c r="G1177" s="244"/>
      <c r="H1177" s="244"/>
      <c r="I1177" s="279" t="s">
        <v>256</v>
      </c>
      <c r="J1177" s="244"/>
      <c r="K1177" s="244"/>
      <c r="L1177" s="244"/>
      <c r="M1177" s="244"/>
      <c r="N1177" s="244"/>
      <c r="O1177" s="429"/>
      <c r="P1177" s="429"/>
      <c r="Q1177" s="429"/>
      <c r="R1177" s="429"/>
      <c r="S1177" s="429"/>
      <c r="T1177" s="429"/>
      <c r="U1177" s="429"/>
      <c r="V1177" s="429"/>
      <c r="W1177" s="429"/>
      <c r="X1177" s="274"/>
      <c r="Y1177" s="274"/>
      <c r="Z1177" s="274"/>
      <c r="AA1177" s="463">
        <v>1.0880000000000001</v>
      </c>
      <c r="AB1177" s="463"/>
      <c r="AC1177" s="463"/>
      <c r="AD1177" s="429">
        <f>AA1177*U1176</f>
        <v>16445.120000000003</v>
      </c>
      <c r="AE1177" s="429"/>
      <c r="AF1177" s="430"/>
    </row>
    <row r="1178" spans="1:32" s="194" customFormat="1" ht="28.5" customHeight="1" x14ac:dyDescent="0.15">
      <c r="A1178" s="117" t="str">
        <f>IF(液状化L1の有無="","","×")</f>
        <v/>
      </c>
      <c r="B1178" s="179"/>
      <c r="F1178" s="330" t="s">
        <v>453</v>
      </c>
      <c r="G1178" s="244"/>
      <c r="H1178" s="244"/>
      <c r="I1178" s="279" t="s">
        <v>255</v>
      </c>
      <c r="J1178" s="244"/>
      <c r="K1178" s="244"/>
      <c r="L1178" s="244"/>
      <c r="M1178" s="244"/>
      <c r="N1178" s="244"/>
      <c r="O1178" s="429"/>
      <c r="P1178" s="429"/>
      <c r="Q1178" s="429"/>
      <c r="R1178" s="459">
        <f>H1108</f>
        <v>12853.7</v>
      </c>
      <c r="S1178" s="459"/>
      <c r="T1178" s="459"/>
      <c r="U1178" s="459">
        <f>O1173+R1178</f>
        <v>12853.7</v>
      </c>
      <c r="V1178" s="459"/>
      <c r="W1178" s="459"/>
      <c r="X1178" s="461">
        <f>O1173/U1178</f>
        <v>0</v>
      </c>
      <c r="Y1178" s="461"/>
      <c r="Z1178" s="461"/>
      <c r="AA1178" s="463">
        <v>1.0880000000000001</v>
      </c>
      <c r="AB1178" s="463"/>
      <c r="AC1178" s="463"/>
      <c r="AD1178" s="429">
        <f>AA1178*U1178</f>
        <v>13984.825600000002</v>
      </c>
      <c r="AE1178" s="429"/>
      <c r="AF1178" s="430"/>
    </row>
    <row r="1179" spans="1:32" s="194" customFormat="1" ht="28.5" customHeight="1" x14ac:dyDescent="0.15">
      <c r="A1179" s="115" t="str">
        <f>IF(液状化L2の有無="","","×")</f>
        <v/>
      </c>
      <c r="B1179" s="179"/>
      <c r="F1179" s="287"/>
      <c r="G1179" s="255"/>
      <c r="H1179" s="255"/>
      <c r="I1179" s="259" t="s">
        <v>256</v>
      </c>
      <c r="J1179" s="255"/>
      <c r="K1179" s="255"/>
      <c r="L1179" s="255"/>
      <c r="M1179" s="255"/>
      <c r="N1179" s="255"/>
      <c r="O1179" s="444"/>
      <c r="P1179" s="444"/>
      <c r="Q1179" s="444"/>
      <c r="R1179" s="464">
        <f>H1132</f>
        <v>9699.4</v>
      </c>
      <c r="S1179" s="464"/>
      <c r="T1179" s="464"/>
      <c r="U1179" s="464">
        <f>O1173+R1179</f>
        <v>9699.4</v>
      </c>
      <c r="V1179" s="464"/>
      <c r="W1179" s="464"/>
      <c r="X1179" s="465">
        <f>O1173/U1179</f>
        <v>0</v>
      </c>
      <c r="Y1179" s="465"/>
      <c r="Z1179" s="465"/>
      <c r="AA1179" s="466">
        <v>1.0880000000000001</v>
      </c>
      <c r="AB1179" s="466"/>
      <c r="AC1179" s="466"/>
      <c r="AD1179" s="444">
        <f>AA1179*U1179</f>
        <v>10552.947200000001</v>
      </c>
      <c r="AE1179" s="444"/>
      <c r="AF1179" s="460"/>
    </row>
    <row r="1180" spans="1:32" s="194" customFormat="1" ht="15.75" customHeight="1" x14ac:dyDescent="0.15">
      <c r="F1180" s="66"/>
      <c r="G1180" s="66"/>
      <c r="H1180" s="66"/>
      <c r="I1180" s="66"/>
      <c r="J1180" s="66"/>
      <c r="K1180" s="66"/>
      <c r="L1180" s="66"/>
      <c r="M1180" s="66"/>
      <c r="N1180" s="66"/>
      <c r="O1180" s="66"/>
      <c r="P1180" s="66"/>
      <c r="Q1180" s="66"/>
      <c r="R1180" s="66"/>
      <c r="S1180" s="66"/>
      <c r="T1180" s="66"/>
      <c r="U1180" s="66"/>
      <c r="V1180" s="66"/>
      <c r="W1180" s="66"/>
      <c r="X1180" s="66"/>
      <c r="Y1180" s="66"/>
      <c r="Z1180" s="66"/>
      <c r="AA1180" s="66"/>
      <c r="AB1180" s="66"/>
      <c r="AC1180" s="66"/>
      <c r="AD1180" s="66"/>
      <c r="AE1180" s="66"/>
      <c r="AF1180" s="66"/>
    </row>
    <row r="1181" spans="1:32" s="194" customFormat="1" ht="15.75" customHeight="1" x14ac:dyDescent="0.15">
      <c r="B1181" s="179" t="s">
        <v>571</v>
      </c>
    </row>
    <row r="1182" spans="1:32" s="194" customFormat="1" ht="15.75" customHeight="1" x14ac:dyDescent="0.15">
      <c r="B1182" s="179"/>
    </row>
    <row r="1183" spans="1:32" s="194" customFormat="1" ht="15.75" customHeight="1" x14ac:dyDescent="0.15">
      <c r="F1183" s="23" t="s">
        <v>257</v>
      </c>
    </row>
    <row r="1184" spans="1:32" s="194" customFormat="1" ht="15.75" customHeight="1" x14ac:dyDescent="0.15"/>
    <row r="1185" spans="1:28" s="194" customFormat="1" ht="15.75" customHeight="1" x14ac:dyDescent="0.15">
      <c r="F1185" s="299" t="s">
        <v>230</v>
      </c>
      <c r="G1185" s="299"/>
      <c r="H1185" s="179" t="s">
        <v>25</v>
      </c>
      <c r="I1185" s="299" t="s">
        <v>258</v>
      </c>
      <c r="J1185" s="299"/>
      <c r="K1185" s="194" t="s">
        <v>6</v>
      </c>
      <c r="L1185" s="299" t="s">
        <v>259</v>
      </c>
      <c r="M1185" s="299"/>
    </row>
    <row r="1186" spans="1:28" s="194" customFormat="1" ht="15.75" customHeight="1" x14ac:dyDescent="0.15"/>
    <row r="1187" spans="1:28" s="194" customFormat="1" ht="15.75" customHeight="1" x14ac:dyDescent="0.15">
      <c r="G1187" s="23" t="s">
        <v>3</v>
      </c>
      <c r="H1187" s="23"/>
      <c r="I1187" s="23"/>
      <c r="J1187" s="299" t="s">
        <v>191</v>
      </c>
      <c r="K1187" s="299"/>
      <c r="L1187" s="179" t="s">
        <v>2</v>
      </c>
      <c r="M1187" s="23" t="s">
        <v>201</v>
      </c>
    </row>
    <row r="1188" spans="1:28" s="194" customFormat="1" ht="15.75" customHeight="1" x14ac:dyDescent="0.15">
      <c r="G1188" s="23"/>
      <c r="H1188" s="23"/>
      <c r="I1188" s="23"/>
      <c r="J1188" s="299" t="s">
        <v>193</v>
      </c>
      <c r="K1188" s="299"/>
      <c r="L1188" s="179" t="s">
        <v>2</v>
      </c>
      <c r="M1188" s="23" t="s">
        <v>235</v>
      </c>
    </row>
    <row r="1189" spans="1:28" s="194" customFormat="1" ht="15.75" customHeight="1" x14ac:dyDescent="0.15">
      <c r="J1189" s="299" t="s">
        <v>260</v>
      </c>
      <c r="K1189" s="299"/>
      <c r="L1189" s="179" t="s">
        <v>2</v>
      </c>
      <c r="M1189" s="23" t="s">
        <v>262</v>
      </c>
    </row>
    <row r="1190" spans="1:28" s="194" customFormat="1" ht="15.75" customHeight="1" x14ac:dyDescent="0.15">
      <c r="J1190" s="299" t="s">
        <v>261</v>
      </c>
      <c r="K1190" s="299"/>
      <c r="L1190" s="179" t="s">
        <v>2</v>
      </c>
      <c r="M1190" s="23" t="s">
        <v>263</v>
      </c>
    </row>
    <row r="1191" spans="1:28" s="194" customFormat="1" ht="15.75" customHeight="1" x14ac:dyDescent="0.15">
      <c r="J1191" s="23"/>
      <c r="K1191" s="23"/>
      <c r="L1191" s="179"/>
    </row>
    <row r="1192" spans="1:28" s="194" customFormat="1" ht="15.75" customHeight="1" x14ac:dyDescent="0.15">
      <c r="F1192" s="299" t="s">
        <v>230</v>
      </c>
      <c r="G1192" s="299"/>
      <c r="H1192" s="179" t="s">
        <v>25</v>
      </c>
      <c r="I1192" s="299">
        <f>AF16</f>
        <v>1.3</v>
      </c>
      <c r="J1192" s="299"/>
      <c r="K1192" s="194" t="s">
        <v>1</v>
      </c>
      <c r="L1192" s="384">
        <f>O1161</f>
        <v>0</v>
      </c>
      <c r="M1192" s="384"/>
      <c r="N1192" s="384"/>
      <c r="O1192" s="194" t="s">
        <v>6</v>
      </c>
      <c r="P1192" s="299">
        <f>AF27</f>
        <v>1.3</v>
      </c>
      <c r="Q1192" s="299"/>
      <c r="R1192" s="194" t="s">
        <v>1</v>
      </c>
      <c r="S1192" s="384">
        <f>R1164</f>
        <v>15115</v>
      </c>
      <c r="T1192" s="384"/>
      <c r="U1192" s="384"/>
      <c r="V1192" s="179" t="s">
        <v>25</v>
      </c>
      <c r="W1192" s="384">
        <f>I1192*L1192+P1192*S1192</f>
        <v>19649.5</v>
      </c>
      <c r="X1192" s="384"/>
      <c r="Y1192" s="384"/>
      <c r="Z1192" s="194" t="s">
        <v>264</v>
      </c>
      <c r="AB1192" s="194" t="s">
        <v>330</v>
      </c>
    </row>
    <row r="1193" spans="1:28" s="194" customFormat="1" ht="15.75" customHeight="1" x14ac:dyDescent="0.15">
      <c r="F1193" s="299" t="s">
        <v>230</v>
      </c>
      <c r="G1193" s="299"/>
      <c r="H1193" s="179" t="s">
        <v>25</v>
      </c>
      <c r="I1193" s="299">
        <f>I1192</f>
        <v>1.3</v>
      </c>
      <c r="J1193" s="299"/>
      <c r="K1193" s="194" t="s">
        <v>1</v>
      </c>
      <c r="L1193" s="384">
        <f>O1173</f>
        <v>0</v>
      </c>
      <c r="M1193" s="384"/>
      <c r="N1193" s="384"/>
      <c r="O1193" s="194" t="s">
        <v>6</v>
      </c>
      <c r="P1193" s="299">
        <f>P1192</f>
        <v>1.3</v>
      </c>
      <c r="Q1193" s="299"/>
      <c r="R1193" s="194" t="s">
        <v>1</v>
      </c>
      <c r="S1193" s="384">
        <f>R1176</f>
        <v>15115</v>
      </c>
      <c r="T1193" s="384"/>
      <c r="U1193" s="384"/>
      <c r="V1193" s="179" t="s">
        <v>25</v>
      </c>
      <c r="W1193" s="384">
        <f>I1193*L1193+P1193*S1193</f>
        <v>19649.5</v>
      </c>
      <c r="X1193" s="384"/>
      <c r="Y1193" s="384"/>
      <c r="Z1193" s="194" t="s">
        <v>264</v>
      </c>
      <c r="AB1193" s="194" t="s">
        <v>331</v>
      </c>
    </row>
    <row r="1194" spans="1:28" s="194" customFormat="1" ht="15.75" customHeight="1" x14ac:dyDescent="0.15">
      <c r="A1194" s="115" t="str">
        <f>IF(液状化L2の有無="","","×")</f>
        <v/>
      </c>
      <c r="F1194" s="179"/>
      <c r="G1194" s="179"/>
      <c r="H1194" s="179"/>
      <c r="I1194" s="179"/>
      <c r="J1194" s="179"/>
      <c r="L1194" s="188"/>
      <c r="M1194" s="188"/>
      <c r="N1194" s="188"/>
      <c r="P1194" s="179"/>
      <c r="Q1194" s="179"/>
      <c r="S1194" s="188"/>
      <c r="T1194" s="188"/>
      <c r="U1194" s="188"/>
      <c r="V1194" s="179"/>
      <c r="W1194" s="188"/>
      <c r="X1194" s="188"/>
      <c r="Y1194" s="188"/>
    </row>
    <row r="1195" spans="1:28" s="194" customFormat="1" ht="15.75" customHeight="1" x14ac:dyDescent="0.15">
      <c r="A1195" s="115" t="str">
        <f>IF(液状化L2の有無="","","×")</f>
        <v/>
      </c>
      <c r="B1195" s="179"/>
      <c r="F1195" s="194" t="s">
        <v>454</v>
      </c>
      <c r="J1195" s="23"/>
      <c r="K1195" s="23"/>
      <c r="L1195" s="179"/>
    </row>
    <row r="1196" spans="1:28" s="194" customFormat="1" ht="15.75" customHeight="1" x14ac:dyDescent="0.15">
      <c r="A1196" s="115" t="str">
        <f>IF(液状化L2の有無="","","×")</f>
        <v/>
      </c>
      <c r="B1196" s="179"/>
      <c r="F1196" s="299" t="s">
        <v>230</v>
      </c>
      <c r="G1196" s="299"/>
      <c r="H1196" s="179" t="s">
        <v>25</v>
      </c>
      <c r="I1196" s="299">
        <f>I1193</f>
        <v>1.3</v>
      </c>
      <c r="J1196" s="299"/>
      <c r="K1196" s="194" t="s">
        <v>1</v>
      </c>
      <c r="L1196" s="384">
        <f>L1192</f>
        <v>0</v>
      </c>
      <c r="M1196" s="384"/>
      <c r="N1196" s="384"/>
      <c r="O1196" s="194" t="s">
        <v>6</v>
      </c>
      <c r="P1196" s="299">
        <f>P1193</f>
        <v>1.3</v>
      </c>
      <c r="Q1196" s="299"/>
      <c r="R1196" s="194" t="s">
        <v>1</v>
      </c>
      <c r="S1196" s="384">
        <f>R1167</f>
        <v>9699.4</v>
      </c>
      <c r="T1196" s="384"/>
      <c r="U1196" s="384"/>
      <c r="V1196" s="179" t="s">
        <v>25</v>
      </c>
      <c r="W1196" s="384">
        <f>I1196*L1196+P1196*S1196</f>
        <v>12609.22</v>
      </c>
      <c r="X1196" s="384"/>
      <c r="Y1196" s="384"/>
      <c r="Z1196" s="194" t="s">
        <v>264</v>
      </c>
      <c r="AB1196" s="194" t="s">
        <v>330</v>
      </c>
    </row>
    <row r="1197" spans="1:28" s="194" customFormat="1" ht="15.75" customHeight="1" x14ac:dyDescent="0.15">
      <c r="A1197" s="115" t="str">
        <f>IF(液状化L2の有無="","","×")</f>
        <v/>
      </c>
      <c r="B1197" s="179"/>
      <c r="F1197" s="299" t="s">
        <v>230</v>
      </c>
      <c r="G1197" s="299"/>
      <c r="H1197" s="179" t="s">
        <v>25</v>
      </c>
      <c r="I1197" s="299">
        <f>I1196</f>
        <v>1.3</v>
      </c>
      <c r="J1197" s="299"/>
      <c r="K1197" s="194" t="s">
        <v>1</v>
      </c>
      <c r="L1197" s="384">
        <f>L1193</f>
        <v>0</v>
      </c>
      <c r="M1197" s="384"/>
      <c r="N1197" s="384"/>
      <c r="O1197" s="194" t="s">
        <v>6</v>
      </c>
      <c r="P1197" s="299">
        <f>P1196</f>
        <v>1.3</v>
      </c>
      <c r="Q1197" s="299"/>
      <c r="R1197" s="194" t="s">
        <v>1</v>
      </c>
      <c r="S1197" s="384">
        <f>R1179</f>
        <v>9699.4</v>
      </c>
      <c r="T1197" s="384"/>
      <c r="U1197" s="384"/>
      <c r="V1197" s="179" t="s">
        <v>25</v>
      </c>
      <c r="W1197" s="384">
        <f>I1197*L1197+P1197*S1197</f>
        <v>12609.22</v>
      </c>
      <c r="X1197" s="384"/>
      <c r="Y1197" s="384"/>
      <c r="Z1197" s="194" t="s">
        <v>264</v>
      </c>
      <c r="AB1197" s="194" t="s">
        <v>331</v>
      </c>
    </row>
    <row r="1198" spans="1:28" s="194" customFormat="1" ht="15.75" customHeight="1" x14ac:dyDescent="0.15">
      <c r="B1198" s="179" t="s">
        <v>571</v>
      </c>
    </row>
    <row r="1199" spans="1:28" s="194" customFormat="1" ht="15.75" customHeight="1" x14ac:dyDescent="0.15"/>
    <row r="1200" spans="1:28" s="194" customFormat="1" ht="15.75" customHeight="1" x14ac:dyDescent="0.15">
      <c r="F1200" s="23" t="s">
        <v>265</v>
      </c>
    </row>
    <row r="1201" spans="2:28" s="194" customFormat="1" ht="15.75" customHeight="1" x14ac:dyDescent="0.15">
      <c r="G1201" s="194" t="s">
        <v>601</v>
      </c>
    </row>
    <row r="1202" spans="2:28" s="194" customFormat="1" ht="15.75" customHeight="1" x14ac:dyDescent="0.15">
      <c r="G1202" s="194" t="s">
        <v>602</v>
      </c>
    </row>
    <row r="1203" spans="2:28" s="194" customFormat="1" ht="15.75" customHeight="1" x14ac:dyDescent="0.15"/>
    <row r="1204" spans="2:28" s="194" customFormat="1" ht="15.75" customHeight="1" x14ac:dyDescent="0.15">
      <c r="F1204" s="299" t="s">
        <v>266</v>
      </c>
      <c r="G1204" s="299"/>
      <c r="H1204" s="179" t="s">
        <v>25</v>
      </c>
      <c r="I1204" s="299" t="s">
        <v>267</v>
      </c>
      <c r="J1204" s="299"/>
      <c r="K1204" s="194" t="s">
        <v>6</v>
      </c>
      <c r="L1204" s="299" t="s">
        <v>268</v>
      </c>
      <c r="M1204" s="299"/>
    </row>
    <row r="1205" spans="2:28" s="194" customFormat="1" ht="15.75" customHeight="1" x14ac:dyDescent="0.15"/>
    <row r="1206" spans="2:28" s="194" customFormat="1" ht="15.75" customHeight="1" x14ac:dyDescent="0.15">
      <c r="G1206" s="23" t="s">
        <v>3</v>
      </c>
      <c r="H1206" s="23"/>
      <c r="I1206" s="23"/>
      <c r="J1206" s="299" t="s">
        <v>266</v>
      </c>
      <c r="K1206" s="299"/>
      <c r="L1206" s="179" t="s">
        <v>2</v>
      </c>
      <c r="M1206" s="23" t="s">
        <v>269</v>
      </c>
    </row>
    <row r="1207" spans="2:28" s="194" customFormat="1" ht="15.75" customHeight="1" x14ac:dyDescent="0.15">
      <c r="G1207" s="23"/>
      <c r="H1207" s="23"/>
      <c r="I1207" s="23"/>
      <c r="J1207" s="299" t="s">
        <v>193</v>
      </c>
      <c r="K1207" s="299"/>
      <c r="L1207" s="179" t="s">
        <v>2</v>
      </c>
      <c r="M1207" s="23" t="s">
        <v>235</v>
      </c>
    </row>
    <row r="1208" spans="2:28" s="194" customFormat="1" ht="15.75" customHeight="1" x14ac:dyDescent="0.15">
      <c r="J1208" s="299" t="s">
        <v>231</v>
      </c>
      <c r="K1208" s="299"/>
      <c r="L1208" s="179" t="s">
        <v>2</v>
      </c>
      <c r="M1208" s="23" t="s">
        <v>270</v>
      </c>
    </row>
    <row r="1209" spans="2:28" s="194" customFormat="1" ht="15.75" customHeight="1" x14ac:dyDescent="0.15">
      <c r="J1209" s="299" t="s">
        <v>268</v>
      </c>
      <c r="K1209" s="299"/>
      <c r="L1209" s="179" t="s">
        <v>2</v>
      </c>
      <c r="M1209" s="23" t="s">
        <v>271</v>
      </c>
    </row>
    <row r="1210" spans="2:28" s="194" customFormat="1" ht="15.75" customHeight="1" x14ac:dyDescent="0.15">
      <c r="B1210" s="179"/>
      <c r="K1210" s="299" t="s">
        <v>268</v>
      </c>
      <c r="L1210" s="299"/>
      <c r="M1210" s="179" t="s">
        <v>25</v>
      </c>
      <c r="N1210" s="299">
        <f>'入力 (1)'!J28</f>
        <v>24.631399999999999</v>
      </c>
      <c r="O1210" s="299"/>
      <c r="P1210" s="23" t="s">
        <v>459</v>
      </c>
      <c r="S1210" s="179" t="s">
        <v>1</v>
      </c>
      <c r="T1210" s="310">
        <f>'入力 (1)'!G25</f>
        <v>35</v>
      </c>
      <c r="U1210" s="310"/>
      <c r="V1210" s="310"/>
      <c r="X1210" s="179" t="s">
        <v>25</v>
      </c>
      <c r="Y1210" s="384">
        <f>ROUND(N1210*T1210,1)</f>
        <v>862.1</v>
      </c>
      <c r="Z1210" s="384"/>
      <c r="AA1210" s="384"/>
      <c r="AB1210" s="23" t="s">
        <v>444</v>
      </c>
    </row>
    <row r="1211" spans="2:28" s="194" customFormat="1" ht="15.75" customHeight="1" x14ac:dyDescent="0.15"/>
    <row r="1212" spans="2:28" s="194" customFormat="1" ht="15.75" customHeight="1" x14ac:dyDescent="0.15">
      <c r="H1212" s="179"/>
    </row>
    <row r="1213" spans="2:28" s="194" customFormat="1" ht="15.75" customHeight="1" x14ac:dyDescent="0.15">
      <c r="G1213" s="194" t="s">
        <v>458</v>
      </c>
    </row>
    <row r="1214" spans="2:28" s="194" customFormat="1" ht="15.75" customHeight="1" x14ac:dyDescent="0.15">
      <c r="G1214" s="194" t="s">
        <v>457</v>
      </c>
    </row>
    <row r="1215" spans="2:28" s="194" customFormat="1" ht="15.75" customHeight="1" x14ac:dyDescent="0.15">
      <c r="B1215" s="179" t="s">
        <v>571</v>
      </c>
    </row>
    <row r="1216" spans="2:28" s="194" customFormat="1" ht="15.75" customHeight="1" x14ac:dyDescent="0.15"/>
    <row r="1217" spans="1:29" s="194" customFormat="1" ht="15.75" customHeight="1" x14ac:dyDescent="0.15">
      <c r="I1217" s="28" t="s">
        <v>610</v>
      </c>
      <c r="J1217" s="34"/>
      <c r="K1217" s="34"/>
      <c r="L1217" s="28"/>
      <c r="M1217" s="28"/>
      <c r="N1217" s="28"/>
      <c r="O1217" s="28"/>
      <c r="P1217" s="28"/>
      <c r="Q1217" s="28"/>
      <c r="R1217" s="28"/>
      <c r="S1217" s="28"/>
      <c r="T1217" s="28"/>
      <c r="U1217" s="28"/>
      <c r="V1217" s="28"/>
      <c r="W1217" s="28"/>
      <c r="X1217" s="28"/>
      <c r="Y1217" s="28"/>
      <c r="Z1217" s="28"/>
      <c r="AA1217" s="28"/>
      <c r="AB1217" s="34"/>
      <c r="AC1217" s="34"/>
    </row>
    <row r="1218" spans="1:29" s="194" customFormat="1" ht="15.75" customHeight="1" x14ac:dyDescent="0.15">
      <c r="I1218" s="284" t="s">
        <v>242</v>
      </c>
      <c r="J1218" s="269"/>
      <c r="K1218" s="269"/>
      <c r="L1218" s="269" t="s">
        <v>243</v>
      </c>
      <c r="M1218" s="269"/>
      <c r="N1218" s="269"/>
      <c r="O1218" s="269"/>
      <c r="P1218" s="269"/>
      <c r="Q1218" s="269"/>
      <c r="R1218" s="257" t="s">
        <v>248</v>
      </c>
      <c r="S1218" s="269"/>
      <c r="T1218" s="269"/>
      <c r="U1218" s="257" t="s">
        <v>245</v>
      </c>
      <c r="V1218" s="269"/>
      <c r="W1218" s="269"/>
      <c r="X1218" s="257" t="s">
        <v>272</v>
      </c>
      <c r="Y1218" s="269"/>
      <c r="Z1218" s="269"/>
      <c r="AA1218" s="257" t="s">
        <v>246</v>
      </c>
      <c r="AB1218" s="269"/>
      <c r="AC1218" s="285"/>
    </row>
    <row r="1219" spans="1:29" s="194" customFormat="1" ht="15.75" customHeight="1" x14ac:dyDescent="0.15">
      <c r="I1219" s="287"/>
      <c r="J1219" s="255"/>
      <c r="K1219" s="255"/>
      <c r="L1219" s="255"/>
      <c r="M1219" s="255"/>
      <c r="N1219" s="255"/>
      <c r="O1219" s="255"/>
      <c r="P1219" s="255"/>
      <c r="Q1219" s="255"/>
      <c r="R1219" s="255"/>
      <c r="S1219" s="255"/>
      <c r="T1219" s="255"/>
      <c r="U1219" s="255"/>
      <c r="V1219" s="255"/>
      <c r="W1219" s="255"/>
      <c r="X1219" s="255"/>
      <c r="Y1219" s="255"/>
      <c r="Z1219" s="255"/>
      <c r="AA1219" s="255"/>
      <c r="AB1219" s="255"/>
      <c r="AC1219" s="278"/>
    </row>
    <row r="1220" spans="1:29" s="194" customFormat="1" ht="15.75" customHeight="1" x14ac:dyDescent="0.15">
      <c r="I1220" s="281" t="s">
        <v>252</v>
      </c>
      <c r="J1220" s="282"/>
      <c r="K1220" s="282"/>
      <c r="L1220" s="282" t="s">
        <v>250</v>
      </c>
      <c r="M1220" s="282"/>
      <c r="N1220" s="282"/>
      <c r="O1220" s="282"/>
      <c r="P1220" s="282"/>
      <c r="Q1220" s="282"/>
      <c r="R1220" s="459">
        <f>W964</f>
        <v>15595.7</v>
      </c>
      <c r="S1220" s="459"/>
      <c r="T1220" s="459"/>
      <c r="U1220" s="461" t="s">
        <v>178</v>
      </c>
      <c r="V1220" s="461"/>
      <c r="W1220" s="461"/>
      <c r="X1220" s="459">
        <f>Y1210</f>
        <v>862.1</v>
      </c>
      <c r="Y1220" s="459"/>
      <c r="Z1220" s="459"/>
      <c r="AA1220" s="459">
        <f>X1220</f>
        <v>862.1</v>
      </c>
      <c r="AB1220" s="459"/>
      <c r="AC1220" s="462"/>
    </row>
    <row r="1221" spans="1:29" s="194" customFormat="1" ht="15.75" customHeight="1" x14ac:dyDescent="0.15">
      <c r="I1221" s="286"/>
      <c r="J1221" s="244"/>
      <c r="K1221" s="244"/>
      <c r="L1221" s="244" t="s">
        <v>251</v>
      </c>
      <c r="M1221" s="244"/>
      <c r="N1221" s="244"/>
      <c r="O1221" s="244"/>
      <c r="P1221" s="244"/>
      <c r="Q1221" s="244"/>
      <c r="R1221" s="429">
        <f>W988</f>
        <v>15699.8</v>
      </c>
      <c r="S1221" s="429"/>
      <c r="T1221" s="429"/>
      <c r="U1221" s="463">
        <v>0.84799999999999998</v>
      </c>
      <c r="V1221" s="463"/>
      <c r="W1221" s="463"/>
      <c r="X1221" s="429"/>
      <c r="Y1221" s="429"/>
      <c r="Z1221" s="429"/>
      <c r="AA1221" s="429">
        <f>R1221*U1221+$X$1220</f>
        <v>14175.5304</v>
      </c>
      <c r="AB1221" s="429"/>
      <c r="AC1221" s="430"/>
    </row>
    <row r="1222" spans="1:29" s="194" customFormat="1" ht="15.75" customHeight="1" x14ac:dyDescent="0.15">
      <c r="I1222" s="286" t="s">
        <v>253</v>
      </c>
      <c r="J1222" s="244"/>
      <c r="K1222" s="244"/>
      <c r="L1222" s="244" t="s">
        <v>327</v>
      </c>
      <c r="M1222" s="244"/>
      <c r="N1222" s="244"/>
      <c r="O1222" s="244"/>
      <c r="P1222" s="244"/>
      <c r="Q1222" s="244"/>
      <c r="R1222" s="429"/>
      <c r="S1222" s="429"/>
      <c r="T1222" s="429"/>
      <c r="U1222" s="463">
        <v>1.022</v>
      </c>
      <c r="V1222" s="463"/>
      <c r="W1222" s="463"/>
      <c r="X1222" s="429"/>
      <c r="Y1222" s="429"/>
      <c r="Z1222" s="429"/>
      <c r="AA1222" s="429">
        <f>R1221*U1222+$X$1220</f>
        <v>16907.295599999998</v>
      </c>
      <c r="AB1222" s="429"/>
      <c r="AC1222" s="430"/>
    </row>
    <row r="1223" spans="1:29" s="194" customFormat="1" ht="28.5" customHeight="1" x14ac:dyDescent="0.15">
      <c r="I1223" s="286" t="s">
        <v>254</v>
      </c>
      <c r="J1223" s="244"/>
      <c r="K1223" s="244"/>
      <c r="L1223" s="279" t="s">
        <v>255</v>
      </c>
      <c r="M1223" s="244"/>
      <c r="N1223" s="244"/>
      <c r="O1223" s="244"/>
      <c r="P1223" s="244"/>
      <c r="Q1223" s="244"/>
      <c r="R1223" s="429">
        <f>W1012</f>
        <v>15115</v>
      </c>
      <c r="S1223" s="429"/>
      <c r="T1223" s="429"/>
      <c r="U1223" s="463">
        <v>1.0880000000000001</v>
      </c>
      <c r="V1223" s="463"/>
      <c r="W1223" s="463"/>
      <c r="X1223" s="429"/>
      <c r="Y1223" s="429"/>
      <c r="Z1223" s="429"/>
      <c r="AA1223" s="429">
        <f>R1223*U1223+X1220</f>
        <v>17307.22</v>
      </c>
      <c r="AB1223" s="429"/>
      <c r="AC1223" s="430"/>
    </row>
    <row r="1224" spans="1:29" s="194" customFormat="1" ht="28.5" customHeight="1" x14ac:dyDescent="0.15">
      <c r="I1224" s="286"/>
      <c r="J1224" s="244"/>
      <c r="K1224" s="244"/>
      <c r="L1224" s="279" t="s">
        <v>256</v>
      </c>
      <c r="M1224" s="244"/>
      <c r="N1224" s="244"/>
      <c r="O1224" s="244"/>
      <c r="P1224" s="244"/>
      <c r="Q1224" s="244"/>
      <c r="R1224" s="429"/>
      <c r="S1224" s="429"/>
      <c r="T1224" s="429"/>
      <c r="U1224" s="463">
        <v>1.0880000000000001</v>
      </c>
      <c r="V1224" s="463"/>
      <c r="W1224" s="463"/>
      <c r="X1224" s="429"/>
      <c r="Y1224" s="429"/>
      <c r="Z1224" s="429"/>
      <c r="AA1224" s="429">
        <f>R1223*U1224+X1220</f>
        <v>17307.22</v>
      </c>
      <c r="AB1224" s="429"/>
      <c r="AC1224" s="430"/>
    </row>
    <row r="1225" spans="1:29" s="194" customFormat="1" ht="28.5" customHeight="1" x14ac:dyDescent="0.15">
      <c r="A1225" s="117" t="str">
        <f>IF(液状化L1の有無="","","×")</f>
        <v/>
      </c>
      <c r="B1225" s="179"/>
      <c r="I1225" s="330" t="s">
        <v>453</v>
      </c>
      <c r="J1225" s="244"/>
      <c r="K1225" s="244"/>
      <c r="L1225" s="279" t="s">
        <v>255</v>
      </c>
      <c r="M1225" s="244"/>
      <c r="N1225" s="244"/>
      <c r="O1225" s="244"/>
      <c r="P1225" s="244"/>
      <c r="Q1225" s="244"/>
      <c r="R1225" s="429">
        <f>W1036</f>
        <v>12853.7</v>
      </c>
      <c r="S1225" s="429"/>
      <c r="T1225" s="429"/>
      <c r="U1225" s="274">
        <v>1.0880000000000001</v>
      </c>
      <c r="V1225" s="274"/>
      <c r="W1225" s="274"/>
      <c r="X1225" s="429"/>
      <c r="Y1225" s="429"/>
      <c r="Z1225" s="429"/>
      <c r="AA1225" s="429">
        <f>R1225*U1225+X1220</f>
        <v>14846.925600000002</v>
      </c>
      <c r="AB1225" s="429"/>
      <c r="AC1225" s="430"/>
    </row>
    <row r="1226" spans="1:29" s="194" customFormat="1" ht="28.5" customHeight="1" x14ac:dyDescent="0.15">
      <c r="A1226" s="115" t="str">
        <f>IF(液状化L2の有無="","","×")</f>
        <v/>
      </c>
      <c r="B1226" s="179"/>
      <c r="I1226" s="287"/>
      <c r="J1226" s="255"/>
      <c r="K1226" s="255"/>
      <c r="L1226" s="259" t="s">
        <v>256</v>
      </c>
      <c r="M1226" s="255"/>
      <c r="N1226" s="255"/>
      <c r="O1226" s="255"/>
      <c r="P1226" s="255"/>
      <c r="Q1226" s="255"/>
      <c r="R1226" s="444">
        <f>W1060</f>
        <v>9699.4</v>
      </c>
      <c r="S1226" s="444"/>
      <c r="T1226" s="444"/>
      <c r="U1226" s="275">
        <v>1.0880000000000001</v>
      </c>
      <c r="V1226" s="275"/>
      <c r="W1226" s="275"/>
      <c r="X1226" s="444"/>
      <c r="Y1226" s="444"/>
      <c r="Z1226" s="444"/>
      <c r="AA1226" s="444">
        <f>R1226*U1226+X1220</f>
        <v>11415.047200000001</v>
      </c>
      <c r="AB1226" s="444"/>
      <c r="AC1226" s="460"/>
    </row>
    <row r="1227" spans="1:29" s="194" customFormat="1" ht="15.75" customHeight="1" x14ac:dyDescent="0.15">
      <c r="B1227" s="179" t="s">
        <v>571</v>
      </c>
      <c r="I1227" s="66"/>
      <c r="J1227" s="66"/>
      <c r="K1227" s="66"/>
      <c r="L1227" s="66"/>
      <c r="M1227" s="66"/>
      <c r="N1227" s="66"/>
      <c r="O1227" s="66"/>
      <c r="P1227" s="66"/>
      <c r="Q1227" s="66"/>
      <c r="R1227" s="66"/>
      <c r="S1227" s="66"/>
      <c r="T1227" s="66"/>
      <c r="U1227" s="66"/>
      <c r="V1227" s="66"/>
      <c r="W1227" s="66"/>
      <c r="X1227" s="66"/>
      <c r="Y1227" s="66"/>
      <c r="Z1227" s="66"/>
      <c r="AA1227" s="66"/>
      <c r="AB1227" s="66"/>
      <c r="AC1227" s="66"/>
    </row>
    <row r="1228" spans="1:29" s="194" customFormat="1" ht="15.75" customHeight="1" x14ac:dyDescent="0.15"/>
    <row r="1229" spans="1:29" s="194" customFormat="1" ht="15.75" customHeight="1" x14ac:dyDescent="0.15">
      <c r="I1229" s="28" t="s">
        <v>611</v>
      </c>
      <c r="J1229" s="34"/>
      <c r="K1229" s="34"/>
      <c r="L1229" s="28"/>
      <c r="M1229" s="28"/>
      <c r="N1229" s="28"/>
      <c r="O1229" s="28"/>
      <c r="P1229" s="28"/>
      <c r="Q1229" s="28"/>
      <c r="R1229" s="28"/>
      <c r="S1229" s="28"/>
      <c r="T1229" s="28"/>
      <c r="U1229" s="28"/>
      <c r="V1229" s="28"/>
      <c r="W1229" s="28"/>
      <c r="X1229" s="28"/>
      <c r="Y1229" s="28"/>
      <c r="Z1229" s="28"/>
      <c r="AA1229" s="28"/>
      <c r="AB1229" s="34"/>
      <c r="AC1229" s="34"/>
    </row>
    <row r="1230" spans="1:29" s="194" customFormat="1" ht="15.75" customHeight="1" x14ac:dyDescent="0.15">
      <c r="I1230" s="284" t="s">
        <v>242</v>
      </c>
      <c r="J1230" s="269"/>
      <c r="K1230" s="269"/>
      <c r="L1230" s="269" t="s">
        <v>243</v>
      </c>
      <c r="M1230" s="269"/>
      <c r="N1230" s="269"/>
      <c r="O1230" s="269"/>
      <c r="P1230" s="269"/>
      <c r="Q1230" s="269"/>
      <c r="R1230" s="257" t="s">
        <v>248</v>
      </c>
      <c r="S1230" s="269"/>
      <c r="T1230" s="269"/>
      <c r="U1230" s="257" t="s">
        <v>245</v>
      </c>
      <c r="V1230" s="269"/>
      <c r="W1230" s="269"/>
      <c r="X1230" s="257" t="s">
        <v>272</v>
      </c>
      <c r="Y1230" s="269"/>
      <c r="Z1230" s="269"/>
      <c r="AA1230" s="257" t="s">
        <v>246</v>
      </c>
      <c r="AB1230" s="269"/>
      <c r="AC1230" s="285"/>
    </row>
    <row r="1231" spans="1:29" s="194" customFormat="1" ht="15.75" customHeight="1" x14ac:dyDescent="0.15">
      <c r="I1231" s="287"/>
      <c r="J1231" s="255"/>
      <c r="K1231" s="255"/>
      <c r="L1231" s="255"/>
      <c r="M1231" s="255"/>
      <c r="N1231" s="255"/>
      <c r="O1231" s="255"/>
      <c r="P1231" s="255"/>
      <c r="Q1231" s="255"/>
      <c r="R1231" s="255"/>
      <c r="S1231" s="255"/>
      <c r="T1231" s="255"/>
      <c r="U1231" s="255"/>
      <c r="V1231" s="255"/>
      <c r="W1231" s="255"/>
      <c r="X1231" s="255"/>
      <c r="Y1231" s="255"/>
      <c r="Z1231" s="255"/>
      <c r="AA1231" s="255"/>
      <c r="AB1231" s="255"/>
      <c r="AC1231" s="278"/>
    </row>
    <row r="1232" spans="1:29" s="194" customFormat="1" ht="15.75" customHeight="1" x14ac:dyDescent="0.15">
      <c r="I1232" s="281" t="s">
        <v>252</v>
      </c>
      <c r="J1232" s="282"/>
      <c r="K1232" s="282"/>
      <c r="L1232" s="282" t="s">
        <v>250</v>
      </c>
      <c r="M1232" s="282"/>
      <c r="N1232" s="282"/>
      <c r="O1232" s="282"/>
      <c r="P1232" s="282"/>
      <c r="Q1232" s="282"/>
      <c r="R1232" s="459">
        <f>W964</f>
        <v>15595.7</v>
      </c>
      <c r="S1232" s="459"/>
      <c r="T1232" s="459"/>
      <c r="U1232" s="461" t="s">
        <v>178</v>
      </c>
      <c r="V1232" s="461"/>
      <c r="W1232" s="461"/>
      <c r="X1232" s="459">
        <f>Y1210</f>
        <v>862.1</v>
      </c>
      <c r="Y1232" s="459"/>
      <c r="Z1232" s="459"/>
      <c r="AA1232" s="459">
        <f>X1232</f>
        <v>862.1</v>
      </c>
      <c r="AB1232" s="459"/>
      <c r="AC1232" s="462"/>
    </row>
    <row r="1233" spans="1:29" s="194" customFormat="1" ht="15.75" customHeight="1" x14ac:dyDescent="0.15">
      <c r="I1233" s="286"/>
      <c r="J1233" s="244"/>
      <c r="K1233" s="244"/>
      <c r="L1233" s="244" t="s">
        <v>251</v>
      </c>
      <c r="M1233" s="244"/>
      <c r="N1233" s="244"/>
      <c r="O1233" s="244"/>
      <c r="P1233" s="244"/>
      <c r="Q1233" s="244"/>
      <c r="R1233" s="429">
        <f>W988</f>
        <v>15699.8</v>
      </c>
      <c r="S1233" s="429"/>
      <c r="T1233" s="429"/>
      <c r="U1233" s="463">
        <v>0.84799999999999998</v>
      </c>
      <c r="V1233" s="463"/>
      <c r="W1233" s="463"/>
      <c r="X1233" s="429"/>
      <c r="Y1233" s="429"/>
      <c r="Z1233" s="429"/>
      <c r="AA1233" s="429">
        <f>R1233*U1233+$X$1232</f>
        <v>14175.5304</v>
      </c>
      <c r="AB1233" s="429"/>
      <c r="AC1233" s="430"/>
    </row>
    <row r="1234" spans="1:29" s="194" customFormat="1" ht="15.75" customHeight="1" x14ac:dyDescent="0.15">
      <c r="I1234" s="286" t="s">
        <v>253</v>
      </c>
      <c r="J1234" s="244"/>
      <c r="K1234" s="244"/>
      <c r="L1234" s="244" t="s">
        <v>327</v>
      </c>
      <c r="M1234" s="244"/>
      <c r="N1234" s="244"/>
      <c r="O1234" s="244"/>
      <c r="P1234" s="244"/>
      <c r="Q1234" s="244"/>
      <c r="R1234" s="429"/>
      <c r="S1234" s="429"/>
      <c r="T1234" s="429"/>
      <c r="U1234" s="463">
        <v>1.022</v>
      </c>
      <c r="V1234" s="463"/>
      <c r="W1234" s="463"/>
      <c r="X1234" s="429"/>
      <c r="Y1234" s="429"/>
      <c r="Z1234" s="429"/>
      <c r="AA1234" s="429">
        <f>R1233*U1234+$X$1232</f>
        <v>16907.295599999998</v>
      </c>
      <c r="AB1234" s="429"/>
      <c r="AC1234" s="430"/>
    </row>
    <row r="1235" spans="1:29" s="194" customFormat="1" ht="28.5" customHeight="1" x14ac:dyDescent="0.15">
      <c r="I1235" s="286" t="s">
        <v>254</v>
      </c>
      <c r="J1235" s="244"/>
      <c r="K1235" s="244"/>
      <c r="L1235" s="279" t="s">
        <v>255</v>
      </c>
      <c r="M1235" s="244"/>
      <c r="N1235" s="244"/>
      <c r="O1235" s="244"/>
      <c r="P1235" s="244"/>
      <c r="Q1235" s="244"/>
      <c r="R1235" s="429">
        <f>W1084</f>
        <v>15115</v>
      </c>
      <c r="S1235" s="429"/>
      <c r="T1235" s="429"/>
      <c r="U1235" s="463">
        <v>1.0880000000000001</v>
      </c>
      <c r="V1235" s="463"/>
      <c r="W1235" s="463"/>
      <c r="X1235" s="429"/>
      <c r="Y1235" s="429"/>
      <c r="Z1235" s="429"/>
      <c r="AA1235" s="429">
        <f>R1235*U1235+X1232</f>
        <v>17307.22</v>
      </c>
      <c r="AB1235" s="429"/>
      <c r="AC1235" s="430"/>
    </row>
    <row r="1236" spans="1:29" s="194" customFormat="1" ht="28.5" customHeight="1" x14ac:dyDescent="0.15">
      <c r="I1236" s="286"/>
      <c r="J1236" s="244"/>
      <c r="K1236" s="244"/>
      <c r="L1236" s="279" t="s">
        <v>256</v>
      </c>
      <c r="M1236" s="244"/>
      <c r="N1236" s="244"/>
      <c r="O1236" s="244"/>
      <c r="P1236" s="244"/>
      <c r="Q1236" s="244"/>
      <c r="R1236" s="429"/>
      <c r="S1236" s="429"/>
      <c r="T1236" s="429"/>
      <c r="U1236" s="463">
        <v>1.0880000000000001</v>
      </c>
      <c r="V1236" s="463"/>
      <c r="W1236" s="463"/>
      <c r="X1236" s="429"/>
      <c r="Y1236" s="429"/>
      <c r="Z1236" s="429"/>
      <c r="AA1236" s="429">
        <f>R1235*U1236+X1232</f>
        <v>17307.22</v>
      </c>
      <c r="AB1236" s="429"/>
      <c r="AC1236" s="430"/>
    </row>
    <row r="1237" spans="1:29" s="194" customFormat="1" ht="28.5" customHeight="1" x14ac:dyDescent="0.15">
      <c r="A1237" s="117" t="str">
        <f>IF(液状化L1の有無="","","×")</f>
        <v/>
      </c>
      <c r="B1237" s="179"/>
      <c r="I1237" s="330" t="s">
        <v>453</v>
      </c>
      <c r="J1237" s="244"/>
      <c r="K1237" s="244"/>
      <c r="L1237" s="279" t="s">
        <v>255</v>
      </c>
      <c r="M1237" s="244"/>
      <c r="N1237" s="244"/>
      <c r="O1237" s="244"/>
      <c r="P1237" s="244"/>
      <c r="Q1237" s="244"/>
      <c r="R1237" s="429">
        <f>W1108</f>
        <v>12853.7</v>
      </c>
      <c r="S1237" s="429"/>
      <c r="T1237" s="429"/>
      <c r="U1237" s="274">
        <v>1.0880000000000001</v>
      </c>
      <c r="V1237" s="274"/>
      <c r="W1237" s="274"/>
      <c r="X1237" s="429"/>
      <c r="Y1237" s="429"/>
      <c r="Z1237" s="429"/>
      <c r="AA1237" s="429">
        <f>R1237*U1237+X1232</f>
        <v>14846.925600000002</v>
      </c>
      <c r="AB1237" s="429"/>
      <c r="AC1237" s="430"/>
    </row>
    <row r="1238" spans="1:29" s="194" customFormat="1" ht="28.5" customHeight="1" x14ac:dyDescent="0.15">
      <c r="A1238" s="115" t="str">
        <f>IF(液状化L2の有無="","","×")</f>
        <v/>
      </c>
      <c r="B1238" s="179"/>
      <c r="I1238" s="287"/>
      <c r="J1238" s="255"/>
      <c r="K1238" s="255"/>
      <c r="L1238" s="259" t="s">
        <v>256</v>
      </c>
      <c r="M1238" s="255"/>
      <c r="N1238" s="255"/>
      <c r="O1238" s="255"/>
      <c r="P1238" s="255"/>
      <c r="Q1238" s="255"/>
      <c r="R1238" s="444">
        <f>W1132</f>
        <v>9699.4</v>
      </c>
      <c r="S1238" s="444"/>
      <c r="T1238" s="444"/>
      <c r="U1238" s="275">
        <v>1.0880000000000001</v>
      </c>
      <c r="V1238" s="275"/>
      <c r="W1238" s="275"/>
      <c r="X1238" s="444"/>
      <c r="Y1238" s="444"/>
      <c r="Z1238" s="444"/>
      <c r="AA1238" s="444">
        <f>R1238*U1238+X1232</f>
        <v>11415.047200000001</v>
      </c>
      <c r="AB1238" s="444"/>
      <c r="AC1238" s="460"/>
    </row>
    <row r="1239" spans="1:29" s="194" customFormat="1" ht="15.75" customHeight="1" x14ac:dyDescent="0.15">
      <c r="I1239" s="66"/>
      <c r="J1239" s="66"/>
      <c r="K1239" s="66"/>
      <c r="L1239" s="66"/>
      <c r="M1239" s="66"/>
      <c r="N1239" s="66"/>
      <c r="O1239" s="66"/>
      <c r="P1239" s="66"/>
      <c r="Q1239" s="66"/>
      <c r="R1239" s="66"/>
      <c r="S1239" s="66"/>
      <c r="T1239" s="66"/>
      <c r="U1239" s="66"/>
      <c r="V1239" s="66"/>
      <c r="W1239" s="66"/>
      <c r="X1239" s="66"/>
      <c r="Y1239" s="66"/>
      <c r="Z1239" s="66"/>
      <c r="AA1239" s="66"/>
      <c r="AB1239" s="66"/>
      <c r="AC1239" s="66"/>
    </row>
    <row r="1240" spans="1:29" s="194" customFormat="1" ht="15.75" customHeight="1" x14ac:dyDescent="0.15">
      <c r="F1240" s="23" t="s">
        <v>345</v>
      </c>
    </row>
    <row r="1241" spans="1:29" s="194" customFormat="1" ht="15.75" customHeight="1" x14ac:dyDescent="0.15">
      <c r="F1241" s="194" t="s">
        <v>346</v>
      </c>
    </row>
    <row r="1242" spans="1:29" s="194" customFormat="1" ht="15.75" customHeight="1" x14ac:dyDescent="0.15">
      <c r="B1242" s="179" t="s">
        <v>571</v>
      </c>
    </row>
    <row r="1243" spans="1:29" s="194" customFormat="1" ht="15.75" customHeight="1" x14ac:dyDescent="0.15"/>
    <row r="1244" spans="1:29" s="194" customFormat="1" ht="15.75" customHeight="1" x14ac:dyDescent="0.15">
      <c r="E1244" s="25" t="s">
        <v>273</v>
      </c>
    </row>
    <row r="1245" spans="1:29" s="194" customFormat="1" ht="15.75" customHeight="1" x14ac:dyDescent="0.15"/>
    <row r="1246" spans="1:29" s="194" customFormat="1" ht="15.75" customHeight="1" x14ac:dyDescent="0.15">
      <c r="F1246" s="194" t="s">
        <v>347</v>
      </c>
    </row>
    <row r="1247" spans="1:29" s="194" customFormat="1" ht="15.75" customHeight="1" x14ac:dyDescent="0.15"/>
    <row r="1248" spans="1:29" s="194" customFormat="1" ht="15.75" customHeight="1" x14ac:dyDescent="0.15">
      <c r="F1248" s="299" t="s">
        <v>278</v>
      </c>
      <c r="G1248" s="299"/>
      <c r="H1248" s="179" t="s">
        <v>25</v>
      </c>
      <c r="I1248" s="299" t="s">
        <v>274</v>
      </c>
      <c r="J1248" s="299"/>
      <c r="K1248" s="194" t="s">
        <v>88</v>
      </c>
      <c r="L1248" s="299" t="s">
        <v>276</v>
      </c>
      <c r="M1248" s="299"/>
      <c r="N1248" s="194" t="s">
        <v>88</v>
      </c>
      <c r="O1248" s="299" t="s">
        <v>277</v>
      </c>
      <c r="P1248" s="299"/>
      <c r="Q1248" s="194" t="s">
        <v>206</v>
      </c>
      <c r="R1248" s="299" t="s">
        <v>277</v>
      </c>
      <c r="S1248" s="299"/>
    </row>
    <row r="1249" spans="7:47" s="194" customFormat="1" ht="15.75" customHeight="1" x14ac:dyDescent="0.15"/>
    <row r="1250" spans="7:47" s="194" customFormat="1" ht="15.75" customHeight="1" x14ac:dyDescent="0.15">
      <c r="G1250" s="23" t="s">
        <v>3</v>
      </c>
      <c r="H1250" s="23"/>
      <c r="I1250" s="23"/>
      <c r="J1250" s="299" t="s">
        <v>278</v>
      </c>
      <c r="K1250" s="299"/>
      <c r="L1250" s="179" t="s">
        <v>2</v>
      </c>
      <c r="M1250" s="23" t="s">
        <v>280</v>
      </c>
    </row>
    <row r="1251" spans="7:47" s="194" customFormat="1" ht="15.75" customHeight="1" x14ac:dyDescent="0.15">
      <c r="G1251" s="23"/>
      <c r="H1251" s="23"/>
      <c r="I1251" s="23"/>
      <c r="J1251" s="299" t="s">
        <v>274</v>
      </c>
      <c r="K1251" s="299"/>
      <c r="L1251" s="179" t="s">
        <v>2</v>
      </c>
      <c r="M1251" s="23" t="s">
        <v>281</v>
      </c>
    </row>
    <row r="1252" spans="7:47" s="194" customFormat="1" ht="15.75" customHeight="1" x14ac:dyDescent="0.15">
      <c r="K1252" s="587" t="s">
        <v>226</v>
      </c>
      <c r="L1252" s="587"/>
      <c r="M1252" s="587"/>
      <c r="N1252" s="179" t="s">
        <v>2</v>
      </c>
      <c r="O1252" s="194" t="s">
        <v>282</v>
      </c>
    </row>
    <row r="1253" spans="7:47" s="194" customFormat="1" ht="15.75" customHeight="1" x14ac:dyDescent="0.15">
      <c r="K1253" s="186"/>
      <c r="L1253" s="186"/>
      <c r="M1253" s="179"/>
    </row>
    <row r="1254" spans="7:47" s="194" customFormat="1" ht="15.75" customHeight="1" x14ac:dyDescent="0.15">
      <c r="K1254" s="28" t="s">
        <v>463</v>
      </c>
      <c r="L1254" s="34"/>
      <c r="M1254" s="34"/>
      <c r="N1254" s="34"/>
      <c r="O1254" s="34"/>
      <c r="P1254" s="34"/>
      <c r="Q1254" s="34"/>
      <c r="R1254" s="34"/>
      <c r="S1254" s="34"/>
      <c r="T1254" s="67"/>
      <c r="U1254" s="68"/>
      <c r="V1254" s="68"/>
      <c r="W1254" s="68"/>
      <c r="X1254" s="67"/>
      <c r="Y1254" s="67"/>
      <c r="Z1254" s="67"/>
      <c r="AA1254" s="67"/>
      <c r="AB1254" s="67"/>
      <c r="AC1254" s="67"/>
      <c r="AD1254" s="67"/>
      <c r="AE1254" s="67"/>
      <c r="AF1254" s="67"/>
      <c r="AG1254" s="69"/>
      <c r="AH1254" s="69"/>
      <c r="AI1254" s="69"/>
      <c r="AJ1254" s="188"/>
      <c r="AK1254" s="188"/>
      <c r="AL1254" s="188"/>
      <c r="AR1254" s="180"/>
      <c r="AS1254" s="180"/>
      <c r="AT1254" s="180"/>
    </row>
    <row r="1255" spans="7:47" s="194" customFormat="1" ht="15.75" customHeight="1" x14ac:dyDescent="0.15">
      <c r="K1255" s="354" t="s">
        <v>464</v>
      </c>
      <c r="L1255" s="269"/>
      <c r="M1255" s="269"/>
      <c r="N1255" s="269"/>
      <c r="O1255" s="269"/>
      <c r="P1255" s="269"/>
      <c r="Q1255" s="257" t="s">
        <v>467</v>
      </c>
      <c r="R1255" s="257"/>
      <c r="S1255" s="257"/>
      <c r="T1255" s="257"/>
      <c r="U1255" s="257"/>
      <c r="V1255" s="257"/>
      <c r="W1255" s="257"/>
      <c r="X1255" s="446" t="s">
        <v>470</v>
      </c>
      <c r="Y1255" s="446"/>
      <c r="Z1255" s="446"/>
      <c r="AA1255" s="446"/>
      <c r="AB1255" s="446"/>
      <c r="AC1255" s="446"/>
      <c r="AD1255" s="446"/>
      <c r="AE1255" s="446"/>
      <c r="AF1255" s="446"/>
      <c r="AG1255" s="446"/>
      <c r="AH1255" s="446"/>
      <c r="AI1255" s="447"/>
      <c r="AJ1255" s="188"/>
      <c r="AK1255" s="188"/>
      <c r="AL1255" s="188"/>
      <c r="AR1255" s="180"/>
      <c r="AS1255" s="180"/>
      <c r="AT1255" s="180"/>
    </row>
    <row r="1256" spans="7:47" s="194" customFormat="1" ht="15.75" customHeight="1" x14ac:dyDescent="0.15">
      <c r="K1256" s="322"/>
      <c r="L1256" s="244"/>
      <c r="M1256" s="244"/>
      <c r="N1256" s="244"/>
      <c r="O1256" s="244"/>
      <c r="P1256" s="244"/>
      <c r="Q1256" s="279"/>
      <c r="R1256" s="279"/>
      <c r="S1256" s="279"/>
      <c r="T1256" s="279"/>
      <c r="U1256" s="279"/>
      <c r="V1256" s="279"/>
      <c r="W1256" s="279"/>
      <c r="X1256" s="297" t="s">
        <v>471</v>
      </c>
      <c r="Y1256" s="297"/>
      <c r="Z1256" s="297"/>
      <c r="AA1256" s="297"/>
      <c r="AB1256" s="297" t="s">
        <v>472</v>
      </c>
      <c r="AC1256" s="297"/>
      <c r="AD1256" s="297"/>
      <c r="AE1256" s="297"/>
      <c r="AF1256" s="297" t="s">
        <v>474</v>
      </c>
      <c r="AG1256" s="297"/>
      <c r="AH1256" s="297"/>
      <c r="AI1256" s="445"/>
      <c r="AJ1256" s="188"/>
      <c r="AK1256" s="188"/>
      <c r="AL1256" s="188"/>
      <c r="AR1256" s="180"/>
      <c r="AS1256" s="180"/>
      <c r="AT1256" s="180"/>
    </row>
    <row r="1257" spans="7:47" s="194" customFormat="1" ht="15.75" customHeight="1" x14ac:dyDescent="0.15">
      <c r="K1257" s="324" t="s">
        <v>465</v>
      </c>
      <c r="L1257" s="279"/>
      <c r="M1257" s="279"/>
      <c r="N1257" s="279"/>
      <c r="O1257" s="279"/>
      <c r="P1257" s="279"/>
      <c r="Q1257" s="70"/>
      <c r="R1257" s="452" t="s">
        <v>476</v>
      </c>
      <c r="S1257" s="452"/>
      <c r="T1257" s="195" t="s">
        <v>469</v>
      </c>
      <c r="U1257" s="450">
        <v>3</v>
      </c>
      <c r="V1257" s="450"/>
      <c r="W1257" s="196"/>
      <c r="X1257" s="429">
        <v>1</v>
      </c>
      <c r="Y1257" s="429"/>
      <c r="Z1257" s="429"/>
      <c r="AA1257" s="429"/>
      <c r="AB1257" s="429">
        <v>0.5</v>
      </c>
      <c r="AC1257" s="429"/>
      <c r="AD1257" s="429"/>
      <c r="AE1257" s="429"/>
      <c r="AF1257" s="429">
        <v>0.4</v>
      </c>
      <c r="AG1257" s="429"/>
      <c r="AH1257" s="429"/>
      <c r="AI1257" s="448"/>
      <c r="AJ1257" s="188"/>
      <c r="AK1257" s="188"/>
      <c r="AL1257" s="188"/>
      <c r="AR1257" s="180"/>
      <c r="AS1257" s="180"/>
      <c r="AT1257" s="180"/>
    </row>
    <row r="1258" spans="7:47" s="194" customFormat="1" ht="15.75" customHeight="1" x14ac:dyDescent="0.15">
      <c r="K1258" s="324"/>
      <c r="L1258" s="279"/>
      <c r="M1258" s="279"/>
      <c r="N1258" s="279"/>
      <c r="O1258" s="279"/>
      <c r="P1258" s="279"/>
      <c r="Q1258" s="430">
        <v>3</v>
      </c>
      <c r="R1258" s="450"/>
      <c r="S1258" s="200" t="s">
        <v>206</v>
      </c>
      <c r="T1258" s="197" t="s">
        <v>476</v>
      </c>
      <c r="U1258" s="195" t="s">
        <v>469</v>
      </c>
      <c r="V1258" s="450">
        <v>5</v>
      </c>
      <c r="W1258" s="451"/>
      <c r="X1258" s="429">
        <v>1</v>
      </c>
      <c r="Y1258" s="429"/>
      <c r="Z1258" s="429"/>
      <c r="AA1258" s="429"/>
      <c r="AB1258" s="429">
        <v>0.8</v>
      </c>
      <c r="AC1258" s="429"/>
      <c r="AD1258" s="429"/>
      <c r="AE1258" s="429"/>
      <c r="AF1258" s="429">
        <v>0.7</v>
      </c>
      <c r="AG1258" s="429"/>
      <c r="AH1258" s="429"/>
      <c r="AI1258" s="448"/>
      <c r="AJ1258" s="188"/>
      <c r="AK1258" s="188"/>
      <c r="AL1258" s="188"/>
      <c r="AR1258" s="180"/>
      <c r="AS1258" s="180"/>
      <c r="AT1258" s="180"/>
    </row>
    <row r="1259" spans="7:47" s="194" customFormat="1" ht="15.75" customHeight="1" x14ac:dyDescent="0.15">
      <c r="K1259" s="324"/>
      <c r="L1259" s="279"/>
      <c r="M1259" s="279"/>
      <c r="N1259" s="279"/>
      <c r="O1259" s="279"/>
      <c r="P1259" s="279"/>
      <c r="Q1259" s="184"/>
      <c r="R1259" s="450">
        <v>5</v>
      </c>
      <c r="S1259" s="450"/>
      <c r="T1259" s="200" t="s">
        <v>206</v>
      </c>
      <c r="U1259" s="452" t="s">
        <v>476</v>
      </c>
      <c r="V1259" s="452"/>
      <c r="W1259" s="76"/>
      <c r="X1259" s="429">
        <v>1</v>
      </c>
      <c r="Y1259" s="429"/>
      <c r="Z1259" s="429"/>
      <c r="AA1259" s="429"/>
      <c r="AB1259" s="429">
        <v>1</v>
      </c>
      <c r="AC1259" s="429"/>
      <c r="AD1259" s="429"/>
      <c r="AE1259" s="429"/>
      <c r="AF1259" s="429">
        <v>1</v>
      </c>
      <c r="AG1259" s="429"/>
      <c r="AH1259" s="429"/>
      <c r="AI1259" s="448"/>
      <c r="AJ1259" s="188"/>
      <c r="AK1259" s="188"/>
      <c r="AL1259" s="188"/>
      <c r="AR1259" s="180"/>
      <c r="AS1259" s="180"/>
      <c r="AT1259" s="180"/>
    </row>
    <row r="1260" spans="7:47" s="194" customFormat="1" ht="15.75" customHeight="1" x14ac:dyDescent="0.15">
      <c r="K1260" s="324" t="s">
        <v>466</v>
      </c>
      <c r="L1260" s="279"/>
      <c r="M1260" s="279"/>
      <c r="N1260" s="279"/>
      <c r="O1260" s="279"/>
      <c r="P1260" s="279"/>
      <c r="Q1260" s="184"/>
      <c r="R1260" s="452" t="s">
        <v>476</v>
      </c>
      <c r="S1260" s="452"/>
      <c r="T1260" s="195" t="s">
        <v>469</v>
      </c>
      <c r="U1260" s="450">
        <v>5</v>
      </c>
      <c r="V1260" s="450"/>
      <c r="W1260" s="196"/>
      <c r="X1260" s="429">
        <v>1</v>
      </c>
      <c r="Y1260" s="429"/>
      <c r="Z1260" s="429"/>
      <c r="AA1260" s="429"/>
      <c r="AB1260" s="429">
        <v>0.8</v>
      </c>
      <c r="AC1260" s="429"/>
      <c r="AD1260" s="429"/>
      <c r="AE1260" s="429"/>
      <c r="AF1260" s="429">
        <v>0.7</v>
      </c>
      <c r="AG1260" s="429"/>
      <c r="AH1260" s="429"/>
      <c r="AI1260" s="448"/>
      <c r="AJ1260" s="188"/>
      <c r="AK1260" s="188"/>
      <c r="AL1260" s="188"/>
      <c r="AR1260" s="180"/>
      <c r="AS1260" s="180"/>
      <c r="AT1260" s="180"/>
    </row>
    <row r="1261" spans="7:47" s="194" customFormat="1" ht="15.75" customHeight="1" x14ac:dyDescent="0.15">
      <c r="K1261" s="325"/>
      <c r="L1261" s="259"/>
      <c r="M1261" s="259"/>
      <c r="N1261" s="259"/>
      <c r="O1261" s="259"/>
      <c r="P1261" s="259"/>
      <c r="Q1261" s="178"/>
      <c r="R1261" s="453">
        <v>5</v>
      </c>
      <c r="S1261" s="453"/>
      <c r="T1261" s="78" t="s">
        <v>206</v>
      </c>
      <c r="U1261" s="454" t="s">
        <v>476</v>
      </c>
      <c r="V1261" s="454"/>
      <c r="W1261" s="79"/>
      <c r="X1261" s="444">
        <v>1</v>
      </c>
      <c r="Y1261" s="444"/>
      <c r="Z1261" s="444"/>
      <c r="AA1261" s="444"/>
      <c r="AB1261" s="444">
        <v>1</v>
      </c>
      <c r="AC1261" s="444"/>
      <c r="AD1261" s="444"/>
      <c r="AE1261" s="444"/>
      <c r="AF1261" s="444">
        <v>1</v>
      </c>
      <c r="AG1261" s="444"/>
      <c r="AH1261" s="444"/>
      <c r="AI1261" s="449"/>
      <c r="AJ1261" s="188"/>
      <c r="AK1261" s="188"/>
      <c r="AL1261" s="188"/>
      <c r="AR1261" s="180"/>
      <c r="AS1261" s="180"/>
      <c r="AT1261" s="180"/>
    </row>
    <row r="1262" spans="7:47" s="194" customFormat="1" ht="15.75" customHeight="1" x14ac:dyDescent="0.15">
      <c r="M1262" s="194" t="s">
        <v>475</v>
      </c>
      <c r="P1262" s="179"/>
      <c r="Q1262" s="180" t="s">
        <v>476</v>
      </c>
      <c r="R1262" s="179" t="s">
        <v>25</v>
      </c>
      <c r="S1262" s="194" t="s">
        <v>478</v>
      </c>
      <c r="T1262" s="179"/>
      <c r="U1262" s="180"/>
      <c r="V1262" s="179" t="s">
        <v>25</v>
      </c>
      <c r="W1262" s="308">
        <f>'入力 (1)'!線路_Lm</f>
        <v>3.75</v>
      </c>
      <c r="X1262" s="308"/>
      <c r="Y1262" s="308"/>
      <c r="Z1262" s="180" t="s">
        <v>479</v>
      </c>
      <c r="AA1262" s="308">
        <f>杭先端径</f>
        <v>1.5</v>
      </c>
      <c r="AB1262" s="308"/>
      <c r="AC1262" s="308"/>
      <c r="AD1262" s="179" t="s">
        <v>25</v>
      </c>
      <c r="AE1262" s="308">
        <f>W1262/AA1262</f>
        <v>2.5</v>
      </c>
      <c r="AF1262" s="308"/>
      <c r="AG1262" s="308"/>
      <c r="AH1262" s="192"/>
      <c r="AI1262" s="192"/>
      <c r="AJ1262" s="179">
        <f>IF(AE1262&lt;U1257,1,IF(AE1262&lt;V1258,2,3))</f>
        <v>1</v>
      </c>
      <c r="AK1262" s="179">
        <f>IF(AE1262&lt;U1260,1,2)</f>
        <v>1</v>
      </c>
      <c r="AM1262" s="188"/>
      <c r="AS1262" s="180"/>
      <c r="AT1262" s="180"/>
      <c r="AU1262" s="180"/>
    </row>
    <row r="1263" spans="7:47" s="194" customFormat="1" ht="15.75" customHeight="1" x14ac:dyDescent="0.15">
      <c r="M1263" s="194" t="s">
        <v>385</v>
      </c>
      <c r="P1263" s="179"/>
      <c r="Q1263" s="180" t="s">
        <v>476</v>
      </c>
      <c r="R1263" s="179" t="s">
        <v>25</v>
      </c>
      <c r="S1263" s="194" t="s">
        <v>478</v>
      </c>
      <c r="T1263" s="179"/>
      <c r="U1263" s="180"/>
      <c r="V1263" s="179" t="s">
        <v>25</v>
      </c>
      <c r="W1263" s="308">
        <f>'入力 (1)'!直角_Lm</f>
        <v>3.75</v>
      </c>
      <c r="X1263" s="308"/>
      <c r="Y1263" s="308"/>
      <c r="Z1263" s="180" t="s">
        <v>479</v>
      </c>
      <c r="AA1263" s="308">
        <f>杭先端径</f>
        <v>1.5</v>
      </c>
      <c r="AB1263" s="308"/>
      <c r="AC1263" s="308"/>
      <c r="AD1263" s="179" t="s">
        <v>25</v>
      </c>
      <c r="AE1263" s="308">
        <f>W1263/AA1263</f>
        <v>2.5</v>
      </c>
      <c r="AF1263" s="308"/>
      <c r="AG1263" s="308"/>
      <c r="AH1263" s="192"/>
      <c r="AI1263" s="192"/>
      <c r="AJ1263" s="179">
        <f>IF(AE1263&lt;U1257,1,IF(AE1263&lt;V1258,2,3))</f>
        <v>1</v>
      </c>
      <c r="AK1263" s="179">
        <f>IF(AE1263&lt;U1260,1,2)</f>
        <v>1</v>
      </c>
      <c r="AM1263" s="188"/>
      <c r="AS1263" s="180"/>
      <c r="AT1263" s="180"/>
      <c r="AU1263" s="180"/>
    </row>
    <row r="1264" spans="7:47" s="194" customFormat="1" ht="15.75" customHeight="1" x14ac:dyDescent="0.15">
      <c r="P1264" s="179"/>
      <c r="Q1264" s="180"/>
      <c r="R1264" s="179"/>
      <c r="T1264" s="179"/>
      <c r="U1264" s="180"/>
      <c r="V1264" s="179"/>
      <c r="W1264" s="180"/>
      <c r="X1264" s="180"/>
      <c r="Y1264" s="180"/>
      <c r="Z1264" s="180"/>
      <c r="AA1264" s="180"/>
      <c r="AB1264" s="180"/>
      <c r="AC1264" s="180"/>
      <c r="AD1264" s="179"/>
      <c r="AE1264" s="180"/>
      <c r="AF1264" s="180"/>
      <c r="AG1264" s="180"/>
      <c r="AH1264" s="192"/>
      <c r="AI1264" s="192"/>
      <c r="AJ1264" s="192"/>
      <c r="AK1264" s="188"/>
      <c r="AL1264" s="188"/>
      <c r="AM1264" s="188"/>
      <c r="AS1264" s="180"/>
      <c r="AT1264" s="180"/>
      <c r="AU1264" s="180"/>
    </row>
    <row r="1265" spans="2:47" s="194" customFormat="1" ht="15.75" customHeight="1" x14ac:dyDescent="0.15">
      <c r="K1265" s="587" t="s">
        <v>225</v>
      </c>
      <c r="L1265" s="587"/>
      <c r="M1265" s="587"/>
      <c r="N1265" s="179" t="s">
        <v>2</v>
      </c>
      <c r="O1265" s="194" t="s">
        <v>283</v>
      </c>
    </row>
    <row r="1266" spans="2:47" s="194" customFormat="1" ht="15.75" customHeight="1" x14ac:dyDescent="0.15">
      <c r="B1266" s="179" t="s">
        <v>571</v>
      </c>
      <c r="K1266" s="186"/>
      <c r="L1266" s="186"/>
      <c r="M1266" s="186"/>
      <c r="N1266" s="179"/>
    </row>
    <row r="1267" spans="2:47" s="194" customFormat="1" ht="15.75" customHeight="1" x14ac:dyDescent="0.15">
      <c r="M1267" s="186"/>
      <c r="N1267" s="186"/>
      <c r="O1267" s="186"/>
      <c r="P1267" s="179"/>
    </row>
    <row r="1268" spans="2:47" s="194" customFormat="1" ht="15.75" customHeight="1" x14ac:dyDescent="0.15">
      <c r="J1268" s="299" t="s">
        <v>276</v>
      </c>
      <c r="K1268" s="299"/>
      <c r="L1268" s="179" t="s">
        <v>2</v>
      </c>
      <c r="M1268" s="23" t="s">
        <v>284</v>
      </c>
    </row>
    <row r="1269" spans="2:47" s="194" customFormat="1" ht="15.75" customHeight="1" x14ac:dyDescent="0.15">
      <c r="K1269" s="587" t="s">
        <v>226</v>
      </c>
      <c r="L1269" s="587"/>
      <c r="M1269" s="587"/>
      <c r="N1269" s="179" t="s">
        <v>2</v>
      </c>
      <c r="O1269" s="194" t="s">
        <v>285</v>
      </c>
    </row>
    <row r="1270" spans="2:47" s="194" customFormat="1" ht="15.75" customHeight="1" x14ac:dyDescent="0.15">
      <c r="K1270" s="186"/>
      <c r="L1270" s="186"/>
      <c r="M1270" s="186"/>
      <c r="N1270" s="179"/>
      <c r="O1270" s="186" t="s">
        <v>276</v>
      </c>
      <c r="P1270" s="179" t="s">
        <v>25</v>
      </c>
      <c r="Q1270" s="194" t="s">
        <v>483</v>
      </c>
      <c r="R1270" s="179"/>
    </row>
    <row r="1271" spans="2:47" s="194" customFormat="1" ht="15.75" customHeight="1" x14ac:dyDescent="0.15">
      <c r="K1271" s="186"/>
      <c r="L1271" s="186"/>
      <c r="M1271" s="186"/>
      <c r="N1271" s="179"/>
      <c r="O1271" s="186"/>
      <c r="P1271" s="179"/>
      <c r="R1271" s="179"/>
    </row>
    <row r="1272" spans="2:47" s="194" customFormat="1" ht="15.75" customHeight="1" x14ac:dyDescent="0.15">
      <c r="M1272" s="194" t="s">
        <v>475</v>
      </c>
      <c r="P1272" s="179"/>
      <c r="Q1272" s="180" t="s">
        <v>476</v>
      </c>
      <c r="R1272" s="179" t="s">
        <v>25</v>
      </c>
      <c r="S1272" s="194" t="s">
        <v>478</v>
      </c>
      <c r="T1272" s="179"/>
      <c r="U1272" s="180"/>
      <c r="V1272" s="179" t="s">
        <v>25</v>
      </c>
      <c r="W1272" s="308">
        <f>'入力 (1)'!線路_Ln</f>
        <v>3.75</v>
      </c>
      <c r="X1272" s="308"/>
      <c r="Y1272" s="308"/>
      <c r="Z1272" s="180" t="s">
        <v>479</v>
      </c>
      <c r="AA1272" s="308">
        <f>杭先端径</f>
        <v>1.5</v>
      </c>
      <c r="AB1272" s="308"/>
      <c r="AC1272" s="308"/>
      <c r="AD1272" s="179" t="s">
        <v>25</v>
      </c>
      <c r="AE1272" s="308">
        <f>W1272/AA1272</f>
        <v>2.5</v>
      </c>
      <c r="AF1272" s="308"/>
      <c r="AG1272" s="308"/>
      <c r="AH1272" s="192"/>
      <c r="AI1272" s="192"/>
      <c r="AJ1272" s="192"/>
      <c r="AK1272" s="188"/>
      <c r="AL1272" s="188"/>
      <c r="AM1272" s="188"/>
      <c r="AS1272" s="180"/>
      <c r="AT1272" s="180"/>
      <c r="AU1272" s="180"/>
    </row>
    <row r="1273" spans="2:47" s="194" customFormat="1" ht="15.75" customHeight="1" x14ac:dyDescent="0.15">
      <c r="P1273" s="179"/>
      <c r="Q1273" s="180" t="s">
        <v>480</v>
      </c>
      <c r="R1273" s="179" t="s">
        <v>25</v>
      </c>
      <c r="S1273" s="299">
        <f>'入力 (1)'!線路_n</f>
        <v>3</v>
      </c>
      <c r="T1273" s="299"/>
      <c r="U1273" s="180" t="s">
        <v>481</v>
      </c>
      <c r="V1273" s="179"/>
      <c r="W1273" s="180"/>
      <c r="X1273" s="180"/>
      <c r="Y1273" s="180"/>
      <c r="Z1273" s="180"/>
      <c r="AA1273" s="180"/>
      <c r="AB1273" s="180"/>
      <c r="AC1273" s="180"/>
      <c r="AD1273" s="179"/>
      <c r="AE1273" s="180"/>
      <c r="AF1273" s="180"/>
      <c r="AG1273" s="180"/>
      <c r="AH1273" s="192"/>
      <c r="AI1273" s="192"/>
      <c r="AJ1273" s="192"/>
      <c r="AK1273" s="188"/>
      <c r="AL1273" s="188"/>
      <c r="AM1273" s="188"/>
      <c r="AS1273" s="180"/>
      <c r="AT1273" s="180"/>
      <c r="AU1273" s="180"/>
    </row>
    <row r="1274" spans="2:47" s="194" customFormat="1" ht="15.75" customHeight="1" x14ac:dyDescent="0.15">
      <c r="P1274" s="179"/>
      <c r="Q1274" s="186" t="s">
        <v>276</v>
      </c>
      <c r="R1274" s="179" t="s">
        <v>25</v>
      </c>
      <c r="S1274" s="194" t="s">
        <v>484</v>
      </c>
      <c r="T1274" s="308">
        <f>AE1272</f>
        <v>2.5</v>
      </c>
      <c r="U1274" s="308"/>
      <c r="V1274" s="308"/>
      <c r="W1274" s="180" t="s">
        <v>479</v>
      </c>
      <c r="X1274" s="179">
        <v>3</v>
      </c>
      <c r="Y1274" s="455" t="s">
        <v>485</v>
      </c>
      <c r="Z1274" s="455"/>
      <c r="AA1274" s="180" t="s">
        <v>1</v>
      </c>
      <c r="AB1274" s="299">
        <f>S1273</f>
        <v>3</v>
      </c>
      <c r="AC1274" s="299"/>
      <c r="AD1274" s="456">
        <v>-0.09</v>
      </c>
      <c r="AE1274" s="456"/>
      <c r="AF1274" s="180"/>
      <c r="AG1274" s="180"/>
      <c r="AH1274" s="192"/>
      <c r="AI1274" s="192"/>
      <c r="AJ1274" s="192"/>
      <c r="AK1274" s="188"/>
      <c r="AL1274" s="188"/>
      <c r="AM1274" s="188"/>
      <c r="AS1274" s="180"/>
      <c r="AT1274" s="180"/>
      <c r="AU1274" s="180"/>
    </row>
    <row r="1275" spans="2:47" s="194" customFormat="1" ht="15.75" customHeight="1" x14ac:dyDescent="0.15">
      <c r="P1275" s="179"/>
      <c r="Q1275" s="186"/>
      <c r="R1275" s="179" t="s">
        <v>25</v>
      </c>
      <c r="S1275" s="310">
        <f>ROUND((T1274/X1274)^0.42*AB1274^AD1274,3)</f>
        <v>0.83899999999999997</v>
      </c>
      <c r="T1275" s="310"/>
      <c r="U1275" s="310"/>
      <c r="V1275" s="180" t="str">
        <f>IF(OR(S1275&gt;1,S1275&lt;=0),"→","")</f>
        <v/>
      </c>
      <c r="W1275" s="310" t="str">
        <f>IF(V1275="","",1)</f>
        <v/>
      </c>
      <c r="X1275" s="310"/>
      <c r="Y1275" s="310"/>
      <c r="AA1275" s="180"/>
      <c r="AB1275" s="179"/>
      <c r="AC1275" s="179"/>
      <c r="AD1275" s="198"/>
      <c r="AE1275" s="198"/>
      <c r="AF1275" s="180"/>
      <c r="AG1275" s="180"/>
      <c r="AH1275" s="192"/>
      <c r="AI1275" s="192"/>
      <c r="AJ1275" s="156">
        <f>IF(W1275="",S1275,W1275)</f>
        <v>0.83899999999999997</v>
      </c>
      <c r="AK1275" s="156"/>
      <c r="AL1275" s="156"/>
      <c r="AM1275" s="188"/>
      <c r="AS1275" s="180"/>
      <c r="AT1275" s="180"/>
      <c r="AU1275" s="180"/>
    </row>
    <row r="1276" spans="2:47" s="194" customFormat="1" ht="15.75" customHeight="1" x14ac:dyDescent="0.15">
      <c r="M1276" s="194" t="s">
        <v>385</v>
      </c>
      <c r="P1276" s="179"/>
      <c r="Q1276" s="180" t="s">
        <v>476</v>
      </c>
      <c r="R1276" s="179" t="s">
        <v>25</v>
      </c>
      <c r="S1276" s="194" t="s">
        <v>478</v>
      </c>
      <c r="T1276" s="179"/>
      <c r="U1276" s="180"/>
      <c r="V1276" s="179" t="s">
        <v>25</v>
      </c>
      <c r="W1276" s="308">
        <f>'入力 (1)'!直角_Ln</f>
        <v>3.75</v>
      </c>
      <c r="X1276" s="308"/>
      <c r="Y1276" s="308"/>
      <c r="Z1276" s="180" t="s">
        <v>479</v>
      </c>
      <c r="AA1276" s="308">
        <f>杭先端径</f>
        <v>1.5</v>
      </c>
      <c r="AB1276" s="308"/>
      <c r="AC1276" s="308"/>
      <c r="AD1276" s="179" t="s">
        <v>25</v>
      </c>
      <c r="AE1276" s="308">
        <f>W1276/AA1276</f>
        <v>2.5</v>
      </c>
      <c r="AF1276" s="308"/>
      <c r="AG1276" s="308"/>
      <c r="AH1276" s="192"/>
      <c r="AI1276" s="192"/>
      <c r="AJ1276" s="192"/>
      <c r="AK1276" s="188"/>
      <c r="AL1276" s="188"/>
      <c r="AM1276" s="188"/>
      <c r="AS1276" s="180"/>
      <c r="AT1276" s="180"/>
      <c r="AU1276" s="180"/>
    </row>
    <row r="1277" spans="2:47" s="194" customFormat="1" ht="15.75" customHeight="1" x14ac:dyDescent="0.15">
      <c r="P1277" s="186"/>
      <c r="Q1277" s="180" t="s">
        <v>480</v>
      </c>
      <c r="R1277" s="179" t="s">
        <v>25</v>
      </c>
      <c r="S1277" s="299">
        <f>'入力 (1)'!直角_n</f>
        <v>3</v>
      </c>
      <c r="T1277" s="299"/>
      <c r="U1277" s="180" t="s">
        <v>481</v>
      </c>
    </row>
    <row r="1278" spans="2:47" s="194" customFormat="1" ht="15.75" customHeight="1" x14ac:dyDescent="0.15">
      <c r="P1278" s="186"/>
      <c r="Q1278" s="186" t="s">
        <v>276</v>
      </c>
      <c r="R1278" s="179" t="s">
        <v>25</v>
      </c>
      <c r="S1278" s="194" t="s">
        <v>484</v>
      </c>
      <c r="T1278" s="308">
        <f>AE1276</f>
        <v>2.5</v>
      </c>
      <c r="U1278" s="308"/>
      <c r="V1278" s="308"/>
      <c r="W1278" s="180" t="s">
        <v>479</v>
      </c>
      <c r="X1278" s="179">
        <v>3</v>
      </c>
      <c r="Y1278" s="455" t="s">
        <v>485</v>
      </c>
      <c r="Z1278" s="455"/>
      <c r="AA1278" s="180" t="s">
        <v>1</v>
      </c>
      <c r="AB1278" s="299">
        <f>S1277</f>
        <v>3</v>
      </c>
      <c r="AC1278" s="299"/>
      <c r="AD1278" s="456">
        <v>-0.09</v>
      </c>
      <c r="AE1278" s="456"/>
    </row>
    <row r="1279" spans="2:47" s="194" customFormat="1" ht="15.75" customHeight="1" x14ac:dyDescent="0.15">
      <c r="P1279" s="186"/>
      <c r="Q1279" s="186"/>
      <c r="R1279" s="179" t="s">
        <v>25</v>
      </c>
      <c r="S1279" s="310">
        <f>ROUND((T1278/X1278)^0.42*AB1278^AD1278,3)</f>
        <v>0.83899999999999997</v>
      </c>
      <c r="T1279" s="310"/>
      <c r="U1279" s="310"/>
      <c r="V1279" s="180" t="str">
        <f>IF(OR(S1279&gt;1,S1279&lt;=0),"→","")</f>
        <v/>
      </c>
      <c r="W1279" s="310" t="str">
        <f>IF(V1279="","",1)</f>
        <v/>
      </c>
      <c r="X1279" s="310"/>
      <c r="Y1279" s="310"/>
      <c r="AA1279" s="180"/>
      <c r="AB1279" s="179"/>
      <c r="AC1279" s="179"/>
      <c r="AD1279" s="198"/>
      <c r="AE1279" s="198"/>
      <c r="AJ1279" s="156">
        <f>IF(W1279="",S1279,W1279)</f>
        <v>0.83899999999999997</v>
      </c>
      <c r="AK1279" s="156"/>
      <c r="AL1279" s="156"/>
    </row>
    <row r="1280" spans="2:47" s="194" customFormat="1" ht="15.75" customHeight="1" x14ac:dyDescent="0.15">
      <c r="M1280" s="186"/>
      <c r="N1280" s="186"/>
      <c r="O1280" s="186"/>
      <c r="P1280" s="179"/>
    </row>
    <row r="1281" spans="2:30" s="194" customFormat="1" ht="15.75" customHeight="1" x14ac:dyDescent="0.15">
      <c r="K1281" s="587" t="s">
        <v>225</v>
      </c>
      <c r="L1281" s="587"/>
      <c r="M1281" s="587"/>
      <c r="N1281" s="179" t="s">
        <v>2</v>
      </c>
      <c r="O1281" s="194" t="s">
        <v>286</v>
      </c>
    </row>
    <row r="1282" spans="2:30" s="194" customFormat="1" ht="15.75" customHeight="1" x14ac:dyDescent="0.15">
      <c r="B1282" s="179" t="s">
        <v>571</v>
      </c>
      <c r="K1282" s="186"/>
      <c r="L1282" s="186"/>
      <c r="M1282" s="186"/>
      <c r="N1282" s="179"/>
    </row>
    <row r="1283" spans="2:30" s="194" customFormat="1" ht="15.75" customHeight="1" x14ac:dyDescent="0.15">
      <c r="M1283" s="186"/>
      <c r="N1283" s="186"/>
      <c r="O1283" s="186"/>
      <c r="P1283" s="179"/>
    </row>
    <row r="1284" spans="2:30" s="194" customFormat="1" ht="15.75" customHeight="1" x14ac:dyDescent="0.15">
      <c r="J1284" s="299" t="s">
        <v>277</v>
      </c>
      <c r="K1284" s="299"/>
      <c r="L1284" s="179" t="s">
        <v>2</v>
      </c>
      <c r="M1284" s="194" t="s">
        <v>280</v>
      </c>
    </row>
    <row r="1285" spans="2:30" s="194" customFormat="1" ht="15.75" customHeight="1" x14ac:dyDescent="0.15">
      <c r="M1285" s="23" t="s">
        <v>202</v>
      </c>
      <c r="N1285" s="23"/>
      <c r="O1285" s="23"/>
      <c r="P1285" s="23"/>
      <c r="Q1285" s="23"/>
      <c r="R1285" s="179" t="s">
        <v>2</v>
      </c>
      <c r="S1285" s="299" t="s">
        <v>277</v>
      </c>
      <c r="T1285" s="299"/>
      <c r="U1285" s="179" t="s">
        <v>25</v>
      </c>
      <c r="V1285" s="194" t="s">
        <v>288</v>
      </c>
    </row>
    <row r="1286" spans="2:30" s="194" customFormat="1" ht="15.75" customHeight="1" x14ac:dyDescent="0.15">
      <c r="M1286" s="23" t="s">
        <v>218</v>
      </c>
      <c r="N1286" s="23"/>
      <c r="O1286" s="23"/>
      <c r="P1286" s="23"/>
      <c r="Q1286" s="23"/>
      <c r="R1286" s="179" t="s">
        <v>2</v>
      </c>
      <c r="S1286" s="299" t="s">
        <v>277</v>
      </c>
      <c r="T1286" s="299"/>
      <c r="U1286" s="179" t="s">
        <v>25</v>
      </c>
      <c r="V1286" s="194" t="s">
        <v>289</v>
      </c>
      <c r="AC1286" s="194" t="s">
        <v>206</v>
      </c>
      <c r="AD1286" s="194" t="s">
        <v>287</v>
      </c>
    </row>
    <row r="1287" spans="2:30" s="194" customFormat="1" ht="15.75" customHeight="1" x14ac:dyDescent="0.15">
      <c r="K1287" s="186" t="s">
        <v>290</v>
      </c>
      <c r="L1287" s="179" t="s">
        <v>2</v>
      </c>
      <c r="M1287" s="194" t="s">
        <v>291</v>
      </c>
    </row>
    <row r="1288" spans="2:30" s="194" customFormat="1" ht="15.75" customHeight="1" x14ac:dyDescent="0.15">
      <c r="K1288" s="186" t="s">
        <v>292</v>
      </c>
      <c r="L1288" s="179" t="s">
        <v>2</v>
      </c>
      <c r="M1288" s="194" t="s">
        <v>674</v>
      </c>
    </row>
    <row r="1289" spans="2:30" s="194" customFormat="1" ht="15.75" customHeight="1" x14ac:dyDescent="0.15">
      <c r="K1289" s="186"/>
      <c r="L1289" s="179"/>
      <c r="M1289" s="186" t="s">
        <v>292</v>
      </c>
      <c r="N1289" s="179" t="s">
        <v>25</v>
      </c>
      <c r="O1289" s="194" t="str">
        <f>IF(特に短い杭="×","3.0","1+z/2D≦3.0")</f>
        <v>3.0</v>
      </c>
    </row>
    <row r="1290" spans="2:30" s="194" customFormat="1" ht="15.75" customHeight="1" x14ac:dyDescent="0.15">
      <c r="K1290" s="194" t="s">
        <v>293</v>
      </c>
      <c r="L1290" s="179" t="s">
        <v>2</v>
      </c>
      <c r="M1290" s="194" t="s">
        <v>294</v>
      </c>
    </row>
    <row r="1291" spans="2:30" s="194" customFormat="1" ht="15.75" customHeight="1" x14ac:dyDescent="0.15">
      <c r="K1291" s="186" t="s">
        <v>295</v>
      </c>
      <c r="L1291" s="179" t="s">
        <v>2</v>
      </c>
      <c r="M1291" s="194" t="s">
        <v>296</v>
      </c>
    </row>
    <row r="1292" spans="2:30" s="194" customFormat="1" ht="15.75" customHeight="1" x14ac:dyDescent="0.15">
      <c r="K1292" s="186" t="s">
        <v>4</v>
      </c>
      <c r="L1292" s="179" t="s">
        <v>2</v>
      </c>
      <c r="M1292" s="194" t="s">
        <v>297</v>
      </c>
    </row>
    <row r="1293" spans="2:30" s="194" customFormat="1" ht="15.75" customHeight="1" x14ac:dyDescent="0.15">
      <c r="K1293" s="186" t="s">
        <v>221</v>
      </c>
      <c r="L1293" s="179" t="s">
        <v>2</v>
      </c>
      <c r="M1293" s="194" t="s">
        <v>298</v>
      </c>
    </row>
    <row r="1294" spans="2:30" s="194" customFormat="1" ht="15.75" customHeight="1" x14ac:dyDescent="0.15">
      <c r="B1294" s="179" t="s">
        <v>571</v>
      </c>
      <c r="K1294" s="186"/>
      <c r="L1294" s="179"/>
    </row>
    <row r="1295" spans="2:30" s="194" customFormat="1" ht="15.75" customHeight="1" x14ac:dyDescent="0.15">
      <c r="B1295" s="179"/>
      <c r="K1295" s="186"/>
      <c r="L1295" s="179"/>
    </row>
    <row r="1296" spans="2:30" s="194" customFormat="1" ht="15.75" customHeight="1" x14ac:dyDescent="0.15">
      <c r="F1296" s="194" t="s">
        <v>599</v>
      </c>
    </row>
    <row r="1297" spans="1:35" s="194" customFormat="1" ht="15.75" customHeight="1" x14ac:dyDescent="0.15">
      <c r="F1297" s="194" t="s">
        <v>600</v>
      </c>
    </row>
    <row r="1298" spans="1:35" s="194" customFormat="1" ht="15.75" customHeight="1" x14ac:dyDescent="0.15"/>
    <row r="1299" spans="1:35" ht="15.75" customHeight="1" x14ac:dyDescent="0.15">
      <c r="F1299" s="299" t="s">
        <v>299</v>
      </c>
      <c r="G1299" s="299"/>
      <c r="H1299" s="179" t="s">
        <v>25</v>
      </c>
      <c r="I1299" s="299" t="s">
        <v>300</v>
      </c>
      <c r="J1299" s="299"/>
      <c r="K1299" s="179" t="s">
        <v>1</v>
      </c>
      <c r="L1299" s="299" t="s">
        <v>62</v>
      </c>
      <c r="M1299" s="299"/>
      <c r="N1299" s="23" t="s">
        <v>1</v>
      </c>
      <c r="O1299" s="194" t="s">
        <v>215</v>
      </c>
      <c r="P1299" s="23"/>
      <c r="Q1299" s="23"/>
      <c r="R1299" s="23"/>
      <c r="S1299" s="23"/>
      <c r="T1299" s="23"/>
      <c r="U1299" s="23"/>
      <c r="V1299" s="23"/>
      <c r="W1299" s="23"/>
      <c r="X1299" s="23"/>
      <c r="Y1299" s="23"/>
      <c r="Z1299" s="23"/>
      <c r="AA1299" s="23"/>
      <c r="AB1299" s="23"/>
      <c r="AC1299" s="23"/>
      <c r="AD1299" s="23"/>
      <c r="AE1299" s="23"/>
      <c r="AF1299" s="23"/>
      <c r="AG1299" s="23"/>
      <c r="AH1299" s="23"/>
      <c r="AI1299" s="23"/>
    </row>
    <row r="1300" spans="1:35" ht="15.75" customHeight="1" x14ac:dyDescent="0.15">
      <c r="G1300" s="23"/>
      <c r="H1300" s="23"/>
      <c r="I1300" s="23"/>
      <c r="J1300" s="23"/>
      <c r="K1300" s="23"/>
      <c r="L1300" s="23"/>
      <c r="M1300" s="23"/>
      <c r="N1300" s="23"/>
      <c r="O1300" s="23"/>
      <c r="P1300" s="23"/>
      <c r="Q1300" s="23"/>
      <c r="R1300" s="23"/>
      <c r="S1300" s="23"/>
      <c r="T1300" s="23"/>
      <c r="U1300" s="23"/>
      <c r="V1300" s="23"/>
      <c r="W1300" s="23"/>
      <c r="X1300" s="23"/>
      <c r="Y1300" s="23"/>
      <c r="Z1300" s="23"/>
      <c r="AA1300" s="23"/>
      <c r="AB1300" s="23"/>
      <c r="AC1300" s="23"/>
      <c r="AD1300" s="23"/>
      <c r="AE1300" s="23"/>
      <c r="AF1300" s="23"/>
      <c r="AG1300" s="23"/>
      <c r="AH1300" s="23"/>
      <c r="AI1300" s="23"/>
    </row>
    <row r="1301" spans="1:35" ht="15.75" customHeight="1" x14ac:dyDescent="0.15">
      <c r="G1301" s="23" t="s">
        <v>3</v>
      </c>
      <c r="H1301" s="23"/>
      <c r="I1301" s="23"/>
      <c r="J1301" s="299" t="s">
        <v>300</v>
      </c>
      <c r="K1301" s="299"/>
      <c r="L1301" s="179" t="s">
        <v>2</v>
      </c>
      <c r="M1301" s="23" t="s">
        <v>301</v>
      </c>
      <c r="N1301" s="23"/>
      <c r="O1301" s="23"/>
      <c r="P1301" s="23"/>
      <c r="Q1301" s="23"/>
      <c r="R1301" s="23"/>
      <c r="S1301" s="23"/>
      <c r="T1301" s="23"/>
      <c r="U1301" s="23"/>
      <c r="V1301" s="23"/>
      <c r="W1301" s="23"/>
      <c r="X1301" s="23"/>
      <c r="Y1301" s="23"/>
      <c r="Z1301" s="23"/>
      <c r="AA1301" s="23"/>
      <c r="AB1301" s="23"/>
      <c r="AC1301" s="23"/>
      <c r="AD1301" s="23"/>
      <c r="AE1301" s="23"/>
      <c r="AF1301" s="23"/>
      <c r="AG1301" s="23"/>
      <c r="AH1301" s="23"/>
      <c r="AI1301" s="23"/>
    </row>
    <row r="1302" spans="1:35" s="194" customFormat="1" ht="15.75" customHeight="1" x14ac:dyDescent="0.15">
      <c r="J1302" s="299" t="s">
        <v>62</v>
      </c>
      <c r="K1302" s="299"/>
      <c r="L1302" s="179" t="s">
        <v>2</v>
      </c>
      <c r="M1302" s="194" t="s">
        <v>624</v>
      </c>
    </row>
    <row r="1303" spans="1:35" s="194" customFormat="1" ht="15.75" customHeight="1" x14ac:dyDescent="0.15">
      <c r="J1303" s="299" t="s">
        <v>215</v>
      </c>
      <c r="K1303" s="299"/>
      <c r="L1303" s="179" t="s">
        <v>2</v>
      </c>
      <c r="M1303" s="194" t="s">
        <v>303</v>
      </c>
    </row>
    <row r="1304" spans="1:35" s="194" customFormat="1" ht="15.75" customHeight="1" x14ac:dyDescent="0.15">
      <c r="B1304" s="179" t="s">
        <v>571</v>
      </c>
    </row>
    <row r="1305" spans="1:35" s="194" customFormat="1" ht="15.75" customHeight="1" x14ac:dyDescent="0.15"/>
    <row r="1306" spans="1:35" s="194" customFormat="1" ht="15.75" customHeight="1" x14ac:dyDescent="0.15">
      <c r="E1306" s="28" t="s">
        <v>461</v>
      </c>
      <c r="F1306" s="28"/>
      <c r="G1306" s="34"/>
      <c r="H1306" s="34"/>
      <c r="I1306" s="34"/>
      <c r="J1306" s="28"/>
      <c r="K1306" s="28"/>
      <c r="L1306" s="28"/>
      <c r="M1306" s="28"/>
      <c r="N1306" s="28"/>
      <c r="O1306" s="28"/>
      <c r="P1306" s="28"/>
      <c r="Q1306" s="28"/>
      <c r="R1306" s="28"/>
      <c r="S1306" s="28"/>
      <c r="T1306" s="28"/>
      <c r="U1306" s="28"/>
      <c r="V1306" s="28"/>
      <c r="W1306" s="28"/>
    </row>
    <row r="1307" spans="1:35" s="194" customFormat="1" ht="15.75" customHeight="1" x14ac:dyDescent="0.15">
      <c r="E1307" s="256" t="s">
        <v>8</v>
      </c>
      <c r="F1307" s="256"/>
      <c r="G1307" s="257"/>
      <c r="H1307" s="257" t="s">
        <v>332</v>
      </c>
      <c r="I1307" s="257"/>
      <c r="J1307" s="257"/>
      <c r="K1307" s="260" t="s">
        <v>181</v>
      </c>
      <c r="L1307" s="260"/>
      <c r="M1307" s="260"/>
      <c r="N1307" s="257" t="s">
        <v>305</v>
      </c>
      <c r="O1307" s="269"/>
      <c r="P1307" s="269"/>
      <c r="Q1307" s="260" t="s">
        <v>304</v>
      </c>
      <c r="R1307" s="260"/>
      <c r="S1307" s="260"/>
      <c r="T1307" s="257" t="s">
        <v>460</v>
      </c>
      <c r="U1307" s="257"/>
      <c r="V1307" s="269"/>
      <c r="W1307" s="285"/>
    </row>
    <row r="1308" spans="1:35" s="194" customFormat="1" ht="15.75" customHeight="1" x14ac:dyDescent="0.15">
      <c r="E1308" s="258"/>
      <c r="F1308" s="258"/>
      <c r="G1308" s="259"/>
      <c r="H1308" s="259"/>
      <c r="I1308" s="259"/>
      <c r="J1308" s="259"/>
      <c r="K1308" s="353"/>
      <c r="L1308" s="353"/>
      <c r="M1308" s="353"/>
      <c r="N1308" s="255"/>
      <c r="O1308" s="255"/>
      <c r="P1308" s="255"/>
      <c r="Q1308" s="353"/>
      <c r="R1308" s="353"/>
      <c r="S1308" s="353"/>
      <c r="T1308" s="255"/>
      <c r="U1308" s="255"/>
      <c r="V1308" s="255"/>
      <c r="W1308" s="278"/>
    </row>
    <row r="1309" spans="1:35" s="194" customFormat="1" ht="15.75" customHeight="1" x14ac:dyDescent="0.15">
      <c r="A1309" s="181" t="str">
        <f>IF(K1309="","×","")</f>
        <v/>
      </c>
      <c r="B1309" s="179"/>
      <c r="E1309" s="433">
        <v>1</v>
      </c>
      <c r="F1309" s="433"/>
      <c r="G1309" s="434"/>
      <c r="H1309" s="434" t="s">
        <v>452</v>
      </c>
      <c r="I1309" s="434"/>
      <c r="J1309" s="434"/>
      <c r="K1309" s="437">
        <v>2.6800000667572021</v>
      </c>
      <c r="L1309" s="437"/>
      <c r="M1309" s="437"/>
      <c r="N1309" s="437">
        <v>8.2399997711181641</v>
      </c>
      <c r="O1309" s="437"/>
      <c r="P1309" s="437"/>
      <c r="Q1309" s="267">
        <f>SUM(K$1309:K1309)</f>
        <v>2.6800000667572021</v>
      </c>
      <c r="R1309" s="267"/>
      <c r="S1309" s="266"/>
      <c r="T1309" s="267">
        <f>Q1309*N1309</f>
        <v>22.08319993667601</v>
      </c>
      <c r="U1309" s="267"/>
      <c r="V1309" s="267"/>
      <c r="W1309" s="442"/>
    </row>
    <row r="1310" spans="1:35" s="194" customFormat="1" ht="15.75" customHeight="1" x14ac:dyDescent="0.15">
      <c r="A1310" s="181" t="str">
        <f t="shared" ref="A1310:A1324" si="148">IF(K1310="","×","")</f>
        <v/>
      </c>
      <c r="B1310" s="179"/>
      <c r="E1310" s="441">
        <v>2</v>
      </c>
      <c r="F1310" s="441"/>
      <c r="G1310" s="440"/>
      <c r="H1310" s="440" t="s">
        <v>397</v>
      </c>
      <c r="I1310" s="440"/>
      <c r="J1310" s="440"/>
      <c r="K1310" s="649">
        <v>1.4199999570846558</v>
      </c>
      <c r="L1310" s="649"/>
      <c r="M1310" s="649"/>
      <c r="N1310" s="431">
        <v>9</v>
      </c>
      <c r="O1310" s="431"/>
      <c r="P1310" s="431"/>
      <c r="Q1310" s="273">
        <f>SUM(K$1309:K1310)</f>
        <v>4.1000000238418579</v>
      </c>
      <c r="R1310" s="273"/>
      <c r="S1310" s="382"/>
      <c r="T1310" s="242">
        <f t="shared" ref="T1310:T1324" si="149">T1309+K1310*N1310</f>
        <v>34.863199550437912</v>
      </c>
      <c r="U1310" s="242"/>
      <c r="V1310" s="242"/>
      <c r="W1310" s="443"/>
    </row>
    <row r="1311" spans="1:35" s="194" customFormat="1" ht="15.75" hidden="1" customHeight="1" x14ac:dyDescent="0.15">
      <c r="A1311" s="181" t="str">
        <f t="shared" si="148"/>
        <v>×</v>
      </c>
      <c r="B1311" s="179"/>
      <c r="E1311" s="441"/>
      <c r="F1311" s="441"/>
      <c r="G1311" s="440"/>
      <c r="H1311" s="440"/>
      <c r="I1311" s="440"/>
      <c r="J1311" s="440"/>
      <c r="K1311" s="649"/>
      <c r="L1311" s="649"/>
      <c r="M1311" s="649"/>
      <c r="N1311" s="431"/>
      <c r="O1311" s="431"/>
      <c r="P1311" s="431"/>
      <c r="Q1311" s="273">
        <f>SUM(K$1309:K1311)</f>
        <v>4.1000000238418579</v>
      </c>
      <c r="R1311" s="273"/>
      <c r="S1311" s="382"/>
      <c r="T1311" s="242">
        <f t="shared" si="149"/>
        <v>34.863199550437912</v>
      </c>
      <c r="U1311" s="242"/>
      <c r="V1311" s="242"/>
      <c r="W1311" s="443"/>
    </row>
    <row r="1312" spans="1:35" s="194" customFormat="1" ht="15.75" hidden="1" customHeight="1" x14ac:dyDescent="0.15">
      <c r="A1312" s="181" t="str">
        <f t="shared" si="148"/>
        <v>×</v>
      </c>
      <c r="B1312" s="179"/>
      <c r="E1312" s="441"/>
      <c r="F1312" s="441"/>
      <c r="G1312" s="440"/>
      <c r="H1312" s="440"/>
      <c r="I1312" s="440"/>
      <c r="J1312" s="440"/>
      <c r="K1312" s="649"/>
      <c r="L1312" s="649"/>
      <c r="M1312" s="649"/>
      <c r="N1312" s="431"/>
      <c r="O1312" s="431"/>
      <c r="P1312" s="431"/>
      <c r="Q1312" s="273">
        <f>SUM(K$1309:K1312)</f>
        <v>4.1000000238418579</v>
      </c>
      <c r="R1312" s="273"/>
      <c r="S1312" s="382"/>
      <c r="T1312" s="242">
        <f t="shared" si="149"/>
        <v>34.863199550437912</v>
      </c>
      <c r="U1312" s="242"/>
      <c r="V1312" s="242"/>
      <c r="W1312" s="443"/>
    </row>
    <row r="1313" spans="1:39" s="194" customFormat="1" ht="15.75" hidden="1" customHeight="1" x14ac:dyDescent="0.15">
      <c r="A1313" s="181" t="str">
        <f t="shared" si="148"/>
        <v>×</v>
      </c>
      <c r="B1313" s="179"/>
      <c r="E1313" s="441"/>
      <c r="F1313" s="441"/>
      <c r="G1313" s="440"/>
      <c r="H1313" s="440"/>
      <c r="I1313" s="440"/>
      <c r="J1313" s="440"/>
      <c r="K1313" s="649"/>
      <c r="L1313" s="649"/>
      <c r="M1313" s="649"/>
      <c r="N1313" s="431"/>
      <c r="O1313" s="431"/>
      <c r="P1313" s="431"/>
      <c r="Q1313" s="273">
        <f>SUM(K$1309:K1313)</f>
        <v>4.1000000238418579</v>
      </c>
      <c r="R1313" s="273"/>
      <c r="S1313" s="382"/>
      <c r="T1313" s="242">
        <f t="shared" si="149"/>
        <v>34.863199550437912</v>
      </c>
      <c r="U1313" s="242"/>
      <c r="V1313" s="242"/>
      <c r="W1313" s="443"/>
    </row>
    <row r="1314" spans="1:39" s="194" customFormat="1" ht="15.75" hidden="1" customHeight="1" x14ac:dyDescent="0.15">
      <c r="A1314" s="181" t="str">
        <f t="shared" si="148"/>
        <v>×</v>
      </c>
      <c r="B1314" s="179"/>
      <c r="E1314" s="441"/>
      <c r="F1314" s="441"/>
      <c r="G1314" s="440"/>
      <c r="H1314" s="440"/>
      <c r="I1314" s="440"/>
      <c r="J1314" s="440"/>
      <c r="K1314" s="649"/>
      <c r="L1314" s="649"/>
      <c r="M1314" s="649"/>
      <c r="N1314" s="431"/>
      <c r="O1314" s="431"/>
      <c r="P1314" s="431"/>
      <c r="Q1314" s="273">
        <f>SUM(K$1309:K1314)</f>
        <v>4.1000000238418579</v>
      </c>
      <c r="R1314" s="273"/>
      <c r="S1314" s="382"/>
      <c r="T1314" s="242">
        <f t="shared" si="149"/>
        <v>34.863199550437912</v>
      </c>
      <c r="U1314" s="242"/>
      <c r="V1314" s="242"/>
      <c r="W1314" s="443"/>
    </row>
    <row r="1315" spans="1:39" s="194" customFormat="1" ht="15.75" hidden="1" customHeight="1" x14ac:dyDescent="0.15">
      <c r="A1315" s="181" t="str">
        <f t="shared" si="148"/>
        <v>×</v>
      </c>
      <c r="B1315" s="179"/>
      <c r="E1315" s="441"/>
      <c r="F1315" s="441"/>
      <c r="G1315" s="440"/>
      <c r="H1315" s="440"/>
      <c r="I1315" s="440"/>
      <c r="J1315" s="440"/>
      <c r="K1315" s="649"/>
      <c r="L1315" s="649"/>
      <c r="M1315" s="649"/>
      <c r="N1315" s="431"/>
      <c r="O1315" s="431"/>
      <c r="P1315" s="431"/>
      <c r="Q1315" s="273">
        <f>SUM(K$1309:K1315)</f>
        <v>4.1000000238418579</v>
      </c>
      <c r="R1315" s="273"/>
      <c r="S1315" s="382"/>
      <c r="T1315" s="242">
        <f t="shared" si="149"/>
        <v>34.863199550437912</v>
      </c>
      <c r="U1315" s="242"/>
      <c r="V1315" s="242"/>
      <c r="W1315" s="443"/>
    </row>
    <row r="1316" spans="1:39" s="194" customFormat="1" ht="15.75" hidden="1" customHeight="1" x14ac:dyDescent="0.15">
      <c r="A1316" s="181" t="str">
        <f t="shared" si="148"/>
        <v>×</v>
      </c>
      <c r="B1316" s="179"/>
      <c r="E1316" s="441"/>
      <c r="F1316" s="441"/>
      <c r="G1316" s="440"/>
      <c r="H1316" s="440"/>
      <c r="I1316" s="440"/>
      <c r="J1316" s="440"/>
      <c r="K1316" s="649"/>
      <c r="L1316" s="649"/>
      <c r="M1316" s="649"/>
      <c r="N1316" s="431"/>
      <c r="O1316" s="431"/>
      <c r="P1316" s="431"/>
      <c r="Q1316" s="273">
        <f>SUM(K$1309:K1316)</f>
        <v>4.1000000238418579</v>
      </c>
      <c r="R1316" s="273"/>
      <c r="S1316" s="382"/>
      <c r="T1316" s="242">
        <f t="shared" si="149"/>
        <v>34.863199550437912</v>
      </c>
      <c r="U1316" s="242"/>
      <c r="V1316" s="242"/>
      <c r="W1316" s="443"/>
    </row>
    <row r="1317" spans="1:39" s="194" customFormat="1" ht="15.75" hidden="1" customHeight="1" x14ac:dyDescent="0.15">
      <c r="A1317" s="181" t="str">
        <f t="shared" si="148"/>
        <v>×</v>
      </c>
      <c r="B1317" s="179"/>
      <c r="E1317" s="441"/>
      <c r="F1317" s="441"/>
      <c r="G1317" s="440"/>
      <c r="H1317" s="440"/>
      <c r="I1317" s="440"/>
      <c r="J1317" s="440"/>
      <c r="K1317" s="649"/>
      <c r="L1317" s="649"/>
      <c r="M1317" s="649"/>
      <c r="N1317" s="431"/>
      <c r="O1317" s="431"/>
      <c r="P1317" s="431"/>
      <c r="Q1317" s="273">
        <f>SUM(K$1309:K1317)</f>
        <v>4.1000000238418579</v>
      </c>
      <c r="R1317" s="273"/>
      <c r="S1317" s="382"/>
      <c r="T1317" s="242">
        <f t="shared" si="149"/>
        <v>34.863199550437912</v>
      </c>
      <c r="U1317" s="242"/>
      <c r="V1317" s="242"/>
      <c r="W1317" s="443"/>
    </row>
    <row r="1318" spans="1:39" s="194" customFormat="1" ht="15.75" hidden="1" customHeight="1" x14ac:dyDescent="0.15">
      <c r="A1318" s="181" t="str">
        <f t="shared" si="148"/>
        <v>×</v>
      </c>
      <c r="B1318" s="179"/>
      <c r="E1318" s="441"/>
      <c r="F1318" s="441"/>
      <c r="G1318" s="440"/>
      <c r="H1318" s="440"/>
      <c r="I1318" s="440"/>
      <c r="J1318" s="440"/>
      <c r="K1318" s="649"/>
      <c r="L1318" s="649"/>
      <c r="M1318" s="649"/>
      <c r="N1318" s="431"/>
      <c r="O1318" s="431"/>
      <c r="P1318" s="431"/>
      <c r="Q1318" s="273">
        <f>SUM(K$1309:K1318)</f>
        <v>4.1000000238418579</v>
      </c>
      <c r="R1318" s="273"/>
      <c r="S1318" s="382"/>
      <c r="T1318" s="242">
        <f t="shared" si="149"/>
        <v>34.863199550437912</v>
      </c>
      <c r="U1318" s="242"/>
      <c r="V1318" s="242"/>
      <c r="W1318" s="443"/>
    </row>
    <row r="1319" spans="1:39" s="194" customFormat="1" ht="15.75" hidden="1" customHeight="1" x14ac:dyDescent="0.15">
      <c r="A1319" s="181" t="str">
        <f t="shared" si="148"/>
        <v>×</v>
      </c>
      <c r="B1319" s="179"/>
      <c r="E1319" s="441"/>
      <c r="F1319" s="441"/>
      <c r="G1319" s="440"/>
      <c r="H1319" s="440"/>
      <c r="I1319" s="440"/>
      <c r="J1319" s="440"/>
      <c r="K1319" s="649"/>
      <c r="L1319" s="649"/>
      <c r="M1319" s="649"/>
      <c r="N1319" s="431"/>
      <c r="O1319" s="431"/>
      <c r="P1319" s="431"/>
      <c r="Q1319" s="273">
        <f>SUM(K$1309:K1319)</f>
        <v>4.1000000238418579</v>
      </c>
      <c r="R1319" s="273"/>
      <c r="S1319" s="382"/>
      <c r="T1319" s="242">
        <f t="shared" si="149"/>
        <v>34.863199550437912</v>
      </c>
      <c r="U1319" s="242"/>
      <c r="V1319" s="242"/>
      <c r="W1319" s="443"/>
    </row>
    <row r="1320" spans="1:39" s="194" customFormat="1" ht="15.75" hidden="1" customHeight="1" x14ac:dyDescent="0.15">
      <c r="A1320" s="181" t="str">
        <f t="shared" si="148"/>
        <v>×</v>
      </c>
      <c r="B1320" s="179"/>
      <c r="E1320" s="441"/>
      <c r="F1320" s="441"/>
      <c r="G1320" s="440"/>
      <c r="H1320" s="440"/>
      <c r="I1320" s="440"/>
      <c r="J1320" s="440"/>
      <c r="K1320" s="649"/>
      <c r="L1320" s="649"/>
      <c r="M1320" s="649"/>
      <c r="N1320" s="431"/>
      <c r="O1320" s="431"/>
      <c r="P1320" s="431"/>
      <c r="Q1320" s="273">
        <f>SUM(K$1309:K1320)</f>
        <v>4.1000000238418579</v>
      </c>
      <c r="R1320" s="273"/>
      <c r="S1320" s="382"/>
      <c r="T1320" s="242">
        <f t="shared" si="149"/>
        <v>34.863199550437912</v>
      </c>
      <c r="U1320" s="242"/>
      <c r="V1320" s="242"/>
      <c r="W1320" s="443"/>
    </row>
    <row r="1321" spans="1:39" s="194" customFormat="1" ht="15.75" hidden="1" customHeight="1" x14ac:dyDescent="0.15">
      <c r="A1321" s="181" t="str">
        <f t="shared" si="148"/>
        <v>×</v>
      </c>
      <c r="B1321" s="179"/>
      <c r="E1321" s="441"/>
      <c r="F1321" s="441"/>
      <c r="G1321" s="440"/>
      <c r="H1321" s="440"/>
      <c r="I1321" s="440"/>
      <c r="J1321" s="440"/>
      <c r="K1321" s="649"/>
      <c r="L1321" s="649"/>
      <c r="M1321" s="649"/>
      <c r="N1321" s="431"/>
      <c r="O1321" s="431"/>
      <c r="P1321" s="431"/>
      <c r="Q1321" s="273">
        <f>SUM(K$1309:K1321)</f>
        <v>4.1000000238418579</v>
      </c>
      <c r="R1321" s="273"/>
      <c r="S1321" s="382"/>
      <c r="T1321" s="242">
        <f t="shared" si="149"/>
        <v>34.863199550437912</v>
      </c>
      <c r="U1321" s="242"/>
      <c r="V1321" s="242"/>
      <c r="W1321" s="443"/>
    </row>
    <row r="1322" spans="1:39" s="194" customFormat="1" ht="15.75" hidden="1" customHeight="1" x14ac:dyDescent="0.15">
      <c r="A1322" s="181" t="str">
        <f t="shared" si="148"/>
        <v>×</v>
      </c>
      <c r="B1322" s="179"/>
      <c r="E1322" s="441"/>
      <c r="F1322" s="441"/>
      <c r="G1322" s="440"/>
      <c r="H1322" s="440"/>
      <c r="I1322" s="440"/>
      <c r="J1322" s="440"/>
      <c r="K1322" s="649"/>
      <c r="L1322" s="649"/>
      <c r="M1322" s="649"/>
      <c r="N1322" s="431"/>
      <c r="O1322" s="431"/>
      <c r="P1322" s="431"/>
      <c r="Q1322" s="273">
        <f>SUM(K$1309:K1322)</f>
        <v>4.1000000238418579</v>
      </c>
      <c r="R1322" s="273"/>
      <c r="S1322" s="382"/>
      <c r="T1322" s="242">
        <f t="shared" si="149"/>
        <v>34.863199550437912</v>
      </c>
      <c r="U1322" s="242"/>
      <c r="V1322" s="242"/>
      <c r="W1322" s="443"/>
    </row>
    <row r="1323" spans="1:39" s="194" customFormat="1" ht="15.75" hidden="1" customHeight="1" x14ac:dyDescent="0.15">
      <c r="A1323" s="181" t="str">
        <f t="shared" si="148"/>
        <v>×</v>
      </c>
      <c r="B1323" s="179"/>
      <c r="E1323" s="441"/>
      <c r="F1323" s="441"/>
      <c r="G1323" s="440"/>
      <c r="H1323" s="440"/>
      <c r="I1323" s="440"/>
      <c r="J1323" s="440"/>
      <c r="K1323" s="649"/>
      <c r="L1323" s="649"/>
      <c r="M1323" s="649"/>
      <c r="N1323" s="431"/>
      <c r="O1323" s="431"/>
      <c r="P1323" s="431"/>
      <c r="Q1323" s="273">
        <f>SUM(K$1309:K1323)</f>
        <v>4.1000000238418579</v>
      </c>
      <c r="R1323" s="273"/>
      <c r="S1323" s="382"/>
      <c r="T1323" s="242">
        <f t="shared" si="149"/>
        <v>34.863199550437912</v>
      </c>
      <c r="U1323" s="242"/>
      <c r="V1323" s="242"/>
      <c r="W1323" s="443"/>
    </row>
    <row r="1324" spans="1:39" s="194" customFormat="1" ht="15.75" hidden="1" customHeight="1" x14ac:dyDescent="0.15">
      <c r="A1324" s="181" t="str">
        <f t="shared" si="148"/>
        <v>×</v>
      </c>
      <c r="B1324" s="179"/>
      <c r="E1324" s="650"/>
      <c r="F1324" s="650"/>
      <c r="G1324" s="651"/>
      <c r="H1324" s="651"/>
      <c r="I1324" s="651"/>
      <c r="J1324" s="651"/>
      <c r="K1324" s="655"/>
      <c r="L1324" s="655"/>
      <c r="M1324" s="655"/>
      <c r="N1324" s="457"/>
      <c r="O1324" s="457"/>
      <c r="P1324" s="457"/>
      <c r="Q1324" s="532">
        <f>SUM(K$1309:K1324)</f>
        <v>4.1000000238418579</v>
      </c>
      <c r="R1324" s="532"/>
      <c r="S1324" s="531"/>
      <c r="T1324" s="253">
        <f t="shared" si="149"/>
        <v>34.863199550437912</v>
      </c>
      <c r="U1324" s="253"/>
      <c r="V1324" s="253"/>
      <c r="W1324" s="413"/>
    </row>
    <row r="1325" spans="1:39" s="194" customFormat="1" ht="15.75" customHeight="1" x14ac:dyDescent="0.15">
      <c r="B1325" s="179" t="s">
        <v>571</v>
      </c>
      <c r="E1325" s="80"/>
      <c r="F1325" s="80"/>
      <c r="G1325" s="81"/>
      <c r="H1325" s="81"/>
      <c r="I1325" s="81"/>
      <c r="J1325" s="80"/>
      <c r="K1325" s="80"/>
      <c r="L1325" s="80"/>
      <c r="M1325" s="80"/>
      <c r="N1325" s="80"/>
      <c r="O1325" s="80"/>
      <c r="P1325" s="80"/>
      <c r="Q1325" s="80"/>
      <c r="R1325" s="80"/>
      <c r="S1325" s="80"/>
      <c r="T1325" s="80"/>
      <c r="U1325" s="80"/>
      <c r="V1325" s="80"/>
      <c r="W1325" s="81"/>
    </row>
    <row r="1326" spans="1:39" s="194" customFormat="1" ht="15.75" customHeight="1" x14ac:dyDescent="0.15">
      <c r="D1326" s="25"/>
      <c r="E1326" s="25"/>
      <c r="F1326" s="25"/>
      <c r="G1326" s="25"/>
      <c r="H1326" s="25"/>
      <c r="I1326" s="25"/>
      <c r="J1326" s="25"/>
      <c r="K1326" s="25"/>
      <c r="L1326" s="25"/>
      <c r="M1326" s="25"/>
      <c r="N1326" s="25"/>
      <c r="O1326" s="25"/>
      <c r="P1326" s="25"/>
      <c r="Q1326" s="25"/>
      <c r="R1326" s="25"/>
      <c r="S1326" s="25"/>
      <c r="T1326" s="25"/>
      <c r="U1326" s="25"/>
      <c r="V1326" s="25"/>
      <c r="W1326" s="23"/>
      <c r="X1326" s="23"/>
      <c r="Y1326" s="23"/>
      <c r="Z1326" s="23"/>
      <c r="AA1326" s="23"/>
      <c r="AB1326" s="23"/>
      <c r="AC1326" s="23"/>
      <c r="AD1326" s="23"/>
      <c r="AE1326" s="23"/>
      <c r="AF1326" s="23"/>
      <c r="AG1326" s="23"/>
      <c r="AH1326" s="23"/>
      <c r="AI1326" s="23"/>
    </row>
    <row r="1327" spans="1:39" s="194" customFormat="1" ht="15.75" customHeight="1" x14ac:dyDescent="0.15">
      <c r="D1327" s="28" t="s">
        <v>462</v>
      </c>
      <c r="E1327" s="28"/>
      <c r="F1327" s="34"/>
      <c r="G1327" s="34"/>
      <c r="H1327" s="34"/>
      <c r="I1327" s="28"/>
      <c r="J1327" s="28"/>
      <c r="K1327" s="28"/>
      <c r="L1327" s="28"/>
      <c r="M1327" s="28"/>
      <c r="N1327" s="28"/>
      <c r="O1327" s="28"/>
      <c r="P1327" s="28"/>
      <c r="Q1327" s="28"/>
      <c r="R1327" s="28"/>
      <c r="S1327" s="28"/>
      <c r="T1327" s="28"/>
      <c r="U1327" s="28"/>
      <c r="V1327" s="28"/>
      <c r="W1327" s="28"/>
      <c r="X1327" s="28"/>
      <c r="Y1327" s="28"/>
      <c r="Z1327" s="28"/>
      <c r="AA1327" s="28"/>
      <c r="AB1327" s="28"/>
      <c r="AC1327" s="28"/>
      <c r="AD1327" s="28"/>
      <c r="AE1327" s="34"/>
      <c r="AF1327" s="34"/>
      <c r="AG1327" s="34"/>
      <c r="AH1327" s="34"/>
      <c r="AI1327" s="34"/>
      <c r="AK1327" s="28"/>
      <c r="AL1327" s="28"/>
      <c r="AM1327" s="28"/>
    </row>
    <row r="1328" spans="1:39" s="194" customFormat="1" ht="15.75" customHeight="1" x14ac:dyDescent="0.15">
      <c r="D1328" s="256" t="s">
        <v>8</v>
      </c>
      <c r="E1328" s="256"/>
      <c r="F1328" s="257"/>
      <c r="G1328" s="257" t="s">
        <v>332</v>
      </c>
      <c r="H1328" s="257"/>
      <c r="I1328" s="257"/>
      <c r="J1328" s="260" t="s">
        <v>181</v>
      </c>
      <c r="K1328" s="260"/>
      <c r="L1328" s="260"/>
      <c r="M1328" s="257" t="s">
        <v>307</v>
      </c>
      <c r="N1328" s="269"/>
      <c r="O1328" s="269"/>
      <c r="P1328" s="257" t="s">
        <v>306</v>
      </c>
      <c r="Q1328" s="269"/>
      <c r="R1328" s="269"/>
      <c r="S1328" s="257" t="s">
        <v>305</v>
      </c>
      <c r="T1328" s="269"/>
      <c r="U1328" s="269"/>
      <c r="V1328" s="260" t="s">
        <v>304</v>
      </c>
      <c r="W1328" s="260"/>
      <c r="X1328" s="260"/>
      <c r="Y1328" s="257" t="s">
        <v>460</v>
      </c>
      <c r="Z1328" s="257"/>
      <c r="AA1328" s="269"/>
      <c r="AB1328" s="269"/>
      <c r="AC1328" s="269" t="s">
        <v>295</v>
      </c>
      <c r="AD1328" s="269"/>
      <c r="AE1328" s="269"/>
      <c r="AF1328" s="257" t="s">
        <v>308</v>
      </c>
      <c r="AG1328" s="257"/>
      <c r="AH1328" s="269"/>
      <c r="AI1328" s="285"/>
    </row>
    <row r="1329" spans="1:35" s="194" customFormat="1" ht="15.75" customHeight="1" x14ac:dyDescent="0.15">
      <c r="D1329" s="258"/>
      <c r="E1329" s="258"/>
      <c r="F1329" s="259"/>
      <c r="G1329" s="259"/>
      <c r="H1329" s="259"/>
      <c r="I1329" s="259"/>
      <c r="J1329" s="353"/>
      <c r="K1329" s="353"/>
      <c r="L1329" s="353"/>
      <c r="M1329" s="255"/>
      <c r="N1329" s="255"/>
      <c r="O1329" s="255"/>
      <c r="P1329" s="255"/>
      <c r="Q1329" s="255"/>
      <c r="R1329" s="255"/>
      <c r="S1329" s="255"/>
      <c r="T1329" s="255"/>
      <c r="U1329" s="255"/>
      <c r="V1329" s="353"/>
      <c r="W1329" s="353"/>
      <c r="X1329" s="353"/>
      <c r="Y1329" s="255"/>
      <c r="Z1329" s="255"/>
      <c r="AA1329" s="255"/>
      <c r="AB1329" s="255"/>
      <c r="AC1329" s="255"/>
      <c r="AD1329" s="255"/>
      <c r="AE1329" s="255"/>
      <c r="AF1329" s="255"/>
      <c r="AG1329" s="255"/>
      <c r="AH1329" s="255"/>
      <c r="AI1329" s="278"/>
    </row>
    <row r="1330" spans="1:35" s="194" customFormat="1" ht="15.75" customHeight="1" x14ac:dyDescent="0.15">
      <c r="A1330" s="181" t="str">
        <f>IF(J1330="","×","")</f>
        <v/>
      </c>
      <c r="B1330" s="179"/>
      <c r="D1330" s="433">
        <v>2</v>
      </c>
      <c r="E1330" s="433"/>
      <c r="F1330" s="434"/>
      <c r="G1330" s="434" t="s">
        <v>397</v>
      </c>
      <c r="H1330" s="434"/>
      <c r="I1330" s="434"/>
      <c r="J1330" s="437">
        <v>0.33000001311302185</v>
      </c>
      <c r="K1330" s="437"/>
      <c r="L1330" s="437"/>
      <c r="M1330" s="438">
        <v>0</v>
      </c>
      <c r="N1330" s="438"/>
      <c r="O1330" s="438"/>
      <c r="P1330" s="437">
        <v>29</v>
      </c>
      <c r="Q1330" s="437"/>
      <c r="R1330" s="437"/>
      <c r="S1330" s="437">
        <v>9</v>
      </c>
      <c r="T1330" s="437"/>
      <c r="U1330" s="437"/>
      <c r="V1330" s="446">
        <f>Q1324</f>
        <v>4.1000000238418579</v>
      </c>
      <c r="W1330" s="446"/>
      <c r="X1330" s="269"/>
      <c r="Y1330" s="267">
        <f>T1324</f>
        <v>34.863199550437912</v>
      </c>
      <c r="Z1330" s="267"/>
      <c r="AA1330" s="267"/>
      <c r="AB1330" s="267"/>
      <c r="AC1330" s="439">
        <f>TAN(RADIANS(45+P1330/2))^2</f>
        <v>2.8820600667199865</v>
      </c>
      <c r="AD1330" s="439"/>
      <c r="AE1330" s="439"/>
      <c r="AF1330" s="467">
        <f>ROUND(IF(G1330="粘性土",MIN((1+V1330/(2*杭先端径))*(Y1330+2*M1330),9*M1330),IF(特に短い杭="×",3,MIN(1+V1330/(2*杭先端径),3))*Y1330*AC1330),1)</f>
        <v>301.39999999999998</v>
      </c>
      <c r="AG1330" s="467"/>
      <c r="AH1330" s="467"/>
      <c r="AI1330" s="469"/>
    </row>
    <row r="1331" spans="1:35" s="194" customFormat="1" ht="15.75" customHeight="1" x14ac:dyDescent="0.15">
      <c r="A1331" s="181" t="str">
        <f>A1330</f>
        <v/>
      </c>
      <c r="B1331" s="179"/>
      <c r="D1331" s="435"/>
      <c r="E1331" s="435"/>
      <c r="F1331" s="436"/>
      <c r="G1331" s="436"/>
      <c r="H1331" s="436"/>
      <c r="I1331" s="436"/>
      <c r="J1331" s="431"/>
      <c r="K1331" s="431"/>
      <c r="L1331" s="431"/>
      <c r="M1331" s="432"/>
      <c r="N1331" s="432"/>
      <c r="O1331" s="432"/>
      <c r="P1331" s="431"/>
      <c r="Q1331" s="431"/>
      <c r="R1331" s="431"/>
      <c r="S1331" s="431">
        <v>9</v>
      </c>
      <c r="T1331" s="431"/>
      <c r="U1331" s="431"/>
      <c r="V1331" s="297">
        <f>J1330+V1330</f>
        <v>4.4300000369548798</v>
      </c>
      <c r="W1331" s="297"/>
      <c r="X1331" s="297"/>
      <c r="Y1331" s="242">
        <f>Y1330+J1330*S1331</f>
        <v>37.833199668455109</v>
      </c>
      <c r="Z1331" s="242"/>
      <c r="AA1331" s="242"/>
      <c r="AB1331" s="242"/>
      <c r="AC1331" s="274"/>
      <c r="AD1331" s="274"/>
      <c r="AE1331" s="274"/>
      <c r="AF1331" s="652">
        <f>ROUND(IF(G1330="粘性土",MIN((1+V1331/(2*杭先端径))*(Y1331+2*M1330),9*M1330),IF(特に短い杭="×",3,MIN(1+V1331/(2*杭先端径),3))*Y1331*AC1330),1)</f>
        <v>327.10000000000002</v>
      </c>
      <c r="AG1331" s="652"/>
      <c r="AH1331" s="652"/>
      <c r="AI1331" s="653"/>
    </row>
    <row r="1332" spans="1:35" s="194" customFormat="1" ht="15.75" customHeight="1" x14ac:dyDescent="0.15">
      <c r="A1332" s="181" t="str">
        <f>IF(J1332="","×","")</f>
        <v/>
      </c>
      <c r="B1332" s="179"/>
      <c r="D1332" s="435">
        <v>3</v>
      </c>
      <c r="E1332" s="435"/>
      <c r="F1332" s="436"/>
      <c r="G1332" s="436" t="s">
        <v>452</v>
      </c>
      <c r="H1332" s="436"/>
      <c r="I1332" s="436"/>
      <c r="J1332" s="431">
        <v>1.5</v>
      </c>
      <c r="K1332" s="431"/>
      <c r="L1332" s="431"/>
      <c r="M1332" s="432">
        <v>14.399999618530273</v>
      </c>
      <c r="N1332" s="432"/>
      <c r="O1332" s="432"/>
      <c r="P1332" s="431">
        <v>0</v>
      </c>
      <c r="Q1332" s="431"/>
      <c r="R1332" s="431"/>
      <c r="S1332" s="431">
        <v>6</v>
      </c>
      <c r="T1332" s="431"/>
      <c r="U1332" s="431"/>
      <c r="V1332" s="297">
        <f>V1331</f>
        <v>4.4300000369548798</v>
      </c>
      <c r="W1332" s="297"/>
      <c r="X1332" s="244"/>
      <c r="Y1332" s="242">
        <f>Y1331</f>
        <v>37.833199668455109</v>
      </c>
      <c r="Z1332" s="242"/>
      <c r="AA1332" s="242"/>
      <c r="AB1332" s="242"/>
      <c r="AC1332" s="274">
        <f>TAN(RADIANS(45+P1332/2))^2</f>
        <v>0.99999999999999978</v>
      </c>
      <c r="AD1332" s="274"/>
      <c r="AE1332" s="274"/>
      <c r="AF1332" s="429">
        <f>ROUND(IF(G1332="粘性土",MIN((1+V1332/(2*杭先端径))*(Y1332+2*M1332),9*M1332),IF(特に短い杭="×",3,MIN(1+V1332/(2*杭先端径),3))*Y1332*AC1332),1)</f>
        <v>129.6</v>
      </c>
      <c r="AG1332" s="429"/>
      <c r="AH1332" s="429"/>
      <c r="AI1332" s="430"/>
    </row>
    <row r="1333" spans="1:35" s="194" customFormat="1" ht="15.75" customHeight="1" x14ac:dyDescent="0.15">
      <c r="A1333" s="181" t="str">
        <f>A1332</f>
        <v/>
      </c>
      <c r="B1333" s="179"/>
      <c r="D1333" s="435"/>
      <c r="E1333" s="435"/>
      <c r="F1333" s="436"/>
      <c r="G1333" s="436"/>
      <c r="H1333" s="436"/>
      <c r="I1333" s="436"/>
      <c r="J1333" s="431"/>
      <c r="K1333" s="431"/>
      <c r="L1333" s="431"/>
      <c r="M1333" s="432"/>
      <c r="N1333" s="432"/>
      <c r="O1333" s="432"/>
      <c r="P1333" s="431"/>
      <c r="Q1333" s="431"/>
      <c r="R1333" s="431"/>
      <c r="S1333" s="431">
        <v>6</v>
      </c>
      <c r="T1333" s="431"/>
      <c r="U1333" s="431"/>
      <c r="V1333" s="297">
        <f>J1332+V1332</f>
        <v>5.9300000369548798</v>
      </c>
      <c r="W1333" s="297"/>
      <c r="X1333" s="297"/>
      <c r="Y1333" s="242">
        <f>Y1332+J1332*S1333</f>
        <v>46.833199668455109</v>
      </c>
      <c r="Z1333" s="242"/>
      <c r="AA1333" s="242"/>
      <c r="AB1333" s="242"/>
      <c r="AC1333" s="274"/>
      <c r="AD1333" s="274"/>
      <c r="AE1333" s="274"/>
      <c r="AF1333" s="429">
        <f>ROUND(IF(G1332="粘性土",MIN((1+V1333/(2*杭先端径))*(Y1333+2*M1332),9*M1332),IF(特に短い杭="×",3,MIN(1+V1333/(2*杭先端径),3))*Y1333*AC1332),1)</f>
        <v>129.6</v>
      </c>
      <c r="AG1333" s="429"/>
      <c r="AH1333" s="429"/>
      <c r="AI1333" s="430"/>
    </row>
    <row r="1334" spans="1:35" s="194" customFormat="1" ht="15.75" customHeight="1" x14ac:dyDescent="0.15">
      <c r="A1334" s="181" t="str">
        <f>IF(J1334="","×","")</f>
        <v/>
      </c>
      <c r="B1334" s="179"/>
      <c r="D1334" s="435">
        <v>4</v>
      </c>
      <c r="E1334" s="435"/>
      <c r="F1334" s="436"/>
      <c r="G1334" s="436" t="s">
        <v>452</v>
      </c>
      <c r="H1334" s="436"/>
      <c r="I1334" s="436"/>
      <c r="J1334" s="431">
        <v>6.5500001907348633</v>
      </c>
      <c r="K1334" s="431"/>
      <c r="L1334" s="431"/>
      <c r="M1334" s="432">
        <v>32.400001525878906</v>
      </c>
      <c r="N1334" s="432"/>
      <c r="O1334" s="432"/>
      <c r="P1334" s="431">
        <v>0</v>
      </c>
      <c r="Q1334" s="431"/>
      <c r="R1334" s="431"/>
      <c r="S1334" s="431">
        <v>6</v>
      </c>
      <c r="T1334" s="431"/>
      <c r="U1334" s="431"/>
      <c r="V1334" s="297">
        <f>V1333</f>
        <v>5.9300000369548798</v>
      </c>
      <c r="W1334" s="297"/>
      <c r="X1334" s="244"/>
      <c r="Y1334" s="242">
        <f>Y1333</f>
        <v>46.833199668455109</v>
      </c>
      <c r="Z1334" s="242"/>
      <c r="AA1334" s="242"/>
      <c r="AB1334" s="242"/>
      <c r="AC1334" s="274">
        <f>TAN(RADIANS(45+P1334/2))^2</f>
        <v>0.99999999999999978</v>
      </c>
      <c r="AD1334" s="274"/>
      <c r="AE1334" s="274"/>
      <c r="AF1334" s="429">
        <f>ROUND(IF(G1334="粘性土",MIN((1+V1334/(2*杭先端径))*(Y1334+2*M1334),9*M1334),IF(特に短い杭="×",3,MIN(1+V1334/(2*杭先端径),3))*Y1334*AC1334),1)</f>
        <v>291.60000000000002</v>
      </c>
      <c r="AG1334" s="429"/>
      <c r="AH1334" s="429"/>
      <c r="AI1334" s="430"/>
    </row>
    <row r="1335" spans="1:35" s="194" customFormat="1" ht="15.75" customHeight="1" x14ac:dyDescent="0.15">
      <c r="A1335" s="181" t="str">
        <f>A1334</f>
        <v/>
      </c>
      <c r="B1335" s="179"/>
      <c r="D1335" s="435"/>
      <c r="E1335" s="435"/>
      <c r="F1335" s="436"/>
      <c r="G1335" s="436"/>
      <c r="H1335" s="436"/>
      <c r="I1335" s="436"/>
      <c r="J1335" s="431"/>
      <c r="K1335" s="431"/>
      <c r="L1335" s="431"/>
      <c r="M1335" s="432"/>
      <c r="N1335" s="432"/>
      <c r="O1335" s="432"/>
      <c r="P1335" s="431"/>
      <c r="Q1335" s="431"/>
      <c r="R1335" s="431"/>
      <c r="S1335" s="431">
        <v>6</v>
      </c>
      <c r="T1335" s="431"/>
      <c r="U1335" s="431"/>
      <c r="V1335" s="297">
        <f>J1334+V1334</f>
        <v>12.480000227689743</v>
      </c>
      <c r="W1335" s="297"/>
      <c r="X1335" s="297"/>
      <c r="Y1335" s="242">
        <f>Y1334+J1334*S1335</f>
        <v>86.133200812864288</v>
      </c>
      <c r="Z1335" s="242"/>
      <c r="AA1335" s="242"/>
      <c r="AB1335" s="242"/>
      <c r="AC1335" s="274"/>
      <c r="AD1335" s="274"/>
      <c r="AE1335" s="274"/>
      <c r="AF1335" s="429">
        <f>ROUND(IF(G1334="粘性土",MIN((1+V1335/(2*杭先端径))*(Y1335+2*M1334),9*M1334),IF(特に短い杭="×",3,MIN(1+V1335/(2*杭先端径),3))*Y1335*AC1334),1)</f>
        <v>291.60000000000002</v>
      </c>
      <c r="AG1335" s="429"/>
      <c r="AH1335" s="429"/>
      <c r="AI1335" s="430"/>
    </row>
    <row r="1336" spans="1:35" s="194" customFormat="1" ht="15.75" customHeight="1" x14ac:dyDescent="0.15">
      <c r="A1336" s="181" t="str">
        <f>IF(J1336="","×","")</f>
        <v/>
      </c>
      <c r="B1336" s="179"/>
      <c r="D1336" s="435">
        <v>5</v>
      </c>
      <c r="E1336" s="435"/>
      <c r="F1336" s="436"/>
      <c r="G1336" s="436" t="s">
        <v>452</v>
      </c>
      <c r="H1336" s="436"/>
      <c r="I1336" s="436"/>
      <c r="J1336" s="431">
        <v>3.4500000476837158</v>
      </c>
      <c r="K1336" s="431"/>
      <c r="L1336" s="431"/>
      <c r="M1336" s="432">
        <v>53.099998474121094</v>
      </c>
      <c r="N1336" s="432"/>
      <c r="O1336" s="432"/>
      <c r="P1336" s="431">
        <v>0</v>
      </c>
      <c r="Q1336" s="431"/>
      <c r="R1336" s="431"/>
      <c r="S1336" s="431">
        <v>6</v>
      </c>
      <c r="T1336" s="431"/>
      <c r="U1336" s="431"/>
      <c r="V1336" s="297">
        <f>V1335</f>
        <v>12.480000227689743</v>
      </c>
      <c r="W1336" s="297"/>
      <c r="X1336" s="244"/>
      <c r="Y1336" s="242">
        <f>Y1335</f>
        <v>86.133200812864288</v>
      </c>
      <c r="Z1336" s="242"/>
      <c r="AA1336" s="242"/>
      <c r="AB1336" s="242"/>
      <c r="AC1336" s="274">
        <f>TAN(RADIANS(45+P1336/2))^2</f>
        <v>0.99999999999999978</v>
      </c>
      <c r="AD1336" s="274"/>
      <c r="AE1336" s="274"/>
      <c r="AF1336" s="429">
        <f>ROUND(IF(G1336="粘性土",MIN((1+V1336/(2*杭先端径))*(Y1336+2*M1336),9*M1336),IF(特に短い杭="×",3,MIN(1+V1336/(2*杭先端径),3))*Y1336*AC1336),1)</f>
        <v>477.9</v>
      </c>
      <c r="AG1336" s="429"/>
      <c r="AH1336" s="429"/>
      <c r="AI1336" s="430"/>
    </row>
    <row r="1337" spans="1:35" s="194" customFormat="1" ht="15.75" customHeight="1" x14ac:dyDescent="0.15">
      <c r="A1337" s="181" t="str">
        <f>A1336</f>
        <v/>
      </c>
      <c r="B1337" s="179"/>
      <c r="D1337" s="435"/>
      <c r="E1337" s="435"/>
      <c r="F1337" s="436"/>
      <c r="G1337" s="436"/>
      <c r="H1337" s="436"/>
      <c r="I1337" s="436"/>
      <c r="J1337" s="431"/>
      <c r="K1337" s="431"/>
      <c r="L1337" s="431"/>
      <c r="M1337" s="432"/>
      <c r="N1337" s="432"/>
      <c r="O1337" s="432"/>
      <c r="P1337" s="431"/>
      <c r="Q1337" s="431"/>
      <c r="R1337" s="431"/>
      <c r="S1337" s="431">
        <v>6</v>
      </c>
      <c r="T1337" s="431"/>
      <c r="U1337" s="431"/>
      <c r="V1337" s="297">
        <f>J1336+V1336</f>
        <v>15.930000275373459</v>
      </c>
      <c r="W1337" s="297"/>
      <c r="X1337" s="297"/>
      <c r="Y1337" s="242">
        <f>Y1336+J1336*S1337</f>
        <v>106.83320109896658</v>
      </c>
      <c r="Z1337" s="242"/>
      <c r="AA1337" s="242"/>
      <c r="AB1337" s="242"/>
      <c r="AC1337" s="274"/>
      <c r="AD1337" s="274"/>
      <c r="AE1337" s="274"/>
      <c r="AF1337" s="429">
        <f>ROUND(IF(G1336="粘性土",MIN((1+V1337/(2*杭先端径))*(Y1337+2*M1336),9*M1336),IF(特に短い杭="×",3,MIN(1+V1337/(2*杭先端径),3))*Y1337*AC1336),1)</f>
        <v>477.9</v>
      </c>
      <c r="AG1337" s="429"/>
      <c r="AH1337" s="429"/>
      <c r="AI1337" s="430"/>
    </row>
    <row r="1338" spans="1:35" s="194" customFormat="1" ht="15.75" customHeight="1" x14ac:dyDescent="0.15">
      <c r="A1338" s="181" t="str">
        <f>IF(J1338="","×","")</f>
        <v/>
      </c>
      <c r="B1338" s="179"/>
      <c r="D1338" s="435">
        <v>6</v>
      </c>
      <c r="E1338" s="435"/>
      <c r="F1338" s="436"/>
      <c r="G1338" s="436" t="s">
        <v>452</v>
      </c>
      <c r="H1338" s="436"/>
      <c r="I1338" s="436"/>
      <c r="J1338" s="431">
        <v>2.3499999046325684</v>
      </c>
      <c r="K1338" s="431"/>
      <c r="L1338" s="431"/>
      <c r="M1338" s="432">
        <v>86.300003051757812</v>
      </c>
      <c r="N1338" s="432"/>
      <c r="O1338" s="432"/>
      <c r="P1338" s="431">
        <v>0</v>
      </c>
      <c r="Q1338" s="431"/>
      <c r="R1338" s="431"/>
      <c r="S1338" s="431">
        <v>6</v>
      </c>
      <c r="T1338" s="431"/>
      <c r="U1338" s="431"/>
      <c r="V1338" s="297">
        <f>V1337</f>
        <v>15.930000275373459</v>
      </c>
      <c r="W1338" s="297"/>
      <c r="X1338" s="244"/>
      <c r="Y1338" s="242">
        <f>Y1337</f>
        <v>106.83320109896658</v>
      </c>
      <c r="Z1338" s="242"/>
      <c r="AA1338" s="242"/>
      <c r="AB1338" s="242"/>
      <c r="AC1338" s="274">
        <f>TAN(RADIANS(45+P1338/2))^2</f>
        <v>0.99999999999999978</v>
      </c>
      <c r="AD1338" s="274"/>
      <c r="AE1338" s="274"/>
      <c r="AF1338" s="429">
        <f>ROUND(IF(G1338="粘性土",MIN((1+V1338/(2*杭先端径))*(Y1338+2*M1338),9*M1338),IF(特に短い杭="×",3,MIN(1+V1338/(2*杭先端径),3))*Y1338*AC1338),1)</f>
        <v>776.7</v>
      </c>
      <c r="AG1338" s="429"/>
      <c r="AH1338" s="429"/>
      <c r="AI1338" s="430"/>
    </row>
    <row r="1339" spans="1:35" s="194" customFormat="1" ht="15.75" customHeight="1" x14ac:dyDescent="0.15">
      <c r="A1339" s="181" t="str">
        <f>A1338</f>
        <v/>
      </c>
      <c r="B1339" s="179"/>
      <c r="D1339" s="435"/>
      <c r="E1339" s="435"/>
      <c r="F1339" s="436"/>
      <c r="G1339" s="436"/>
      <c r="H1339" s="436"/>
      <c r="I1339" s="436"/>
      <c r="J1339" s="431"/>
      <c r="K1339" s="431"/>
      <c r="L1339" s="431"/>
      <c r="M1339" s="432"/>
      <c r="N1339" s="432"/>
      <c r="O1339" s="432"/>
      <c r="P1339" s="431"/>
      <c r="Q1339" s="431"/>
      <c r="R1339" s="431"/>
      <c r="S1339" s="431">
        <v>6</v>
      </c>
      <c r="T1339" s="431"/>
      <c r="U1339" s="431"/>
      <c r="V1339" s="297">
        <f>J1338+V1338</f>
        <v>18.280000180006027</v>
      </c>
      <c r="W1339" s="297"/>
      <c r="X1339" s="297"/>
      <c r="Y1339" s="242">
        <f>Y1338+J1338*S1339</f>
        <v>120.93320052676199</v>
      </c>
      <c r="Z1339" s="242"/>
      <c r="AA1339" s="242"/>
      <c r="AB1339" s="242"/>
      <c r="AC1339" s="274"/>
      <c r="AD1339" s="274"/>
      <c r="AE1339" s="274"/>
      <c r="AF1339" s="429">
        <f>ROUND(IF(G1338="粘性土",MIN((1+V1339/(2*杭先端径))*(Y1339+2*M1338),9*M1338),IF(特に短い杭="×",3,MIN(1+V1339/(2*杭先端径),3))*Y1339*AC1338),1)</f>
        <v>776.7</v>
      </c>
      <c r="AG1339" s="429"/>
      <c r="AH1339" s="429"/>
      <c r="AI1339" s="430"/>
    </row>
    <row r="1340" spans="1:35" s="194" customFormat="1" ht="15.75" customHeight="1" x14ac:dyDescent="0.15">
      <c r="A1340" s="181" t="str">
        <f>IF(J1340="","×","")</f>
        <v/>
      </c>
      <c r="B1340" s="179"/>
      <c r="D1340" s="435">
        <v>7</v>
      </c>
      <c r="E1340" s="435"/>
      <c r="F1340" s="436"/>
      <c r="G1340" s="436" t="s">
        <v>397</v>
      </c>
      <c r="H1340" s="436"/>
      <c r="I1340" s="436"/>
      <c r="J1340" s="431">
        <v>8.6000003814697266</v>
      </c>
      <c r="K1340" s="431"/>
      <c r="L1340" s="431"/>
      <c r="M1340" s="432">
        <v>0</v>
      </c>
      <c r="N1340" s="432"/>
      <c r="O1340" s="432"/>
      <c r="P1340" s="431">
        <v>34</v>
      </c>
      <c r="Q1340" s="431"/>
      <c r="R1340" s="431"/>
      <c r="S1340" s="431">
        <v>9</v>
      </c>
      <c r="T1340" s="431"/>
      <c r="U1340" s="431"/>
      <c r="V1340" s="297">
        <f>V1339</f>
        <v>18.280000180006027</v>
      </c>
      <c r="W1340" s="297"/>
      <c r="X1340" s="244"/>
      <c r="Y1340" s="242">
        <f>Y1339</f>
        <v>120.93320052676199</v>
      </c>
      <c r="Z1340" s="242"/>
      <c r="AA1340" s="242"/>
      <c r="AB1340" s="242"/>
      <c r="AC1340" s="274">
        <f>TAN(RADIANS(45+P1340/2))^2</f>
        <v>3.5371320374541071</v>
      </c>
      <c r="AD1340" s="274"/>
      <c r="AE1340" s="274"/>
      <c r="AF1340" s="429">
        <f>ROUND(IF(G1340="粘性土",MIN((1+V1340/(2*杭先端径))*(Y1340+2*M1340),9*M1340),IF(特に短い杭="×",3,MIN(1+V1340/(2*杭先端径),3))*Y1340*AC1340),1)</f>
        <v>1283.3</v>
      </c>
      <c r="AG1340" s="429"/>
      <c r="AH1340" s="429"/>
      <c r="AI1340" s="430"/>
    </row>
    <row r="1341" spans="1:35" s="194" customFormat="1" ht="15.75" customHeight="1" x14ac:dyDescent="0.15">
      <c r="A1341" s="181" t="str">
        <f>A1340</f>
        <v/>
      </c>
      <c r="B1341" s="179"/>
      <c r="D1341" s="435"/>
      <c r="E1341" s="435"/>
      <c r="F1341" s="436"/>
      <c r="G1341" s="436"/>
      <c r="H1341" s="436"/>
      <c r="I1341" s="436"/>
      <c r="J1341" s="431"/>
      <c r="K1341" s="431"/>
      <c r="L1341" s="431"/>
      <c r="M1341" s="432"/>
      <c r="N1341" s="432"/>
      <c r="O1341" s="432"/>
      <c r="P1341" s="431"/>
      <c r="Q1341" s="431"/>
      <c r="R1341" s="431"/>
      <c r="S1341" s="431">
        <v>9</v>
      </c>
      <c r="T1341" s="431"/>
      <c r="U1341" s="431"/>
      <c r="V1341" s="297">
        <f>J1340+V1340</f>
        <v>26.880000561475754</v>
      </c>
      <c r="W1341" s="297"/>
      <c r="X1341" s="297"/>
      <c r="Y1341" s="242">
        <f>Y1340+J1340*S1341</f>
        <v>198.33320395998953</v>
      </c>
      <c r="Z1341" s="242"/>
      <c r="AA1341" s="242"/>
      <c r="AB1341" s="242"/>
      <c r="AC1341" s="274"/>
      <c r="AD1341" s="274"/>
      <c r="AE1341" s="274"/>
      <c r="AF1341" s="429">
        <f>ROUND(IF(G1340="粘性土",MIN((1+V1341/(2*杭先端径))*(Y1341+2*M1340),9*M1340),IF(特に短い杭="×",3,MIN(1+V1341/(2*杭先端径),3))*Y1341*AC1340),1)</f>
        <v>2104.6</v>
      </c>
      <c r="AG1341" s="429"/>
      <c r="AH1341" s="429"/>
      <c r="AI1341" s="430"/>
    </row>
    <row r="1342" spans="1:35" s="194" customFormat="1" ht="15.75" customHeight="1" x14ac:dyDescent="0.15">
      <c r="A1342" s="181" t="str">
        <f>IF(J1342="","×","")</f>
        <v/>
      </c>
      <c r="B1342" s="179"/>
      <c r="D1342" s="435">
        <v>8</v>
      </c>
      <c r="E1342" s="435"/>
      <c r="F1342" s="436"/>
      <c r="G1342" s="436" t="s">
        <v>452</v>
      </c>
      <c r="H1342" s="436"/>
      <c r="I1342" s="436"/>
      <c r="J1342" s="431">
        <v>2.2000000476837158</v>
      </c>
      <c r="K1342" s="431"/>
      <c r="L1342" s="431"/>
      <c r="M1342" s="432">
        <v>84.699996948242188</v>
      </c>
      <c r="N1342" s="432"/>
      <c r="O1342" s="432"/>
      <c r="P1342" s="431">
        <v>0</v>
      </c>
      <c r="Q1342" s="431"/>
      <c r="R1342" s="431"/>
      <c r="S1342" s="431">
        <v>7</v>
      </c>
      <c r="T1342" s="431"/>
      <c r="U1342" s="431"/>
      <c r="V1342" s="297">
        <f>V1341</f>
        <v>26.880000561475754</v>
      </c>
      <c r="W1342" s="297"/>
      <c r="X1342" s="244"/>
      <c r="Y1342" s="242">
        <f>Y1341</f>
        <v>198.33320395998953</v>
      </c>
      <c r="Z1342" s="242"/>
      <c r="AA1342" s="242"/>
      <c r="AB1342" s="242"/>
      <c r="AC1342" s="274">
        <f>TAN(RADIANS(45+P1342/2))^2</f>
        <v>0.99999999999999978</v>
      </c>
      <c r="AD1342" s="274"/>
      <c r="AE1342" s="274"/>
      <c r="AF1342" s="429">
        <f>ROUND(IF(G1342="粘性土",MIN((1+V1342/(2*杭先端径))*(Y1342+2*M1342),9*M1342),IF(特に短い杭="×",3,MIN(1+V1342/(2*杭先端径),3))*Y1342*AC1342),1)</f>
        <v>762.3</v>
      </c>
      <c r="AG1342" s="429"/>
      <c r="AH1342" s="429"/>
      <c r="AI1342" s="430"/>
    </row>
    <row r="1343" spans="1:35" s="194" customFormat="1" ht="15.75" customHeight="1" x14ac:dyDescent="0.15">
      <c r="A1343" s="181" t="str">
        <f>A1342</f>
        <v/>
      </c>
      <c r="B1343" s="179"/>
      <c r="D1343" s="435"/>
      <c r="E1343" s="435"/>
      <c r="F1343" s="436"/>
      <c r="G1343" s="436"/>
      <c r="H1343" s="436"/>
      <c r="I1343" s="436"/>
      <c r="J1343" s="431"/>
      <c r="K1343" s="431"/>
      <c r="L1343" s="431"/>
      <c r="M1343" s="432"/>
      <c r="N1343" s="432"/>
      <c r="O1343" s="432"/>
      <c r="P1343" s="431"/>
      <c r="Q1343" s="431"/>
      <c r="R1343" s="431"/>
      <c r="S1343" s="431">
        <v>7</v>
      </c>
      <c r="T1343" s="431"/>
      <c r="U1343" s="431"/>
      <c r="V1343" s="297">
        <f>J1342+V1342</f>
        <v>29.08000060915947</v>
      </c>
      <c r="W1343" s="297"/>
      <c r="X1343" s="297"/>
      <c r="Y1343" s="242">
        <f>Y1342+J1342*S1343</f>
        <v>213.73320429377554</v>
      </c>
      <c r="Z1343" s="242"/>
      <c r="AA1343" s="242"/>
      <c r="AB1343" s="242"/>
      <c r="AC1343" s="274"/>
      <c r="AD1343" s="274"/>
      <c r="AE1343" s="274"/>
      <c r="AF1343" s="429">
        <f>ROUND(IF(G1342="粘性土",MIN((1+V1343/(2*杭先端径))*(Y1343+2*M1342),9*M1342),IF(特に短い杭="×",3,MIN(1+V1343/(2*杭先端径),3))*Y1343*AC1342),1)</f>
        <v>762.3</v>
      </c>
      <c r="AG1343" s="429"/>
      <c r="AH1343" s="429"/>
      <c r="AI1343" s="430"/>
    </row>
    <row r="1344" spans="1:35" s="194" customFormat="1" ht="15.75" customHeight="1" x14ac:dyDescent="0.15">
      <c r="A1344" s="181" t="str">
        <f>IF(J1344="","×","")</f>
        <v/>
      </c>
      <c r="B1344" s="179"/>
      <c r="D1344" s="435">
        <v>9</v>
      </c>
      <c r="E1344" s="435"/>
      <c r="F1344" s="436"/>
      <c r="G1344" s="436" t="s">
        <v>397</v>
      </c>
      <c r="H1344" s="436"/>
      <c r="I1344" s="436"/>
      <c r="J1344" s="431">
        <v>1.5</v>
      </c>
      <c r="K1344" s="431"/>
      <c r="L1344" s="431"/>
      <c r="M1344" s="432">
        <v>0</v>
      </c>
      <c r="N1344" s="432"/>
      <c r="O1344" s="432"/>
      <c r="P1344" s="431">
        <v>31</v>
      </c>
      <c r="Q1344" s="431"/>
      <c r="R1344" s="431"/>
      <c r="S1344" s="431">
        <v>9</v>
      </c>
      <c r="T1344" s="431"/>
      <c r="U1344" s="431"/>
      <c r="V1344" s="297">
        <f>V1343</f>
        <v>29.08000060915947</v>
      </c>
      <c r="W1344" s="297"/>
      <c r="X1344" s="244"/>
      <c r="Y1344" s="242">
        <f>Y1343</f>
        <v>213.73320429377554</v>
      </c>
      <c r="Z1344" s="242"/>
      <c r="AA1344" s="242"/>
      <c r="AB1344" s="242"/>
      <c r="AC1344" s="274">
        <f>TAN(RADIANS(45+P1344/2))^2</f>
        <v>3.1240350974544246</v>
      </c>
      <c r="AD1344" s="274"/>
      <c r="AE1344" s="274"/>
      <c r="AF1344" s="429">
        <f>ROUND(IF(G1344="粘性土",MIN((1+V1344/(2*杭先端径))*(Y1344+2*M1344),9*M1344),IF(特に短い杭="×",3,MIN(1+V1344/(2*杭先端径),3))*Y1344*AC1344),1)</f>
        <v>2003.1</v>
      </c>
      <c r="AG1344" s="429"/>
      <c r="AH1344" s="429"/>
      <c r="AI1344" s="430"/>
    </row>
    <row r="1345" spans="1:39" s="194" customFormat="1" ht="15.75" customHeight="1" x14ac:dyDescent="0.15">
      <c r="A1345" s="181" t="str">
        <f>A1344</f>
        <v/>
      </c>
      <c r="B1345" s="179"/>
      <c r="D1345" s="435"/>
      <c r="E1345" s="435"/>
      <c r="F1345" s="436"/>
      <c r="G1345" s="436"/>
      <c r="H1345" s="436"/>
      <c r="I1345" s="436"/>
      <c r="J1345" s="431"/>
      <c r="K1345" s="431"/>
      <c r="L1345" s="431"/>
      <c r="M1345" s="432"/>
      <c r="N1345" s="432"/>
      <c r="O1345" s="432"/>
      <c r="P1345" s="431"/>
      <c r="Q1345" s="431"/>
      <c r="R1345" s="431"/>
      <c r="S1345" s="431">
        <v>9</v>
      </c>
      <c r="T1345" s="431"/>
      <c r="U1345" s="431"/>
      <c r="V1345" s="297">
        <f>J1344+V1344</f>
        <v>30.58000060915947</v>
      </c>
      <c r="W1345" s="297"/>
      <c r="X1345" s="297"/>
      <c r="Y1345" s="242">
        <f>Y1344+J1344*S1345</f>
        <v>227.23320429377554</v>
      </c>
      <c r="Z1345" s="242"/>
      <c r="AA1345" s="242"/>
      <c r="AB1345" s="242"/>
      <c r="AC1345" s="274"/>
      <c r="AD1345" s="274"/>
      <c r="AE1345" s="274"/>
      <c r="AF1345" s="429">
        <f>ROUND(IF(G1344="粘性土",MIN((1+V1345/(2*杭先端径))*(Y1345+2*M1344),9*M1344),IF(特に短い杭="×",3,MIN(1+V1345/(2*杭先端径),3))*Y1345*AC1344),1)</f>
        <v>2129.6999999999998</v>
      </c>
      <c r="AG1345" s="429"/>
      <c r="AH1345" s="429"/>
      <c r="AI1345" s="430"/>
    </row>
    <row r="1346" spans="1:39" s="194" customFormat="1" ht="15.75" customHeight="1" x14ac:dyDescent="0.15">
      <c r="A1346" s="181" t="str">
        <f>IF(J1346="","×","")</f>
        <v/>
      </c>
      <c r="B1346" s="179"/>
      <c r="D1346" s="435">
        <v>10</v>
      </c>
      <c r="E1346" s="435"/>
      <c r="F1346" s="436"/>
      <c r="G1346" s="436" t="s">
        <v>452</v>
      </c>
      <c r="H1346" s="436"/>
      <c r="I1346" s="436"/>
      <c r="J1346" s="431">
        <v>3.8499999046325684</v>
      </c>
      <c r="K1346" s="431"/>
      <c r="L1346" s="431"/>
      <c r="M1346" s="432">
        <v>85.900001525878906</v>
      </c>
      <c r="N1346" s="432"/>
      <c r="O1346" s="432"/>
      <c r="P1346" s="431">
        <v>0</v>
      </c>
      <c r="Q1346" s="431"/>
      <c r="R1346" s="431"/>
      <c r="S1346" s="431">
        <v>7</v>
      </c>
      <c r="T1346" s="431"/>
      <c r="U1346" s="431"/>
      <c r="V1346" s="297">
        <f>V1345</f>
        <v>30.58000060915947</v>
      </c>
      <c r="W1346" s="297"/>
      <c r="X1346" s="244"/>
      <c r="Y1346" s="242">
        <f>Y1345</f>
        <v>227.23320429377554</v>
      </c>
      <c r="Z1346" s="242"/>
      <c r="AA1346" s="242"/>
      <c r="AB1346" s="242"/>
      <c r="AC1346" s="274">
        <f>TAN(RADIANS(45+P1346/2))^2</f>
        <v>0.99999999999999978</v>
      </c>
      <c r="AD1346" s="274"/>
      <c r="AE1346" s="274"/>
      <c r="AF1346" s="429">
        <f>ROUND(IF(G1346="粘性土",MIN((1+V1346/(2*杭先端径))*(Y1346+2*M1346),9*M1346),IF(特に短い杭="×",3,MIN(1+V1346/(2*杭先端径),3))*Y1346*AC1346),1)</f>
        <v>773.1</v>
      </c>
      <c r="AG1346" s="429"/>
      <c r="AH1346" s="429"/>
      <c r="AI1346" s="430"/>
    </row>
    <row r="1347" spans="1:39" s="194" customFormat="1" ht="15.75" customHeight="1" x14ac:dyDescent="0.15">
      <c r="A1347" s="181" t="str">
        <f>A1346</f>
        <v/>
      </c>
      <c r="B1347" s="179"/>
      <c r="D1347" s="435"/>
      <c r="E1347" s="435"/>
      <c r="F1347" s="436"/>
      <c r="G1347" s="436"/>
      <c r="H1347" s="436"/>
      <c r="I1347" s="436"/>
      <c r="J1347" s="431"/>
      <c r="K1347" s="431"/>
      <c r="L1347" s="431"/>
      <c r="M1347" s="432"/>
      <c r="N1347" s="432"/>
      <c r="O1347" s="432"/>
      <c r="P1347" s="431"/>
      <c r="Q1347" s="431"/>
      <c r="R1347" s="431"/>
      <c r="S1347" s="431">
        <v>7</v>
      </c>
      <c r="T1347" s="431"/>
      <c r="U1347" s="431"/>
      <c r="V1347" s="297">
        <f>J1346+V1346</f>
        <v>34.430000513792038</v>
      </c>
      <c r="W1347" s="297"/>
      <c r="X1347" s="297"/>
      <c r="Y1347" s="242">
        <f>Y1346+J1346*S1347</f>
        <v>254.18320362620352</v>
      </c>
      <c r="Z1347" s="242"/>
      <c r="AA1347" s="242"/>
      <c r="AB1347" s="242"/>
      <c r="AC1347" s="274"/>
      <c r="AD1347" s="274"/>
      <c r="AE1347" s="274"/>
      <c r="AF1347" s="429">
        <f>ROUND(IF(G1346="粘性土",MIN((1+V1347/(2*杭先端径))*(Y1347+2*M1346),9*M1346),IF(特に短い杭="×",3,MIN(1+V1347/(2*杭先端径),3))*Y1347*AC1346),1)</f>
        <v>773.1</v>
      </c>
      <c r="AG1347" s="429"/>
      <c r="AH1347" s="429"/>
      <c r="AI1347" s="430"/>
    </row>
    <row r="1348" spans="1:39" s="194" customFormat="1" ht="15.75" customHeight="1" x14ac:dyDescent="0.15">
      <c r="A1348" s="181" t="str">
        <f>IF(J1348="","×","")</f>
        <v/>
      </c>
      <c r="B1348" s="179"/>
      <c r="D1348" s="435">
        <v>11</v>
      </c>
      <c r="E1348" s="435"/>
      <c r="F1348" s="436"/>
      <c r="G1348" s="436" t="s">
        <v>397</v>
      </c>
      <c r="H1348" s="436"/>
      <c r="I1348" s="436"/>
      <c r="J1348" s="431">
        <v>2.4000000953674316</v>
      </c>
      <c r="K1348" s="431"/>
      <c r="L1348" s="431"/>
      <c r="M1348" s="432">
        <v>0</v>
      </c>
      <c r="N1348" s="432"/>
      <c r="O1348" s="432"/>
      <c r="P1348" s="431">
        <v>32</v>
      </c>
      <c r="Q1348" s="431"/>
      <c r="R1348" s="431"/>
      <c r="S1348" s="431">
        <v>9</v>
      </c>
      <c r="T1348" s="431"/>
      <c r="U1348" s="431"/>
      <c r="V1348" s="297">
        <f>V1347</f>
        <v>34.430000513792038</v>
      </c>
      <c r="W1348" s="297"/>
      <c r="X1348" s="244"/>
      <c r="Y1348" s="242">
        <f>Y1347</f>
        <v>254.18320362620352</v>
      </c>
      <c r="Z1348" s="242"/>
      <c r="AA1348" s="242"/>
      <c r="AB1348" s="242"/>
      <c r="AC1348" s="274">
        <f>TAN(RADIANS(45+P1348/2))^2</f>
        <v>3.2545883032998622</v>
      </c>
      <c r="AD1348" s="274"/>
      <c r="AE1348" s="274"/>
      <c r="AF1348" s="429">
        <f>ROUND(IF(G1348="粘性土",MIN((1+V1348/(2*杭先端径))*(Y1348+2*M1348),9*M1348),IF(特に短い杭="×",3,MIN(1+V1348/(2*杭先端径),3))*Y1348*AC1348),1)</f>
        <v>2481.8000000000002</v>
      </c>
      <c r="AG1348" s="429"/>
      <c r="AH1348" s="429"/>
      <c r="AI1348" s="430"/>
    </row>
    <row r="1349" spans="1:39" s="194" customFormat="1" ht="15.75" customHeight="1" x14ac:dyDescent="0.15">
      <c r="A1349" s="181" t="str">
        <f>A1348</f>
        <v/>
      </c>
      <c r="B1349" s="179"/>
      <c r="D1349" s="435"/>
      <c r="E1349" s="435"/>
      <c r="F1349" s="436"/>
      <c r="G1349" s="436"/>
      <c r="H1349" s="436"/>
      <c r="I1349" s="436"/>
      <c r="J1349" s="431"/>
      <c r="K1349" s="431"/>
      <c r="L1349" s="431"/>
      <c r="M1349" s="432"/>
      <c r="N1349" s="432"/>
      <c r="O1349" s="432"/>
      <c r="P1349" s="431"/>
      <c r="Q1349" s="431"/>
      <c r="R1349" s="431"/>
      <c r="S1349" s="431">
        <v>9</v>
      </c>
      <c r="T1349" s="431"/>
      <c r="U1349" s="431"/>
      <c r="V1349" s="297">
        <f>J1348+V1348</f>
        <v>36.83000060915947</v>
      </c>
      <c r="W1349" s="297"/>
      <c r="X1349" s="297"/>
      <c r="Y1349" s="242">
        <f>Y1348+J1348*S1349</f>
        <v>275.78320448451041</v>
      </c>
      <c r="Z1349" s="242"/>
      <c r="AA1349" s="242"/>
      <c r="AB1349" s="242"/>
      <c r="AC1349" s="274"/>
      <c r="AD1349" s="274"/>
      <c r="AE1349" s="274"/>
      <c r="AF1349" s="429">
        <f>ROUND(IF(G1348="粘性土",MIN((1+V1349/(2*杭先端径))*(Y1349+2*M1348),9*M1348),IF(特に短い杭="×",3,MIN(1+V1349/(2*杭先端径),3))*Y1349*AC1348),1)</f>
        <v>2692.7</v>
      </c>
      <c r="AG1349" s="429"/>
      <c r="AH1349" s="429"/>
      <c r="AI1349" s="430"/>
    </row>
    <row r="1350" spans="1:39" s="194" customFormat="1" ht="15.75" customHeight="1" x14ac:dyDescent="0.15">
      <c r="A1350" s="181" t="str">
        <f>IF(J1350="","×","")</f>
        <v/>
      </c>
      <c r="B1350" s="179"/>
      <c r="D1350" s="435">
        <v>12</v>
      </c>
      <c r="E1350" s="435"/>
      <c r="F1350" s="436"/>
      <c r="G1350" s="436" t="s">
        <v>452</v>
      </c>
      <c r="H1350" s="436"/>
      <c r="I1350" s="436"/>
      <c r="J1350" s="431">
        <v>2.2699999809265137</v>
      </c>
      <c r="K1350" s="431"/>
      <c r="L1350" s="431"/>
      <c r="M1350" s="432">
        <v>85.900001525878906</v>
      </c>
      <c r="N1350" s="432"/>
      <c r="O1350" s="432"/>
      <c r="P1350" s="431">
        <v>0</v>
      </c>
      <c r="Q1350" s="431"/>
      <c r="R1350" s="431"/>
      <c r="S1350" s="431">
        <v>6</v>
      </c>
      <c r="T1350" s="431"/>
      <c r="U1350" s="431"/>
      <c r="V1350" s="297">
        <f>V1349</f>
        <v>36.83000060915947</v>
      </c>
      <c r="W1350" s="297"/>
      <c r="X1350" s="244"/>
      <c r="Y1350" s="242">
        <f>Y1349</f>
        <v>275.78320448451041</v>
      </c>
      <c r="Z1350" s="242"/>
      <c r="AA1350" s="242"/>
      <c r="AB1350" s="242"/>
      <c r="AC1350" s="274">
        <f>TAN(RADIANS(45+P1350/2))^2</f>
        <v>0.99999999999999978</v>
      </c>
      <c r="AD1350" s="274"/>
      <c r="AE1350" s="274"/>
      <c r="AF1350" s="429">
        <f>ROUND(IF(G1350="粘性土",MIN((1+V1350/(2*杭先端径))*(Y1350+2*M1350),9*M1350),IF(特に短い杭="×",3,MIN(1+V1350/(2*杭先端径),3))*Y1350*AC1350),1)</f>
        <v>773.1</v>
      </c>
      <c r="AG1350" s="429"/>
      <c r="AH1350" s="429"/>
      <c r="AI1350" s="430"/>
    </row>
    <row r="1351" spans="1:39" s="194" customFormat="1" ht="15.75" customHeight="1" x14ac:dyDescent="0.15">
      <c r="A1351" s="181" t="str">
        <f>A1350</f>
        <v/>
      </c>
      <c r="B1351" s="179"/>
      <c r="D1351" s="435"/>
      <c r="E1351" s="435"/>
      <c r="F1351" s="436"/>
      <c r="G1351" s="436"/>
      <c r="H1351" s="436"/>
      <c r="I1351" s="436"/>
      <c r="J1351" s="431"/>
      <c r="K1351" s="431"/>
      <c r="L1351" s="431"/>
      <c r="M1351" s="432"/>
      <c r="N1351" s="432"/>
      <c r="O1351" s="432"/>
      <c r="P1351" s="431"/>
      <c r="Q1351" s="431"/>
      <c r="R1351" s="431"/>
      <c r="S1351" s="431">
        <v>6</v>
      </c>
      <c r="T1351" s="431"/>
      <c r="U1351" s="431"/>
      <c r="V1351" s="297">
        <f>J1350+V1350</f>
        <v>39.100000590085983</v>
      </c>
      <c r="W1351" s="297"/>
      <c r="X1351" s="297"/>
      <c r="Y1351" s="242">
        <f>Y1350+J1350*S1351</f>
        <v>289.40320437006949</v>
      </c>
      <c r="Z1351" s="242"/>
      <c r="AA1351" s="242"/>
      <c r="AB1351" s="242"/>
      <c r="AC1351" s="274"/>
      <c r="AD1351" s="274"/>
      <c r="AE1351" s="274"/>
      <c r="AF1351" s="429">
        <f>ROUND(IF(G1350="粘性土",MIN((1+V1351/(2*杭先端径))*(Y1351+2*M1350),9*M1350),IF(特に短い杭="×",3,MIN(1+V1351/(2*杭先端径),3))*Y1351*AC1350),1)</f>
        <v>773.1</v>
      </c>
      <c r="AG1351" s="429"/>
      <c r="AH1351" s="429"/>
      <c r="AI1351" s="430"/>
    </row>
    <row r="1352" spans="1:39" s="194" customFormat="1" ht="15.75" hidden="1" customHeight="1" x14ac:dyDescent="0.15">
      <c r="A1352" s="181" t="str">
        <f>IF(J1352="","×","")</f>
        <v>×</v>
      </c>
      <c r="B1352" s="179"/>
      <c r="D1352" s="435"/>
      <c r="E1352" s="435"/>
      <c r="F1352" s="436"/>
      <c r="G1352" s="436"/>
      <c r="H1352" s="436"/>
      <c r="I1352" s="436"/>
      <c r="J1352" s="431"/>
      <c r="K1352" s="431"/>
      <c r="L1352" s="431"/>
      <c r="M1352" s="432"/>
      <c r="N1352" s="432"/>
      <c r="O1352" s="432"/>
      <c r="P1352" s="431"/>
      <c r="Q1352" s="431"/>
      <c r="R1352" s="431"/>
      <c r="S1352" s="431"/>
      <c r="T1352" s="431"/>
      <c r="U1352" s="431"/>
      <c r="V1352" s="297">
        <f>V1351</f>
        <v>39.100000590085983</v>
      </c>
      <c r="W1352" s="297"/>
      <c r="X1352" s="244"/>
      <c r="Y1352" s="242">
        <f>Y1351</f>
        <v>289.40320437006949</v>
      </c>
      <c r="Z1352" s="242"/>
      <c r="AA1352" s="242"/>
      <c r="AB1352" s="242"/>
      <c r="AC1352" s="274">
        <f>TAN(RADIANS(45+P1352/2))^2</f>
        <v>0.99999999999999978</v>
      </c>
      <c r="AD1352" s="274"/>
      <c r="AE1352" s="274"/>
      <c r="AF1352" s="429">
        <f>ROUND(IF(G1352="粘性土",MIN((1+V1352/(2*杭先端径))*(Y1352+2*M1352),9*M1352),IF(特に短い杭="×",3,MIN(1+V1352/(2*杭先端径),3))*Y1352*AC1352),1)</f>
        <v>868.2</v>
      </c>
      <c r="AG1352" s="429"/>
      <c r="AH1352" s="429"/>
      <c r="AI1352" s="430"/>
    </row>
    <row r="1353" spans="1:39" s="194" customFormat="1" ht="15.75" hidden="1" customHeight="1" x14ac:dyDescent="0.15">
      <c r="A1353" s="181" t="str">
        <f>A1352</f>
        <v>×</v>
      </c>
      <c r="B1353" s="179"/>
      <c r="D1353" s="435"/>
      <c r="E1353" s="435"/>
      <c r="F1353" s="436"/>
      <c r="G1353" s="436"/>
      <c r="H1353" s="436"/>
      <c r="I1353" s="436"/>
      <c r="J1353" s="431"/>
      <c r="K1353" s="431"/>
      <c r="L1353" s="431"/>
      <c r="M1353" s="432"/>
      <c r="N1353" s="432"/>
      <c r="O1353" s="432"/>
      <c r="P1353" s="431"/>
      <c r="Q1353" s="431"/>
      <c r="R1353" s="431"/>
      <c r="S1353" s="431"/>
      <c r="T1353" s="431"/>
      <c r="U1353" s="431"/>
      <c r="V1353" s="297">
        <f>J1352+V1352</f>
        <v>39.100000590085983</v>
      </c>
      <c r="W1353" s="297"/>
      <c r="X1353" s="297"/>
      <c r="Y1353" s="242">
        <f>Y1352+J1352*S1353</f>
        <v>289.40320437006949</v>
      </c>
      <c r="Z1353" s="242"/>
      <c r="AA1353" s="242"/>
      <c r="AB1353" s="242"/>
      <c r="AC1353" s="274"/>
      <c r="AD1353" s="274"/>
      <c r="AE1353" s="274"/>
      <c r="AF1353" s="429">
        <f>ROUND(IF(G1352="粘性土",MIN((1+V1353/(2*杭先端径))*(Y1353+2*M1352),9*M1352),IF(特に短い杭="×",3,MIN(1+V1353/(2*杭先端径),3))*Y1353*AC1352),1)</f>
        <v>868.2</v>
      </c>
      <c r="AG1353" s="429"/>
      <c r="AH1353" s="429"/>
      <c r="AI1353" s="430"/>
    </row>
    <row r="1354" spans="1:39" s="194" customFormat="1" ht="15.75" hidden="1" customHeight="1" x14ac:dyDescent="0.15">
      <c r="A1354" s="181" t="str">
        <f>IF(J1354="","×","")</f>
        <v>×</v>
      </c>
      <c r="B1354" s="179"/>
      <c r="D1354" s="435"/>
      <c r="E1354" s="435"/>
      <c r="F1354" s="436"/>
      <c r="G1354" s="436"/>
      <c r="H1354" s="436"/>
      <c r="I1354" s="436"/>
      <c r="J1354" s="431"/>
      <c r="K1354" s="431"/>
      <c r="L1354" s="431"/>
      <c r="M1354" s="432"/>
      <c r="N1354" s="432"/>
      <c r="O1354" s="432"/>
      <c r="P1354" s="431"/>
      <c r="Q1354" s="431"/>
      <c r="R1354" s="431"/>
      <c r="S1354" s="431"/>
      <c r="T1354" s="431"/>
      <c r="U1354" s="431"/>
      <c r="V1354" s="297">
        <f>V1353</f>
        <v>39.100000590085983</v>
      </c>
      <c r="W1354" s="297"/>
      <c r="X1354" s="244"/>
      <c r="Y1354" s="242">
        <f>Y1353</f>
        <v>289.40320437006949</v>
      </c>
      <c r="Z1354" s="242"/>
      <c r="AA1354" s="242"/>
      <c r="AB1354" s="242"/>
      <c r="AC1354" s="274">
        <f>TAN(RADIANS(45+P1354/2))^2</f>
        <v>0.99999999999999978</v>
      </c>
      <c r="AD1354" s="274"/>
      <c r="AE1354" s="274"/>
      <c r="AF1354" s="429">
        <f>ROUND(IF(G1354="粘性土",MIN((1+V1354/(2*杭先端径))*(Y1354+2*M1354),9*M1354),IF(特に短い杭="×",3,MIN(1+V1354/(2*杭先端径),3))*Y1354*AC1354),1)</f>
        <v>868.2</v>
      </c>
      <c r="AG1354" s="429"/>
      <c r="AH1354" s="429"/>
      <c r="AI1354" s="430"/>
    </row>
    <row r="1355" spans="1:39" s="194" customFormat="1" ht="15.75" hidden="1" customHeight="1" x14ac:dyDescent="0.15">
      <c r="A1355" s="181" t="str">
        <f>A1354</f>
        <v>×</v>
      </c>
      <c r="B1355" s="179"/>
      <c r="D1355" s="435"/>
      <c r="E1355" s="435"/>
      <c r="F1355" s="436"/>
      <c r="G1355" s="436"/>
      <c r="H1355" s="436"/>
      <c r="I1355" s="436"/>
      <c r="J1355" s="431"/>
      <c r="K1355" s="431"/>
      <c r="L1355" s="431"/>
      <c r="M1355" s="432"/>
      <c r="N1355" s="432"/>
      <c r="O1355" s="432"/>
      <c r="P1355" s="431"/>
      <c r="Q1355" s="431"/>
      <c r="R1355" s="431"/>
      <c r="S1355" s="431"/>
      <c r="T1355" s="431"/>
      <c r="U1355" s="431"/>
      <c r="V1355" s="297">
        <f>J1354+V1354</f>
        <v>39.100000590085983</v>
      </c>
      <c r="W1355" s="297"/>
      <c r="X1355" s="297"/>
      <c r="Y1355" s="242">
        <f>Y1354+J1354*S1355</f>
        <v>289.40320437006949</v>
      </c>
      <c r="Z1355" s="242"/>
      <c r="AA1355" s="242"/>
      <c r="AB1355" s="242"/>
      <c r="AC1355" s="274"/>
      <c r="AD1355" s="274"/>
      <c r="AE1355" s="274"/>
      <c r="AF1355" s="429">
        <f>ROUND(IF(G1354="粘性土",MIN((1+V1355/(2*杭先端径))*(Y1355+2*M1354),9*M1354),IF(特に短い杭="×",3,MIN(1+V1355/(2*杭先端径),3))*Y1355*AC1354),1)</f>
        <v>868.2</v>
      </c>
      <c r="AG1355" s="429"/>
      <c r="AH1355" s="429"/>
      <c r="AI1355" s="430"/>
    </row>
    <row r="1356" spans="1:39" s="194" customFormat="1" ht="15.75" hidden="1" customHeight="1" x14ac:dyDescent="0.15">
      <c r="A1356" s="181" t="str">
        <f>IF(J1356="","×","")</f>
        <v>×</v>
      </c>
      <c r="B1356" s="179"/>
      <c r="D1356" s="435"/>
      <c r="E1356" s="435"/>
      <c r="F1356" s="436"/>
      <c r="G1356" s="436"/>
      <c r="H1356" s="436"/>
      <c r="I1356" s="436"/>
      <c r="J1356" s="431"/>
      <c r="K1356" s="431"/>
      <c r="L1356" s="431"/>
      <c r="M1356" s="432"/>
      <c r="N1356" s="432"/>
      <c r="O1356" s="432"/>
      <c r="P1356" s="431"/>
      <c r="Q1356" s="431"/>
      <c r="R1356" s="431"/>
      <c r="S1356" s="431"/>
      <c r="T1356" s="431"/>
      <c r="U1356" s="431"/>
      <c r="V1356" s="297">
        <f>V1355</f>
        <v>39.100000590085983</v>
      </c>
      <c r="W1356" s="297"/>
      <c r="X1356" s="244"/>
      <c r="Y1356" s="242">
        <f>Y1355</f>
        <v>289.40320437006949</v>
      </c>
      <c r="Z1356" s="242"/>
      <c r="AA1356" s="242"/>
      <c r="AB1356" s="242"/>
      <c r="AC1356" s="274">
        <f>TAN(RADIANS(45+P1356/2))^2</f>
        <v>0.99999999999999978</v>
      </c>
      <c r="AD1356" s="274"/>
      <c r="AE1356" s="274"/>
      <c r="AF1356" s="429">
        <f>ROUND(IF(G1356="粘性土",MIN((1+V1356/(2*杭先端径))*(Y1356+2*M1356),9*M1356),IF(特に短い杭="×",3,MIN(1+V1356/(2*杭先端径),3))*Y1356*AC1356),1)</f>
        <v>868.2</v>
      </c>
      <c r="AG1356" s="429"/>
      <c r="AH1356" s="429"/>
      <c r="AI1356" s="430"/>
    </row>
    <row r="1357" spans="1:39" s="194" customFormat="1" ht="15.75" hidden="1" customHeight="1" x14ac:dyDescent="0.15">
      <c r="A1357" s="181" t="str">
        <f>A1356</f>
        <v>×</v>
      </c>
      <c r="B1357" s="179"/>
      <c r="D1357" s="435"/>
      <c r="E1357" s="435"/>
      <c r="F1357" s="436"/>
      <c r="G1357" s="436"/>
      <c r="H1357" s="436"/>
      <c r="I1357" s="436"/>
      <c r="J1357" s="431"/>
      <c r="K1357" s="431"/>
      <c r="L1357" s="431"/>
      <c r="M1357" s="432"/>
      <c r="N1357" s="432"/>
      <c r="O1357" s="432"/>
      <c r="P1357" s="431"/>
      <c r="Q1357" s="431"/>
      <c r="R1357" s="431"/>
      <c r="S1357" s="431"/>
      <c r="T1357" s="431"/>
      <c r="U1357" s="431"/>
      <c r="V1357" s="297">
        <f>J1356+V1356</f>
        <v>39.100000590085983</v>
      </c>
      <c r="W1357" s="297"/>
      <c r="X1357" s="297"/>
      <c r="Y1357" s="242">
        <f>Y1356+J1356*S1357</f>
        <v>289.40320437006949</v>
      </c>
      <c r="Z1357" s="242"/>
      <c r="AA1357" s="242"/>
      <c r="AB1357" s="242"/>
      <c r="AC1357" s="274"/>
      <c r="AD1357" s="274"/>
      <c r="AE1357" s="274"/>
      <c r="AF1357" s="429">
        <f>ROUND(IF(G1356="粘性土",MIN((1+V1357/(2*杭先端径))*(Y1357+2*M1356),9*M1356),IF(特に短い杭="×",3,MIN(1+V1357/(2*杭先端径),3))*Y1357*AC1356),1)</f>
        <v>868.2</v>
      </c>
      <c r="AG1357" s="429"/>
      <c r="AH1357" s="429"/>
      <c r="AI1357" s="430"/>
    </row>
    <row r="1358" spans="1:39" s="194" customFormat="1" ht="15.75" hidden="1" customHeight="1" x14ac:dyDescent="0.15">
      <c r="A1358" s="181" t="str">
        <f>IF(J1358="","×","")</f>
        <v>×</v>
      </c>
      <c r="B1358" s="179"/>
      <c r="D1358" s="435"/>
      <c r="E1358" s="435"/>
      <c r="F1358" s="436"/>
      <c r="G1358" s="436"/>
      <c r="H1358" s="436"/>
      <c r="I1358" s="436"/>
      <c r="J1358" s="431"/>
      <c r="K1358" s="431"/>
      <c r="L1358" s="431"/>
      <c r="M1358" s="432"/>
      <c r="N1358" s="432"/>
      <c r="O1358" s="432"/>
      <c r="P1358" s="431"/>
      <c r="Q1358" s="431"/>
      <c r="R1358" s="431"/>
      <c r="S1358" s="431"/>
      <c r="T1358" s="431"/>
      <c r="U1358" s="431"/>
      <c r="V1358" s="297">
        <f>V1357</f>
        <v>39.100000590085983</v>
      </c>
      <c r="W1358" s="297"/>
      <c r="X1358" s="244"/>
      <c r="Y1358" s="242">
        <f>Y1357</f>
        <v>289.40320437006949</v>
      </c>
      <c r="Z1358" s="242"/>
      <c r="AA1358" s="242"/>
      <c r="AB1358" s="242"/>
      <c r="AC1358" s="274">
        <f>TAN(RADIANS(45+P1358/2))^2</f>
        <v>0.99999999999999978</v>
      </c>
      <c r="AD1358" s="274"/>
      <c r="AE1358" s="274"/>
      <c r="AF1358" s="429">
        <f>ROUND(IF(G1358="粘性土",MIN((1+V1358/(2*杭先端径))*(Y1358+2*M1358),9*M1358),IF(特に短い杭="×",3,MIN(1+V1358/(2*杭先端径),3))*Y1358*AC1358),1)</f>
        <v>868.2</v>
      </c>
      <c r="AG1358" s="429"/>
      <c r="AH1358" s="429"/>
      <c r="AI1358" s="430"/>
    </row>
    <row r="1359" spans="1:39" s="194" customFormat="1" ht="15.75" hidden="1" customHeight="1" x14ac:dyDescent="0.15">
      <c r="A1359" s="181" t="str">
        <f>A1358</f>
        <v>×</v>
      </c>
      <c r="B1359" s="179"/>
      <c r="D1359" s="505"/>
      <c r="E1359" s="505"/>
      <c r="F1359" s="506"/>
      <c r="G1359" s="506"/>
      <c r="H1359" s="506"/>
      <c r="I1359" s="506"/>
      <c r="J1359" s="457"/>
      <c r="K1359" s="457"/>
      <c r="L1359" s="457"/>
      <c r="M1359" s="654"/>
      <c r="N1359" s="654"/>
      <c r="O1359" s="654"/>
      <c r="P1359" s="457"/>
      <c r="Q1359" s="457"/>
      <c r="R1359" s="457"/>
      <c r="S1359" s="457"/>
      <c r="T1359" s="457"/>
      <c r="U1359" s="457"/>
      <c r="V1359" s="298">
        <f>J1358+V1358</f>
        <v>39.100000590085983</v>
      </c>
      <c r="W1359" s="298"/>
      <c r="X1359" s="298"/>
      <c r="Y1359" s="253">
        <f>Y1358+J1358*S1359</f>
        <v>289.40320437006949</v>
      </c>
      <c r="Z1359" s="253"/>
      <c r="AA1359" s="253"/>
      <c r="AB1359" s="253"/>
      <c r="AC1359" s="275"/>
      <c r="AD1359" s="275"/>
      <c r="AE1359" s="275"/>
      <c r="AF1359" s="444">
        <f>ROUND(IF(G1358="粘性土",MIN((1+V1359/(2*杭先端径))*(Y1359+2*M1358),9*M1358),IF(特に短い杭="×",3,MIN(1+V1359/(2*杭先端径),3))*Y1359*AC1358),1)</f>
        <v>868.2</v>
      </c>
      <c r="AG1359" s="444"/>
      <c r="AH1359" s="444"/>
      <c r="AI1359" s="460"/>
    </row>
    <row r="1360" spans="1:39" s="194" customFormat="1" ht="15.75" customHeight="1" x14ac:dyDescent="0.15">
      <c r="B1360" s="179" t="s">
        <v>571</v>
      </c>
      <c r="D1360" s="66"/>
      <c r="E1360" s="66"/>
      <c r="F1360" s="66"/>
      <c r="G1360" s="66"/>
      <c r="H1360" s="183"/>
      <c r="I1360" s="183"/>
      <c r="J1360" s="183"/>
      <c r="K1360" s="183"/>
      <c r="L1360" s="183"/>
      <c r="M1360" s="190"/>
      <c r="N1360" s="36"/>
      <c r="O1360" s="36"/>
      <c r="P1360" s="36"/>
      <c r="Q1360" s="190"/>
      <c r="R1360" s="190"/>
      <c r="S1360" s="190"/>
      <c r="T1360" s="190"/>
      <c r="U1360" s="190"/>
      <c r="V1360" s="190"/>
      <c r="W1360" s="190"/>
      <c r="X1360" s="190"/>
      <c r="Y1360" s="190"/>
      <c r="Z1360" s="82"/>
      <c r="AA1360" s="82"/>
      <c r="AB1360" s="82"/>
      <c r="AC1360" s="36"/>
      <c r="AD1360" s="36"/>
      <c r="AE1360" s="36"/>
      <c r="AF1360" s="66"/>
      <c r="AG1360" s="66"/>
      <c r="AH1360" s="66"/>
      <c r="AI1360" s="66"/>
      <c r="AK1360" s="180"/>
      <c r="AL1360" s="180"/>
      <c r="AM1360" s="180"/>
    </row>
    <row r="1361" spans="1:40" s="194" customFormat="1" ht="15.75" customHeight="1" x14ac:dyDescent="0.15">
      <c r="I1361" s="179"/>
      <c r="J1361" s="179"/>
      <c r="K1361" s="179"/>
      <c r="L1361" s="179"/>
      <c r="M1361" s="179"/>
      <c r="N1361" s="180"/>
      <c r="O1361" s="188"/>
      <c r="P1361" s="188"/>
      <c r="Q1361" s="188"/>
      <c r="R1361" s="180"/>
      <c r="S1361" s="180"/>
      <c r="T1361" s="180"/>
      <c r="U1361" s="180"/>
      <c r="V1361" s="180"/>
      <c r="W1361" s="180"/>
      <c r="X1361" s="180"/>
      <c r="Y1361" s="180"/>
      <c r="Z1361" s="180"/>
      <c r="AA1361" s="192"/>
      <c r="AB1361" s="192"/>
      <c r="AC1361" s="192"/>
      <c r="AD1361" s="188"/>
      <c r="AE1361" s="188"/>
      <c r="AF1361" s="188"/>
      <c r="AL1361" s="180"/>
      <c r="AM1361" s="180"/>
      <c r="AN1361" s="180"/>
    </row>
    <row r="1362" spans="1:40" s="194" customFormat="1" ht="15.75" customHeight="1" x14ac:dyDescent="0.15">
      <c r="E1362" s="25" t="s">
        <v>322</v>
      </c>
    </row>
    <row r="1363" spans="1:40" s="194" customFormat="1" ht="15.75" customHeight="1" x14ac:dyDescent="0.15">
      <c r="F1363" s="194" t="s">
        <v>323</v>
      </c>
    </row>
    <row r="1364" spans="1:40" s="194" customFormat="1" ht="15.75" customHeight="1" x14ac:dyDescent="0.15"/>
    <row r="1365" spans="1:40" s="194" customFormat="1" ht="15.75" customHeight="1" x14ac:dyDescent="0.15">
      <c r="C1365" s="28" t="s">
        <v>496</v>
      </c>
      <c r="D1365" s="34"/>
      <c r="E1365" s="34"/>
      <c r="F1365" s="34"/>
      <c r="G1365" s="28"/>
      <c r="H1365" s="28"/>
      <c r="I1365" s="28"/>
      <c r="J1365" s="28"/>
      <c r="K1365" s="28"/>
      <c r="L1365" s="28"/>
      <c r="M1365" s="28"/>
      <c r="N1365" s="28"/>
      <c r="O1365" s="28"/>
      <c r="P1365" s="28"/>
      <c r="Q1365" s="28"/>
      <c r="R1365" s="28"/>
      <c r="S1365" s="28"/>
      <c r="T1365" s="28"/>
      <c r="U1365" s="28"/>
      <c r="V1365" s="28"/>
      <c r="W1365" s="28"/>
      <c r="X1365" s="28"/>
      <c r="Y1365" s="28"/>
      <c r="Z1365" s="28"/>
      <c r="AA1365" s="34"/>
      <c r="AB1365" s="34"/>
      <c r="AC1365" s="34"/>
      <c r="AD1365" s="34"/>
      <c r="AE1365" s="34"/>
      <c r="AF1365" s="34"/>
      <c r="AG1365" s="34"/>
      <c r="AH1365" s="34"/>
      <c r="AI1365" s="34"/>
    </row>
    <row r="1366" spans="1:40" s="194" customFormat="1" ht="15.75" customHeight="1" x14ac:dyDescent="0.15">
      <c r="C1366" s="405" t="s">
        <v>8</v>
      </c>
      <c r="D1366" s="406"/>
      <c r="E1366" s="406" t="s">
        <v>332</v>
      </c>
      <c r="F1366" s="406"/>
      <c r="G1366" s="406"/>
      <c r="H1366" s="407" t="s">
        <v>181</v>
      </c>
      <c r="I1366" s="407"/>
      <c r="J1366" s="407"/>
      <c r="K1366" s="406" t="s">
        <v>488</v>
      </c>
      <c r="L1366" s="406"/>
      <c r="M1366" s="406"/>
      <c r="N1366" s="409"/>
      <c r="O1366" s="368" t="s">
        <v>274</v>
      </c>
      <c r="P1366" s="266"/>
      <c r="Q1366" s="266"/>
      <c r="R1366" s="266"/>
      <c r="S1366" s="266"/>
      <c r="T1366" s="266"/>
      <c r="U1366" s="266" t="s">
        <v>276</v>
      </c>
      <c r="V1366" s="266"/>
      <c r="W1366" s="410"/>
      <c r="X1366" s="265" t="s">
        <v>528</v>
      </c>
      <c r="Y1366" s="266"/>
      <c r="Z1366" s="266"/>
      <c r="AA1366" s="266"/>
      <c r="AB1366" s="266"/>
      <c r="AC1366" s="266"/>
      <c r="AD1366" s="266"/>
      <c r="AE1366" s="266"/>
      <c r="AF1366" s="266"/>
      <c r="AG1366" s="266"/>
      <c r="AH1366" s="266"/>
      <c r="AI1366" s="372"/>
    </row>
    <row r="1367" spans="1:40" s="194" customFormat="1" ht="15.75" customHeight="1" x14ac:dyDescent="0.15">
      <c r="C1367" s="374"/>
      <c r="D1367" s="327"/>
      <c r="E1367" s="327"/>
      <c r="F1367" s="327"/>
      <c r="G1367" s="327"/>
      <c r="H1367" s="408"/>
      <c r="I1367" s="408"/>
      <c r="J1367" s="408"/>
      <c r="K1367" s="327"/>
      <c r="L1367" s="327"/>
      <c r="M1367" s="327"/>
      <c r="N1367" s="332"/>
      <c r="O1367" s="412" t="s">
        <v>471</v>
      </c>
      <c r="P1367" s="253"/>
      <c r="Q1367" s="253" t="s">
        <v>472</v>
      </c>
      <c r="R1367" s="253"/>
      <c r="S1367" s="253" t="s">
        <v>473</v>
      </c>
      <c r="T1367" s="253"/>
      <c r="U1367" s="252"/>
      <c r="V1367" s="252"/>
      <c r="W1367" s="411"/>
      <c r="X1367" s="395" t="s">
        <v>471</v>
      </c>
      <c r="Y1367" s="253"/>
      <c r="Z1367" s="253"/>
      <c r="AA1367" s="253"/>
      <c r="AB1367" s="253" t="s">
        <v>472</v>
      </c>
      <c r="AC1367" s="253"/>
      <c r="AD1367" s="253"/>
      <c r="AE1367" s="253"/>
      <c r="AF1367" s="253" t="s">
        <v>473</v>
      </c>
      <c r="AG1367" s="253"/>
      <c r="AH1367" s="253"/>
      <c r="AI1367" s="413"/>
    </row>
    <row r="1368" spans="1:40" s="194" customFormat="1" ht="15.75" customHeight="1" x14ac:dyDescent="0.15">
      <c r="A1368" s="181" t="str">
        <f>IF(H1368="","×","")</f>
        <v/>
      </c>
      <c r="B1368" s="179"/>
      <c r="C1368" s="265">
        <f>IF(D1330="","",D1330)</f>
        <v>2</v>
      </c>
      <c r="D1368" s="266"/>
      <c r="E1368" s="266" t="str">
        <f>IF(G1330="","",G1330)</f>
        <v>砂質土</v>
      </c>
      <c r="F1368" s="266"/>
      <c r="G1368" s="266"/>
      <c r="H1368" s="267">
        <f>IF(J1330="","",J1330)</f>
        <v>0.33000001311302185</v>
      </c>
      <c r="I1368" s="267"/>
      <c r="J1368" s="267"/>
      <c r="K1368" s="414">
        <f t="shared" ref="K1368:K1397" si="150">AF1330*AD$1398</f>
        <v>452.09999999999997</v>
      </c>
      <c r="L1368" s="414"/>
      <c r="M1368" s="414"/>
      <c r="N1368" s="426"/>
      <c r="O1368" s="416">
        <f>IF(E1368="","",IF(E1368="粘性土",1,CHOOSE(AJ$1262,X$1257,X$1258,X$1259)))</f>
        <v>1</v>
      </c>
      <c r="P1368" s="414"/>
      <c r="Q1368" s="414">
        <f>IF(E1368="","",IF(E1368="粘性土",1,CHOOSE(AJ$1262,AB$1257,AB$1258,AB$1259)))</f>
        <v>0.5</v>
      </c>
      <c r="R1368" s="414"/>
      <c r="S1368" s="414">
        <f>IF(E1368="","",IF(E1368="粘性土",1,CHOOSE(AJ$1262,AF$1257,AF$1258,AF$1259)))</f>
        <v>0.4</v>
      </c>
      <c r="T1368" s="414"/>
      <c r="U1368" s="427">
        <f>IF(E1368="","",IF(E1368="粘性土",1,AJ$1275))</f>
        <v>0.83899999999999997</v>
      </c>
      <c r="V1368" s="427"/>
      <c r="W1368" s="428"/>
      <c r="X1368" s="420">
        <f>IF(E1368="","",ROUND(K1368*O1368*U1368,1))</f>
        <v>379.3</v>
      </c>
      <c r="Y1368" s="421"/>
      <c r="Z1368" s="421"/>
      <c r="AA1368" s="421"/>
      <c r="AB1368" s="420">
        <f>IF(E1368="","",ROUND(K1368*Q1368*U1368,1))</f>
        <v>189.7</v>
      </c>
      <c r="AC1368" s="421"/>
      <c r="AD1368" s="421"/>
      <c r="AE1368" s="421"/>
      <c r="AF1368" s="420">
        <f>IF(E1368="","",ROUND(K1368*S1368*U1368,1))</f>
        <v>151.69999999999999</v>
      </c>
      <c r="AG1368" s="421"/>
      <c r="AH1368" s="421"/>
      <c r="AI1368" s="422"/>
    </row>
    <row r="1369" spans="1:40" s="194" customFormat="1" ht="15.75" customHeight="1" x14ac:dyDescent="0.15">
      <c r="A1369" s="181" t="str">
        <f>A1368</f>
        <v/>
      </c>
      <c r="B1369" s="179"/>
      <c r="C1369" s="240"/>
      <c r="D1369" s="241"/>
      <c r="E1369" s="241"/>
      <c r="F1369" s="241"/>
      <c r="G1369" s="241"/>
      <c r="H1369" s="242"/>
      <c r="I1369" s="242"/>
      <c r="J1369" s="242"/>
      <c r="K1369" s="385">
        <f t="shared" si="150"/>
        <v>490.65000000000003</v>
      </c>
      <c r="L1369" s="385"/>
      <c r="M1369" s="385"/>
      <c r="N1369" s="424"/>
      <c r="O1369" s="387">
        <f>O1368</f>
        <v>1</v>
      </c>
      <c r="P1369" s="385"/>
      <c r="Q1369" s="385">
        <f>Q1368</f>
        <v>0.5</v>
      </c>
      <c r="R1369" s="385"/>
      <c r="S1369" s="385">
        <f>S1368</f>
        <v>0.4</v>
      </c>
      <c r="T1369" s="385"/>
      <c r="U1369" s="427">
        <f t="shared" ref="U1369" si="151">U1368</f>
        <v>0.83899999999999997</v>
      </c>
      <c r="V1369" s="427"/>
      <c r="W1369" s="428"/>
      <c r="X1369" s="391">
        <f>IF(E1368="","",ROUND(K1369*O1369*U1369,1))</f>
        <v>411.7</v>
      </c>
      <c r="Y1369" s="392"/>
      <c r="Z1369" s="392"/>
      <c r="AA1369" s="392"/>
      <c r="AB1369" s="391">
        <f>IF(E1368="","",ROUND(K1369*Q1369*U1369,1))</f>
        <v>205.8</v>
      </c>
      <c r="AC1369" s="392"/>
      <c r="AD1369" s="392"/>
      <c r="AE1369" s="392"/>
      <c r="AF1369" s="391">
        <f>IF(E1368="","",ROUND(K1369*S1369*U1369,1))</f>
        <v>164.7</v>
      </c>
      <c r="AG1369" s="392"/>
      <c r="AH1369" s="392"/>
      <c r="AI1369" s="393"/>
    </row>
    <row r="1370" spans="1:40" s="194" customFormat="1" ht="15.75" customHeight="1" x14ac:dyDescent="0.15">
      <c r="A1370" s="181" t="str">
        <f>IF(H1370="","×","")</f>
        <v/>
      </c>
      <c r="B1370" s="179"/>
      <c r="C1370" s="240">
        <f>IF(D1332="","",D1332)</f>
        <v>3</v>
      </c>
      <c r="D1370" s="241"/>
      <c r="E1370" s="241" t="str">
        <f>IF(G1332="","",G1332)</f>
        <v>粘性土</v>
      </c>
      <c r="F1370" s="241"/>
      <c r="G1370" s="241"/>
      <c r="H1370" s="242">
        <f>IF(J1332="","",J1332)</f>
        <v>1.5</v>
      </c>
      <c r="I1370" s="242"/>
      <c r="J1370" s="242"/>
      <c r="K1370" s="385">
        <f t="shared" si="150"/>
        <v>194.39999999999998</v>
      </c>
      <c r="L1370" s="385"/>
      <c r="M1370" s="385"/>
      <c r="N1370" s="424"/>
      <c r="O1370" s="387">
        <f>IF(E1370="","",IF(E1370="粘性土",1,CHOOSE(AJ$1262,X$1257,X$1258,X$1259)))</f>
        <v>1</v>
      </c>
      <c r="P1370" s="385"/>
      <c r="Q1370" s="385">
        <f>IF(E1370="","",IF(E1370="粘性土",1,CHOOSE(AJ$1262,AB$1257,AB$1258,AB$1259)))</f>
        <v>1</v>
      </c>
      <c r="R1370" s="385"/>
      <c r="S1370" s="385">
        <f>IF(E1370="","",IF(E1370="粘性土",1,CHOOSE(AJ$1262,AF$1257,AF$1258,AF$1259)))</f>
        <v>1</v>
      </c>
      <c r="T1370" s="385"/>
      <c r="U1370" s="427">
        <f>IF(E1370="","",IF(E1370="粘性土",1,AJ$1275))</f>
        <v>1</v>
      </c>
      <c r="V1370" s="427"/>
      <c r="W1370" s="428"/>
      <c r="X1370" s="391">
        <f>IF(E1370="","",ROUND(K1370*O1370*U1370,1))</f>
        <v>194.4</v>
      </c>
      <c r="Y1370" s="392"/>
      <c r="Z1370" s="392"/>
      <c r="AA1370" s="392"/>
      <c r="AB1370" s="391">
        <f>IF(E1370="","",ROUND(K1370*Q1370*U1370,1))</f>
        <v>194.4</v>
      </c>
      <c r="AC1370" s="392"/>
      <c r="AD1370" s="392"/>
      <c r="AE1370" s="392"/>
      <c r="AF1370" s="391">
        <f>IF(E1370="","",ROUND(K1370*S1370*U1370,1))</f>
        <v>194.4</v>
      </c>
      <c r="AG1370" s="392"/>
      <c r="AH1370" s="392"/>
      <c r="AI1370" s="393"/>
    </row>
    <row r="1371" spans="1:40" s="194" customFormat="1" ht="15.75" customHeight="1" x14ac:dyDescent="0.15">
      <c r="A1371" s="181" t="str">
        <f>A1370</f>
        <v/>
      </c>
      <c r="B1371" s="179"/>
      <c r="C1371" s="240"/>
      <c r="D1371" s="241"/>
      <c r="E1371" s="241"/>
      <c r="F1371" s="241"/>
      <c r="G1371" s="241"/>
      <c r="H1371" s="242"/>
      <c r="I1371" s="242"/>
      <c r="J1371" s="242"/>
      <c r="K1371" s="385">
        <f t="shared" si="150"/>
        <v>194.39999999999998</v>
      </c>
      <c r="L1371" s="385"/>
      <c r="M1371" s="385"/>
      <c r="N1371" s="424"/>
      <c r="O1371" s="387">
        <f>O1370</f>
        <v>1</v>
      </c>
      <c r="P1371" s="385"/>
      <c r="Q1371" s="385">
        <f>Q1370</f>
        <v>1</v>
      </c>
      <c r="R1371" s="385"/>
      <c r="S1371" s="385">
        <f>S1370</f>
        <v>1</v>
      </c>
      <c r="T1371" s="385"/>
      <c r="U1371" s="427">
        <f t="shared" ref="U1371" si="152">U1370</f>
        <v>1</v>
      </c>
      <c r="V1371" s="427"/>
      <c r="W1371" s="428"/>
      <c r="X1371" s="391">
        <f>IF(E1370="","",ROUND(K1371*O1371*U1371,1))</f>
        <v>194.4</v>
      </c>
      <c r="Y1371" s="392"/>
      <c r="Z1371" s="392"/>
      <c r="AA1371" s="392"/>
      <c r="AB1371" s="391">
        <f>IF(E1370="","",ROUND(K1371*Q1371*U1371,1))</f>
        <v>194.4</v>
      </c>
      <c r="AC1371" s="392"/>
      <c r="AD1371" s="392"/>
      <c r="AE1371" s="392"/>
      <c r="AF1371" s="391">
        <f>IF(E1370="","",ROUND(K1371*S1371*U1371,1))</f>
        <v>194.4</v>
      </c>
      <c r="AG1371" s="392"/>
      <c r="AH1371" s="392"/>
      <c r="AI1371" s="393"/>
    </row>
    <row r="1372" spans="1:40" s="194" customFormat="1" ht="15.75" customHeight="1" x14ac:dyDescent="0.15">
      <c r="A1372" s="181" t="str">
        <f>IF(H1372="","×","")</f>
        <v/>
      </c>
      <c r="B1372" s="179"/>
      <c r="C1372" s="240">
        <f>IF(D1334="","",D1334)</f>
        <v>4</v>
      </c>
      <c r="D1372" s="241"/>
      <c r="E1372" s="241" t="str">
        <f>IF(G1334="","",G1334)</f>
        <v>粘性土</v>
      </c>
      <c r="F1372" s="241"/>
      <c r="G1372" s="241"/>
      <c r="H1372" s="242">
        <f>IF(J1334="","",J1334)</f>
        <v>6.5500001907348633</v>
      </c>
      <c r="I1372" s="242"/>
      <c r="J1372" s="242"/>
      <c r="K1372" s="385">
        <f t="shared" si="150"/>
        <v>437.40000000000003</v>
      </c>
      <c r="L1372" s="385"/>
      <c r="M1372" s="385"/>
      <c r="N1372" s="424"/>
      <c r="O1372" s="387">
        <f>IF(E1372="","",IF(E1372="粘性土",1,CHOOSE(AJ$1262,X$1257,X$1258,X$1259)))</f>
        <v>1</v>
      </c>
      <c r="P1372" s="385"/>
      <c r="Q1372" s="385">
        <f>IF(E1372="","",IF(E1372="粘性土",1,CHOOSE(AJ$1262,AB$1257,AB$1258,AB$1259)))</f>
        <v>1</v>
      </c>
      <c r="R1372" s="385"/>
      <c r="S1372" s="385">
        <f>IF(E1372="","",IF(E1372="粘性土",1,CHOOSE(AJ$1262,AF$1257,AF$1258,AF$1259)))</f>
        <v>1</v>
      </c>
      <c r="T1372" s="385"/>
      <c r="U1372" s="427">
        <f>IF(E1372="","",IF(E1372="粘性土",1,AJ$1275))</f>
        <v>1</v>
      </c>
      <c r="V1372" s="427"/>
      <c r="W1372" s="428"/>
      <c r="X1372" s="391">
        <f>IF(E1372="","",ROUND(K1372*O1372*U1372,1))</f>
        <v>437.4</v>
      </c>
      <c r="Y1372" s="392"/>
      <c r="Z1372" s="392"/>
      <c r="AA1372" s="392"/>
      <c r="AB1372" s="391">
        <f>IF(E1372="","",ROUND(K1372*Q1372*U1372,1))</f>
        <v>437.4</v>
      </c>
      <c r="AC1372" s="392"/>
      <c r="AD1372" s="392"/>
      <c r="AE1372" s="392"/>
      <c r="AF1372" s="391">
        <f>IF(E1372="","",ROUND(K1372*S1372*U1372,1))</f>
        <v>437.4</v>
      </c>
      <c r="AG1372" s="392"/>
      <c r="AH1372" s="392"/>
      <c r="AI1372" s="393"/>
    </row>
    <row r="1373" spans="1:40" s="194" customFormat="1" ht="15.75" customHeight="1" x14ac:dyDescent="0.15">
      <c r="A1373" s="181" t="str">
        <f>A1372</f>
        <v/>
      </c>
      <c r="B1373" s="179"/>
      <c r="C1373" s="240"/>
      <c r="D1373" s="241"/>
      <c r="E1373" s="241"/>
      <c r="F1373" s="241"/>
      <c r="G1373" s="241"/>
      <c r="H1373" s="242"/>
      <c r="I1373" s="242"/>
      <c r="J1373" s="242"/>
      <c r="K1373" s="385">
        <f t="shared" si="150"/>
        <v>437.40000000000003</v>
      </c>
      <c r="L1373" s="385"/>
      <c r="M1373" s="385"/>
      <c r="N1373" s="424"/>
      <c r="O1373" s="387">
        <f>O1372</f>
        <v>1</v>
      </c>
      <c r="P1373" s="385"/>
      <c r="Q1373" s="385">
        <f>Q1372</f>
        <v>1</v>
      </c>
      <c r="R1373" s="385"/>
      <c r="S1373" s="385">
        <f>S1372</f>
        <v>1</v>
      </c>
      <c r="T1373" s="385"/>
      <c r="U1373" s="427">
        <f t="shared" ref="U1373" si="153">U1372</f>
        <v>1</v>
      </c>
      <c r="V1373" s="427"/>
      <c r="W1373" s="428"/>
      <c r="X1373" s="391">
        <f>IF(E1372="","",ROUND(K1373*O1373*U1373,1))</f>
        <v>437.4</v>
      </c>
      <c r="Y1373" s="392"/>
      <c r="Z1373" s="392"/>
      <c r="AA1373" s="392"/>
      <c r="AB1373" s="391">
        <f>IF(E1372="","",ROUND(K1373*Q1373*U1373,1))</f>
        <v>437.4</v>
      </c>
      <c r="AC1373" s="392"/>
      <c r="AD1373" s="392"/>
      <c r="AE1373" s="392"/>
      <c r="AF1373" s="391">
        <f>IF(E1372="","",ROUND(K1373*S1373*U1373,1))</f>
        <v>437.4</v>
      </c>
      <c r="AG1373" s="392"/>
      <c r="AH1373" s="392"/>
      <c r="AI1373" s="393"/>
    </row>
    <row r="1374" spans="1:40" s="194" customFormat="1" ht="15.75" customHeight="1" x14ac:dyDescent="0.15">
      <c r="A1374" s="181" t="str">
        <f>IF(H1374="","×","")</f>
        <v/>
      </c>
      <c r="B1374" s="179"/>
      <c r="C1374" s="240">
        <f>IF(D1336="","",D1336)</f>
        <v>5</v>
      </c>
      <c r="D1374" s="241"/>
      <c r="E1374" s="241" t="str">
        <f>IF(G1336="","",G1336)</f>
        <v>粘性土</v>
      </c>
      <c r="F1374" s="241"/>
      <c r="G1374" s="241"/>
      <c r="H1374" s="242">
        <f>IF(J1336="","",J1336)</f>
        <v>3.4500000476837158</v>
      </c>
      <c r="I1374" s="242"/>
      <c r="J1374" s="242"/>
      <c r="K1374" s="385">
        <f t="shared" si="150"/>
        <v>716.84999999999991</v>
      </c>
      <c r="L1374" s="385"/>
      <c r="M1374" s="385"/>
      <c r="N1374" s="424"/>
      <c r="O1374" s="387">
        <f>IF(E1374="","",IF(E1374="粘性土",1,CHOOSE(AJ$1262,X$1257,X$1258,X$1259)))</f>
        <v>1</v>
      </c>
      <c r="P1374" s="385"/>
      <c r="Q1374" s="385">
        <f>IF(E1374="","",IF(E1374="粘性土",1,CHOOSE(AJ$1262,AB$1257,AB$1258,AB$1259)))</f>
        <v>1</v>
      </c>
      <c r="R1374" s="385"/>
      <c r="S1374" s="385">
        <f>IF(E1374="","",IF(E1374="粘性土",1,CHOOSE(AJ$1262,AF$1257,AF$1258,AF$1259)))</f>
        <v>1</v>
      </c>
      <c r="T1374" s="385"/>
      <c r="U1374" s="427">
        <f>IF(E1374="","",IF(E1374="粘性土",1,AJ$1275))</f>
        <v>1</v>
      </c>
      <c r="V1374" s="427"/>
      <c r="W1374" s="428"/>
      <c r="X1374" s="391">
        <f>IF(E1374="","",ROUND(K1374*O1374*U1374,1))</f>
        <v>716.9</v>
      </c>
      <c r="Y1374" s="392"/>
      <c r="Z1374" s="392"/>
      <c r="AA1374" s="392"/>
      <c r="AB1374" s="391">
        <f>IF(E1374="","",ROUND(K1374*Q1374*U1374,1))</f>
        <v>716.9</v>
      </c>
      <c r="AC1374" s="392"/>
      <c r="AD1374" s="392"/>
      <c r="AE1374" s="392"/>
      <c r="AF1374" s="391">
        <f>IF(E1374="","",ROUND(K1374*S1374*U1374,1))</f>
        <v>716.9</v>
      </c>
      <c r="AG1374" s="392"/>
      <c r="AH1374" s="392"/>
      <c r="AI1374" s="393"/>
    </row>
    <row r="1375" spans="1:40" s="194" customFormat="1" ht="15.75" customHeight="1" x14ac:dyDescent="0.15">
      <c r="A1375" s="181" t="str">
        <f>A1374</f>
        <v/>
      </c>
      <c r="B1375" s="179"/>
      <c r="C1375" s="240"/>
      <c r="D1375" s="241"/>
      <c r="E1375" s="241"/>
      <c r="F1375" s="241"/>
      <c r="G1375" s="241"/>
      <c r="H1375" s="242"/>
      <c r="I1375" s="242"/>
      <c r="J1375" s="242"/>
      <c r="K1375" s="385">
        <f t="shared" si="150"/>
        <v>716.84999999999991</v>
      </c>
      <c r="L1375" s="385"/>
      <c r="M1375" s="385"/>
      <c r="N1375" s="424"/>
      <c r="O1375" s="387">
        <f>O1374</f>
        <v>1</v>
      </c>
      <c r="P1375" s="385"/>
      <c r="Q1375" s="385">
        <f>Q1374</f>
        <v>1</v>
      </c>
      <c r="R1375" s="385"/>
      <c r="S1375" s="385">
        <f>S1374</f>
        <v>1</v>
      </c>
      <c r="T1375" s="385"/>
      <c r="U1375" s="427">
        <f t="shared" ref="U1375" si="154">U1374</f>
        <v>1</v>
      </c>
      <c r="V1375" s="427"/>
      <c r="W1375" s="428"/>
      <c r="X1375" s="391">
        <f>IF(E1374="","",ROUND(K1375*O1375*U1375,1))</f>
        <v>716.9</v>
      </c>
      <c r="Y1375" s="392"/>
      <c r="Z1375" s="392"/>
      <c r="AA1375" s="392"/>
      <c r="AB1375" s="391">
        <f>IF(E1374="","",ROUND(K1375*Q1375*U1375,1))</f>
        <v>716.9</v>
      </c>
      <c r="AC1375" s="392"/>
      <c r="AD1375" s="392"/>
      <c r="AE1375" s="392"/>
      <c r="AF1375" s="391">
        <f>IF(E1374="","",ROUND(K1375*S1375*U1375,1))</f>
        <v>716.9</v>
      </c>
      <c r="AG1375" s="392"/>
      <c r="AH1375" s="392"/>
      <c r="AI1375" s="393"/>
    </row>
    <row r="1376" spans="1:40" s="194" customFormat="1" ht="15.75" customHeight="1" x14ac:dyDescent="0.15">
      <c r="A1376" s="181" t="str">
        <f>IF(H1376="","×","")</f>
        <v/>
      </c>
      <c r="B1376" s="179"/>
      <c r="C1376" s="240">
        <f>IF(D1338="","",D1338)</f>
        <v>6</v>
      </c>
      <c r="D1376" s="241"/>
      <c r="E1376" s="241" t="str">
        <f>IF(G1338="","",G1338)</f>
        <v>粘性土</v>
      </c>
      <c r="F1376" s="241"/>
      <c r="G1376" s="241"/>
      <c r="H1376" s="242">
        <f>IF(J1338="","",J1338)</f>
        <v>2.3499999046325684</v>
      </c>
      <c r="I1376" s="242"/>
      <c r="J1376" s="242"/>
      <c r="K1376" s="385">
        <f t="shared" si="150"/>
        <v>1165.0500000000002</v>
      </c>
      <c r="L1376" s="385"/>
      <c r="M1376" s="385"/>
      <c r="N1376" s="424"/>
      <c r="O1376" s="387">
        <f>IF(E1376="","",IF(E1376="粘性土",1,CHOOSE(AJ$1262,X$1257,X$1258,X$1259)))</f>
        <v>1</v>
      </c>
      <c r="P1376" s="385"/>
      <c r="Q1376" s="385">
        <f>IF(E1376="","",IF(E1376="粘性土",1,CHOOSE(AJ$1262,AB$1257,AB$1258,AB$1259)))</f>
        <v>1</v>
      </c>
      <c r="R1376" s="385"/>
      <c r="S1376" s="385">
        <f>IF(E1376="","",IF(E1376="粘性土",1,CHOOSE(AJ$1262,AF$1257,AF$1258,AF$1259)))</f>
        <v>1</v>
      </c>
      <c r="T1376" s="385"/>
      <c r="U1376" s="427">
        <f>IF(E1376="","",IF(E1376="粘性土",1,AJ$1275))</f>
        <v>1</v>
      </c>
      <c r="V1376" s="427"/>
      <c r="W1376" s="428"/>
      <c r="X1376" s="391">
        <f>IF(E1376="","",ROUND(K1376*O1376*U1376,1))</f>
        <v>1165.0999999999999</v>
      </c>
      <c r="Y1376" s="392"/>
      <c r="Z1376" s="392"/>
      <c r="AA1376" s="392"/>
      <c r="AB1376" s="391">
        <f>IF(E1376="","",ROUND(K1376*Q1376*U1376,1))</f>
        <v>1165.0999999999999</v>
      </c>
      <c r="AC1376" s="392"/>
      <c r="AD1376" s="392"/>
      <c r="AE1376" s="392"/>
      <c r="AF1376" s="391">
        <f>IF(E1376="","",ROUND(K1376*S1376*U1376,1))</f>
        <v>1165.0999999999999</v>
      </c>
      <c r="AG1376" s="392"/>
      <c r="AH1376" s="392"/>
      <c r="AI1376" s="393"/>
    </row>
    <row r="1377" spans="1:35" s="194" customFormat="1" ht="15.75" customHeight="1" x14ac:dyDescent="0.15">
      <c r="A1377" s="181" t="str">
        <f>A1376</f>
        <v/>
      </c>
      <c r="B1377" s="179"/>
      <c r="C1377" s="240"/>
      <c r="D1377" s="241"/>
      <c r="E1377" s="241"/>
      <c r="F1377" s="241"/>
      <c r="G1377" s="241"/>
      <c r="H1377" s="242"/>
      <c r="I1377" s="242"/>
      <c r="J1377" s="242"/>
      <c r="K1377" s="385">
        <f t="shared" si="150"/>
        <v>1165.0500000000002</v>
      </c>
      <c r="L1377" s="385"/>
      <c r="M1377" s="385"/>
      <c r="N1377" s="424"/>
      <c r="O1377" s="387">
        <f>O1376</f>
        <v>1</v>
      </c>
      <c r="P1377" s="385"/>
      <c r="Q1377" s="385">
        <f>Q1376</f>
        <v>1</v>
      </c>
      <c r="R1377" s="385"/>
      <c r="S1377" s="385">
        <f>S1376</f>
        <v>1</v>
      </c>
      <c r="T1377" s="385"/>
      <c r="U1377" s="427">
        <f t="shared" ref="U1377" si="155">U1376</f>
        <v>1</v>
      </c>
      <c r="V1377" s="427"/>
      <c r="W1377" s="428"/>
      <c r="X1377" s="391">
        <f>IF(E1376="","",ROUND(K1377*O1377*U1377,1))</f>
        <v>1165.0999999999999</v>
      </c>
      <c r="Y1377" s="392"/>
      <c r="Z1377" s="392"/>
      <c r="AA1377" s="392"/>
      <c r="AB1377" s="391">
        <f>IF(E1376="","",ROUND(K1377*Q1377*U1377,1))</f>
        <v>1165.0999999999999</v>
      </c>
      <c r="AC1377" s="392"/>
      <c r="AD1377" s="392"/>
      <c r="AE1377" s="392"/>
      <c r="AF1377" s="391">
        <f>IF(E1376="","",ROUND(K1377*S1377*U1377,1))</f>
        <v>1165.0999999999999</v>
      </c>
      <c r="AG1377" s="392"/>
      <c r="AH1377" s="392"/>
      <c r="AI1377" s="393"/>
    </row>
    <row r="1378" spans="1:35" s="194" customFormat="1" ht="15.75" customHeight="1" x14ac:dyDescent="0.15">
      <c r="A1378" s="181" t="str">
        <f>IF(H1378="","×","")</f>
        <v/>
      </c>
      <c r="B1378" s="179"/>
      <c r="C1378" s="240">
        <f>IF(D1340="","",D1340)</f>
        <v>7</v>
      </c>
      <c r="D1378" s="241"/>
      <c r="E1378" s="241" t="str">
        <f>IF(G1340="","",G1340)</f>
        <v>砂質土</v>
      </c>
      <c r="F1378" s="241"/>
      <c r="G1378" s="241"/>
      <c r="H1378" s="242">
        <f>IF(J1340="","",J1340)</f>
        <v>8.6000003814697266</v>
      </c>
      <c r="I1378" s="242"/>
      <c r="J1378" s="242"/>
      <c r="K1378" s="385">
        <f t="shared" si="150"/>
        <v>1924.9499999999998</v>
      </c>
      <c r="L1378" s="385"/>
      <c r="M1378" s="385"/>
      <c r="N1378" s="424"/>
      <c r="O1378" s="387">
        <f>IF(E1378="","",IF(E1378="粘性土",1,CHOOSE(AJ$1262,X$1257,X$1258,X$1259)))</f>
        <v>1</v>
      </c>
      <c r="P1378" s="385"/>
      <c r="Q1378" s="385">
        <f>IF(E1378="","",IF(E1378="粘性土",1,CHOOSE(AJ$1262,AB$1257,AB$1258,AB$1259)))</f>
        <v>0.5</v>
      </c>
      <c r="R1378" s="385"/>
      <c r="S1378" s="385">
        <f>IF(E1378="","",IF(E1378="粘性土",1,CHOOSE(AJ$1262,AF$1257,AF$1258,AF$1259)))</f>
        <v>0.4</v>
      </c>
      <c r="T1378" s="385"/>
      <c r="U1378" s="427">
        <f>IF(E1378="","",IF(E1378="粘性土",1,AJ$1275))</f>
        <v>0.83899999999999997</v>
      </c>
      <c r="V1378" s="427"/>
      <c r="W1378" s="428"/>
      <c r="X1378" s="391">
        <f>IF(E1378="","",ROUND(K1378*O1378*U1378,1))</f>
        <v>1615</v>
      </c>
      <c r="Y1378" s="392"/>
      <c r="Z1378" s="392"/>
      <c r="AA1378" s="392"/>
      <c r="AB1378" s="391">
        <f>IF(E1378="","",ROUND(K1378*Q1378*U1378,1))</f>
        <v>807.5</v>
      </c>
      <c r="AC1378" s="392"/>
      <c r="AD1378" s="392"/>
      <c r="AE1378" s="392"/>
      <c r="AF1378" s="391">
        <f>IF(E1378="","",ROUND(K1378*S1378*U1378,1))</f>
        <v>646</v>
      </c>
      <c r="AG1378" s="392"/>
      <c r="AH1378" s="392"/>
      <c r="AI1378" s="393"/>
    </row>
    <row r="1379" spans="1:35" s="194" customFormat="1" ht="15.75" customHeight="1" x14ac:dyDescent="0.15">
      <c r="A1379" s="181" t="str">
        <f>A1378</f>
        <v/>
      </c>
      <c r="B1379" s="179"/>
      <c r="C1379" s="240"/>
      <c r="D1379" s="241"/>
      <c r="E1379" s="241"/>
      <c r="F1379" s="241"/>
      <c r="G1379" s="241"/>
      <c r="H1379" s="242"/>
      <c r="I1379" s="242"/>
      <c r="J1379" s="242"/>
      <c r="K1379" s="385">
        <f t="shared" si="150"/>
        <v>3156.8999999999996</v>
      </c>
      <c r="L1379" s="385"/>
      <c r="M1379" s="385"/>
      <c r="N1379" s="424"/>
      <c r="O1379" s="387">
        <f>O1378</f>
        <v>1</v>
      </c>
      <c r="P1379" s="385"/>
      <c r="Q1379" s="385">
        <f>Q1378</f>
        <v>0.5</v>
      </c>
      <c r="R1379" s="385"/>
      <c r="S1379" s="385">
        <f>S1378</f>
        <v>0.4</v>
      </c>
      <c r="T1379" s="385"/>
      <c r="U1379" s="427">
        <f t="shared" ref="U1379:U1397" si="156">U1378</f>
        <v>0.83899999999999997</v>
      </c>
      <c r="V1379" s="427"/>
      <c r="W1379" s="428"/>
      <c r="X1379" s="391">
        <f>IF(E1378="","",ROUND(K1379*O1379*U1379,1))</f>
        <v>2648.6</v>
      </c>
      <c r="Y1379" s="392"/>
      <c r="Z1379" s="392"/>
      <c r="AA1379" s="392"/>
      <c r="AB1379" s="391">
        <f>IF(E1378="","",ROUND(K1379*Q1379*U1379,1))</f>
        <v>1324.3</v>
      </c>
      <c r="AC1379" s="392"/>
      <c r="AD1379" s="392"/>
      <c r="AE1379" s="392"/>
      <c r="AF1379" s="391">
        <f>IF(E1378="","",ROUND(K1379*S1379*U1379,1))</f>
        <v>1059.5</v>
      </c>
      <c r="AG1379" s="392"/>
      <c r="AH1379" s="392"/>
      <c r="AI1379" s="393"/>
    </row>
    <row r="1380" spans="1:35" s="194" customFormat="1" ht="15.75" customHeight="1" x14ac:dyDescent="0.15">
      <c r="A1380" s="181" t="str">
        <f>IF(H1380="","×","")</f>
        <v/>
      </c>
      <c r="B1380" s="179"/>
      <c r="C1380" s="240">
        <f>IF(D1342="","",D1342)</f>
        <v>8</v>
      </c>
      <c r="D1380" s="241"/>
      <c r="E1380" s="241" t="str">
        <f>IF(G1342="","",G1342)</f>
        <v>粘性土</v>
      </c>
      <c r="F1380" s="241"/>
      <c r="G1380" s="241"/>
      <c r="H1380" s="242">
        <f>IF(J1342="","",J1342)</f>
        <v>2.2000000476837158</v>
      </c>
      <c r="I1380" s="242"/>
      <c r="J1380" s="242"/>
      <c r="K1380" s="385">
        <f t="shared" si="150"/>
        <v>1143.4499999999998</v>
      </c>
      <c r="L1380" s="385"/>
      <c r="M1380" s="385"/>
      <c r="N1380" s="424"/>
      <c r="O1380" s="387">
        <f>IF(E1380="","",IF(E1380="粘性土",1,CHOOSE(AJ$1262,X$1257,X$1258,X$1259)))</f>
        <v>1</v>
      </c>
      <c r="P1380" s="385"/>
      <c r="Q1380" s="385">
        <f>IF(E1380="","",IF(E1380="粘性土",1,CHOOSE(AJ$1262,AB$1257,AB$1258,AB$1259)))</f>
        <v>1</v>
      </c>
      <c r="R1380" s="385"/>
      <c r="S1380" s="385">
        <f>IF(E1380="","",IF(E1380="粘性土",1,CHOOSE(AJ$1262,AF$1257,AF$1258,AF$1259)))</f>
        <v>1</v>
      </c>
      <c r="T1380" s="385"/>
      <c r="U1380" s="427">
        <f>IF(E1380="","",IF(E1380="粘性土",1,AJ$1275))</f>
        <v>1</v>
      </c>
      <c r="V1380" s="427"/>
      <c r="W1380" s="428"/>
      <c r="X1380" s="391">
        <f>IF(E1380="","",ROUND(K1380*O1380*U1380,1))</f>
        <v>1143.5</v>
      </c>
      <c r="Y1380" s="392"/>
      <c r="Z1380" s="392"/>
      <c r="AA1380" s="392"/>
      <c r="AB1380" s="391">
        <f>IF(E1380="","",ROUND(K1380*Q1380*U1380,1))</f>
        <v>1143.5</v>
      </c>
      <c r="AC1380" s="392"/>
      <c r="AD1380" s="392"/>
      <c r="AE1380" s="392"/>
      <c r="AF1380" s="391">
        <f>IF(E1380="","",ROUND(K1380*S1380*U1380,1))</f>
        <v>1143.5</v>
      </c>
      <c r="AG1380" s="392"/>
      <c r="AH1380" s="392"/>
      <c r="AI1380" s="393"/>
    </row>
    <row r="1381" spans="1:35" s="194" customFormat="1" ht="15.75" customHeight="1" x14ac:dyDescent="0.15">
      <c r="A1381" s="181" t="str">
        <f>A1380</f>
        <v/>
      </c>
      <c r="B1381" s="179"/>
      <c r="C1381" s="240"/>
      <c r="D1381" s="241"/>
      <c r="E1381" s="241"/>
      <c r="F1381" s="241"/>
      <c r="G1381" s="241"/>
      <c r="H1381" s="242"/>
      <c r="I1381" s="242"/>
      <c r="J1381" s="242"/>
      <c r="K1381" s="385">
        <f t="shared" si="150"/>
        <v>1143.4499999999998</v>
      </c>
      <c r="L1381" s="385"/>
      <c r="M1381" s="385"/>
      <c r="N1381" s="424"/>
      <c r="O1381" s="387">
        <f t="shared" ref="O1381" si="157">O1380</f>
        <v>1</v>
      </c>
      <c r="P1381" s="385"/>
      <c r="Q1381" s="385">
        <f t="shared" ref="Q1381" si="158">Q1380</f>
        <v>1</v>
      </c>
      <c r="R1381" s="385"/>
      <c r="S1381" s="385">
        <f t="shared" ref="S1381" si="159">S1380</f>
        <v>1</v>
      </c>
      <c r="T1381" s="385"/>
      <c r="U1381" s="427">
        <f t="shared" si="156"/>
        <v>1</v>
      </c>
      <c r="V1381" s="427"/>
      <c r="W1381" s="428"/>
      <c r="X1381" s="391">
        <f>IF(E1380="","",ROUND(K1381*O1381*U1381,1))</f>
        <v>1143.5</v>
      </c>
      <c r="Y1381" s="392"/>
      <c r="Z1381" s="392"/>
      <c r="AA1381" s="392"/>
      <c r="AB1381" s="391">
        <f>IF(E1380="","",ROUND(K1381*Q1381*U1381,1))</f>
        <v>1143.5</v>
      </c>
      <c r="AC1381" s="392"/>
      <c r="AD1381" s="392"/>
      <c r="AE1381" s="392"/>
      <c r="AF1381" s="391">
        <f>IF(E1380="","",ROUND(K1381*S1381*U1381,1))</f>
        <v>1143.5</v>
      </c>
      <c r="AG1381" s="392"/>
      <c r="AH1381" s="392"/>
      <c r="AI1381" s="393"/>
    </row>
    <row r="1382" spans="1:35" s="194" customFormat="1" ht="15.75" customHeight="1" x14ac:dyDescent="0.15">
      <c r="A1382" s="181" t="str">
        <f>IF(H1382="","×","")</f>
        <v/>
      </c>
      <c r="B1382" s="179"/>
      <c r="C1382" s="240">
        <f>IF(D1344="","",D1344)</f>
        <v>9</v>
      </c>
      <c r="D1382" s="241"/>
      <c r="E1382" s="241" t="str">
        <f>IF(G1344="","",G1344)</f>
        <v>砂質土</v>
      </c>
      <c r="F1382" s="241"/>
      <c r="G1382" s="241"/>
      <c r="H1382" s="242">
        <f>IF(J1344="","",J1344)</f>
        <v>1.5</v>
      </c>
      <c r="I1382" s="242"/>
      <c r="J1382" s="242"/>
      <c r="K1382" s="385">
        <f t="shared" si="150"/>
        <v>3004.6499999999996</v>
      </c>
      <c r="L1382" s="385"/>
      <c r="M1382" s="385"/>
      <c r="N1382" s="424"/>
      <c r="O1382" s="387">
        <f>IF(E1382="","",IF(E1382="粘性土",1,CHOOSE(AJ$1262,X$1257,X$1258,X$1259)))</f>
        <v>1</v>
      </c>
      <c r="P1382" s="385"/>
      <c r="Q1382" s="385">
        <f>IF(E1382="","",IF(E1382="粘性土",1,CHOOSE(AJ$1262,AB$1257,AB$1258,AB$1259)))</f>
        <v>0.5</v>
      </c>
      <c r="R1382" s="385"/>
      <c r="S1382" s="385">
        <f>IF(E1382="","",IF(E1382="粘性土",1,CHOOSE(AJ$1262,AF$1257,AF$1258,AF$1259)))</f>
        <v>0.4</v>
      </c>
      <c r="T1382" s="385"/>
      <c r="U1382" s="427">
        <f>IF(E1382="","",IF(E1382="粘性土",1,AJ$1275))</f>
        <v>0.83899999999999997</v>
      </c>
      <c r="V1382" s="427"/>
      <c r="W1382" s="428"/>
      <c r="X1382" s="391">
        <f>IF(E1382="","",ROUND(K1382*O1382*U1382,1))</f>
        <v>2520.9</v>
      </c>
      <c r="Y1382" s="392"/>
      <c r="Z1382" s="392"/>
      <c r="AA1382" s="392"/>
      <c r="AB1382" s="391">
        <f>IF(E1382="","",ROUND(K1382*Q1382*U1382,1))</f>
        <v>1260.5</v>
      </c>
      <c r="AC1382" s="392"/>
      <c r="AD1382" s="392"/>
      <c r="AE1382" s="392"/>
      <c r="AF1382" s="391">
        <f>IF(E1382="","",ROUND(K1382*S1382*U1382,1))</f>
        <v>1008.4</v>
      </c>
      <c r="AG1382" s="392"/>
      <c r="AH1382" s="392"/>
      <c r="AI1382" s="393"/>
    </row>
    <row r="1383" spans="1:35" s="194" customFormat="1" ht="15.75" customHeight="1" x14ac:dyDescent="0.15">
      <c r="A1383" s="181" t="str">
        <f>A1382</f>
        <v/>
      </c>
      <c r="B1383" s="179"/>
      <c r="C1383" s="240"/>
      <c r="D1383" s="241"/>
      <c r="E1383" s="241"/>
      <c r="F1383" s="241"/>
      <c r="G1383" s="241"/>
      <c r="H1383" s="242"/>
      <c r="I1383" s="242"/>
      <c r="J1383" s="242"/>
      <c r="K1383" s="385">
        <f t="shared" si="150"/>
        <v>3194.5499999999997</v>
      </c>
      <c r="L1383" s="385"/>
      <c r="M1383" s="385"/>
      <c r="N1383" s="424"/>
      <c r="O1383" s="387">
        <f t="shared" ref="O1383" si="160">O1382</f>
        <v>1</v>
      </c>
      <c r="P1383" s="385"/>
      <c r="Q1383" s="385">
        <f t="shared" ref="Q1383" si="161">Q1382</f>
        <v>0.5</v>
      </c>
      <c r="R1383" s="385"/>
      <c r="S1383" s="385">
        <f t="shared" ref="S1383" si="162">S1382</f>
        <v>0.4</v>
      </c>
      <c r="T1383" s="385"/>
      <c r="U1383" s="427">
        <f t="shared" si="156"/>
        <v>0.83899999999999997</v>
      </c>
      <c r="V1383" s="427"/>
      <c r="W1383" s="428"/>
      <c r="X1383" s="391">
        <f>IF(E1382="","",ROUND(K1383*O1383*U1383,1))</f>
        <v>2680.2</v>
      </c>
      <c r="Y1383" s="392"/>
      <c r="Z1383" s="392"/>
      <c r="AA1383" s="392"/>
      <c r="AB1383" s="391">
        <f>IF(E1382="","",ROUND(K1383*Q1383*U1383,1))</f>
        <v>1340.1</v>
      </c>
      <c r="AC1383" s="392"/>
      <c r="AD1383" s="392"/>
      <c r="AE1383" s="392"/>
      <c r="AF1383" s="391">
        <f>IF(E1382="","",ROUND(K1383*S1383*U1383,1))</f>
        <v>1072.0999999999999</v>
      </c>
      <c r="AG1383" s="392"/>
      <c r="AH1383" s="392"/>
      <c r="AI1383" s="393"/>
    </row>
    <row r="1384" spans="1:35" s="194" customFormat="1" ht="15.75" customHeight="1" x14ac:dyDescent="0.15">
      <c r="A1384" s="181" t="str">
        <f>IF(H1384="","×","")</f>
        <v/>
      </c>
      <c r="B1384" s="179"/>
      <c r="C1384" s="240">
        <f>IF(D1346="","",D1346)</f>
        <v>10</v>
      </c>
      <c r="D1384" s="241"/>
      <c r="E1384" s="241" t="str">
        <f>IF(G1346="","",G1346)</f>
        <v>粘性土</v>
      </c>
      <c r="F1384" s="241"/>
      <c r="G1384" s="241"/>
      <c r="H1384" s="242">
        <f>IF(J1346="","",J1346)</f>
        <v>3.8499999046325684</v>
      </c>
      <c r="I1384" s="242"/>
      <c r="J1384" s="242"/>
      <c r="K1384" s="385">
        <f t="shared" si="150"/>
        <v>1159.6500000000001</v>
      </c>
      <c r="L1384" s="385"/>
      <c r="M1384" s="385"/>
      <c r="N1384" s="424"/>
      <c r="O1384" s="387">
        <f>IF(E1384="","",IF(E1384="粘性土",1,CHOOSE(AJ$1262,X$1257,X$1258,X$1259)))</f>
        <v>1</v>
      </c>
      <c r="P1384" s="385"/>
      <c r="Q1384" s="385">
        <f>IF(E1384="","",IF(E1384="粘性土",1,CHOOSE(AJ$1262,AB$1257,AB$1258,AB$1259)))</f>
        <v>1</v>
      </c>
      <c r="R1384" s="385"/>
      <c r="S1384" s="385">
        <f>IF(E1384="","",IF(E1384="粘性土",1,CHOOSE(AJ$1262,AF$1257,AF$1258,AF$1259)))</f>
        <v>1</v>
      </c>
      <c r="T1384" s="385"/>
      <c r="U1384" s="427">
        <f>IF(E1384="","",IF(E1384="粘性土",1,AJ$1275))</f>
        <v>1</v>
      </c>
      <c r="V1384" s="427"/>
      <c r="W1384" s="428"/>
      <c r="X1384" s="391">
        <f>IF(E1384="","",ROUND(K1384*O1384*U1384,1))</f>
        <v>1159.7</v>
      </c>
      <c r="Y1384" s="392"/>
      <c r="Z1384" s="392"/>
      <c r="AA1384" s="392"/>
      <c r="AB1384" s="391">
        <f>IF(E1384="","",ROUND(K1384*Q1384*U1384,1))</f>
        <v>1159.7</v>
      </c>
      <c r="AC1384" s="392"/>
      <c r="AD1384" s="392"/>
      <c r="AE1384" s="392"/>
      <c r="AF1384" s="391">
        <f>IF(E1384="","",ROUND(K1384*S1384*U1384,1))</f>
        <v>1159.7</v>
      </c>
      <c r="AG1384" s="392"/>
      <c r="AH1384" s="392"/>
      <c r="AI1384" s="393"/>
    </row>
    <row r="1385" spans="1:35" s="194" customFormat="1" ht="15.75" customHeight="1" x14ac:dyDescent="0.15">
      <c r="A1385" s="181" t="str">
        <f>A1384</f>
        <v/>
      </c>
      <c r="B1385" s="179"/>
      <c r="C1385" s="240"/>
      <c r="D1385" s="241"/>
      <c r="E1385" s="241"/>
      <c r="F1385" s="241"/>
      <c r="G1385" s="241"/>
      <c r="H1385" s="242"/>
      <c r="I1385" s="242"/>
      <c r="J1385" s="242"/>
      <c r="K1385" s="385">
        <f t="shared" si="150"/>
        <v>1159.6500000000001</v>
      </c>
      <c r="L1385" s="385"/>
      <c r="M1385" s="385"/>
      <c r="N1385" s="424"/>
      <c r="O1385" s="387">
        <f t="shared" ref="O1385" si="163">O1384</f>
        <v>1</v>
      </c>
      <c r="P1385" s="385"/>
      <c r="Q1385" s="385">
        <f t="shared" ref="Q1385" si="164">Q1384</f>
        <v>1</v>
      </c>
      <c r="R1385" s="385"/>
      <c r="S1385" s="385">
        <f t="shared" ref="S1385" si="165">S1384</f>
        <v>1</v>
      </c>
      <c r="T1385" s="385"/>
      <c r="U1385" s="427">
        <f t="shared" si="156"/>
        <v>1</v>
      </c>
      <c r="V1385" s="427"/>
      <c r="W1385" s="428"/>
      <c r="X1385" s="391">
        <f>IF(E1384="","",ROUND(K1385*O1385*U1385,1))</f>
        <v>1159.7</v>
      </c>
      <c r="Y1385" s="392"/>
      <c r="Z1385" s="392"/>
      <c r="AA1385" s="392"/>
      <c r="AB1385" s="391">
        <f>IF(E1384="","",ROUND(K1385*Q1385*U1385,1))</f>
        <v>1159.7</v>
      </c>
      <c r="AC1385" s="392"/>
      <c r="AD1385" s="392"/>
      <c r="AE1385" s="392"/>
      <c r="AF1385" s="391">
        <f>IF(E1384="","",ROUND(K1385*S1385*U1385,1))</f>
        <v>1159.7</v>
      </c>
      <c r="AG1385" s="392"/>
      <c r="AH1385" s="392"/>
      <c r="AI1385" s="393"/>
    </row>
    <row r="1386" spans="1:35" s="194" customFormat="1" ht="15.75" customHeight="1" x14ac:dyDescent="0.15">
      <c r="A1386" s="181" t="str">
        <f>IF(H1386="","×","")</f>
        <v/>
      </c>
      <c r="B1386" s="179"/>
      <c r="C1386" s="240">
        <f>IF(D1348="","",D1348)</f>
        <v>11</v>
      </c>
      <c r="D1386" s="241"/>
      <c r="E1386" s="241" t="str">
        <f>IF(G1348="","",G1348)</f>
        <v>砂質土</v>
      </c>
      <c r="F1386" s="241"/>
      <c r="G1386" s="241"/>
      <c r="H1386" s="242">
        <f>IF(J1348="","",J1348)</f>
        <v>2.4000000953674316</v>
      </c>
      <c r="I1386" s="242"/>
      <c r="J1386" s="242"/>
      <c r="K1386" s="385">
        <f t="shared" si="150"/>
        <v>3722.7000000000003</v>
      </c>
      <c r="L1386" s="385"/>
      <c r="M1386" s="385"/>
      <c r="N1386" s="424"/>
      <c r="O1386" s="387">
        <f>IF(E1386="","",IF(E1386="粘性土",1,CHOOSE(AJ$1262,X$1257,X$1258,X$1259)))</f>
        <v>1</v>
      </c>
      <c r="P1386" s="385"/>
      <c r="Q1386" s="385">
        <f>IF(E1386="","",IF(E1386="粘性土",1,CHOOSE(AJ$1262,AB$1257,AB$1258,AB$1259)))</f>
        <v>0.5</v>
      </c>
      <c r="R1386" s="385"/>
      <c r="S1386" s="385">
        <f>IF(E1386="","",IF(E1386="粘性土",1,CHOOSE(AJ$1262,AF$1257,AF$1258,AF$1259)))</f>
        <v>0.4</v>
      </c>
      <c r="T1386" s="385"/>
      <c r="U1386" s="427">
        <f>IF(E1386="","",IF(E1386="粘性土",1,AJ$1275))</f>
        <v>0.83899999999999997</v>
      </c>
      <c r="V1386" s="427"/>
      <c r="W1386" s="428"/>
      <c r="X1386" s="391">
        <f>IF(E1386="","",ROUND(K1386*O1386*U1386,1))</f>
        <v>3123.3</v>
      </c>
      <c r="Y1386" s="392"/>
      <c r="Z1386" s="392"/>
      <c r="AA1386" s="392"/>
      <c r="AB1386" s="391">
        <f>IF(E1386="","",ROUND(K1386*Q1386*U1386,1))</f>
        <v>1561.7</v>
      </c>
      <c r="AC1386" s="392"/>
      <c r="AD1386" s="392"/>
      <c r="AE1386" s="392"/>
      <c r="AF1386" s="391">
        <f>IF(E1386="","",ROUND(K1386*S1386*U1386,1))</f>
        <v>1249.3</v>
      </c>
      <c r="AG1386" s="392"/>
      <c r="AH1386" s="392"/>
      <c r="AI1386" s="393"/>
    </row>
    <row r="1387" spans="1:35" s="194" customFormat="1" ht="15.75" customHeight="1" x14ac:dyDescent="0.15">
      <c r="A1387" s="181" t="str">
        <f>A1386</f>
        <v/>
      </c>
      <c r="B1387" s="179"/>
      <c r="C1387" s="240"/>
      <c r="D1387" s="241"/>
      <c r="E1387" s="241"/>
      <c r="F1387" s="241"/>
      <c r="G1387" s="241"/>
      <c r="H1387" s="242"/>
      <c r="I1387" s="242"/>
      <c r="J1387" s="242"/>
      <c r="K1387" s="385">
        <f t="shared" si="150"/>
        <v>4039.0499999999997</v>
      </c>
      <c r="L1387" s="385"/>
      <c r="M1387" s="385"/>
      <c r="N1387" s="424"/>
      <c r="O1387" s="387">
        <f t="shared" ref="O1387" si="166">O1386</f>
        <v>1</v>
      </c>
      <c r="P1387" s="385"/>
      <c r="Q1387" s="385">
        <f t="shared" ref="Q1387" si="167">Q1386</f>
        <v>0.5</v>
      </c>
      <c r="R1387" s="385"/>
      <c r="S1387" s="385">
        <f t="shared" ref="S1387" si="168">S1386</f>
        <v>0.4</v>
      </c>
      <c r="T1387" s="385"/>
      <c r="U1387" s="427">
        <f t="shared" si="156"/>
        <v>0.83899999999999997</v>
      </c>
      <c r="V1387" s="427"/>
      <c r="W1387" s="428"/>
      <c r="X1387" s="391">
        <f>IF(E1386="","",ROUND(K1387*O1387*U1387,1))</f>
        <v>3388.8</v>
      </c>
      <c r="Y1387" s="392"/>
      <c r="Z1387" s="392"/>
      <c r="AA1387" s="392"/>
      <c r="AB1387" s="391">
        <f>IF(E1386="","",ROUND(K1387*Q1387*U1387,1))</f>
        <v>1694.4</v>
      </c>
      <c r="AC1387" s="392"/>
      <c r="AD1387" s="392"/>
      <c r="AE1387" s="392"/>
      <c r="AF1387" s="391">
        <f>IF(E1386="","",ROUND(K1387*S1387*U1387,1))</f>
        <v>1355.5</v>
      </c>
      <c r="AG1387" s="392"/>
      <c r="AH1387" s="392"/>
      <c r="AI1387" s="393"/>
    </row>
    <row r="1388" spans="1:35" s="194" customFormat="1" ht="15.75" customHeight="1" x14ac:dyDescent="0.15">
      <c r="A1388" s="181" t="str">
        <f>IF(H1388="","×","")</f>
        <v/>
      </c>
      <c r="B1388" s="179"/>
      <c r="C1388" s="240">
        <f>IF(D1350="","",D1350)</f>
        <v>12</v>
      </c>
      <c r="D1388" s="241"/>
      <c r="E1388" s="241" t="str">
        <f>IF(G1350="","",G1350)</f>
        <v>粘性土</v>
      </c>
      <c r="F1388" s="241"/>
      <c r="G1388" s="241"/>
      <c r="H1388" s="242">
        <f>IF(J1350="","",J1350)</f>
        <v>2.2699999809265137</v>
      </c>
      <c r="I1388" s="242"/>
      <c r="J1388" s="242"/>
      <c r="K1388" s="385">
        <f t="shared" si="150"/>
        <v>1159.6500000000001</v>
      </c>
      <c r="L1388" s="385"/>
      <c r="M1388" s="385"/>
      <c r="N1388" s="424"/>
      <c r="O1388" s="387">
        <f>IF(E1388="","",IF(E1388="粘性土",1,CHOOSE(AJ$1262,X$1257,X$1258,X$1259)))</f>
        <v>1</v>
      </c>
      <c r="P1388" s="385"/>
      <c r="Q1388" s="385">
        <f>IF(E1388="","",IF(E1388="粘性土",1,CHOOSE(AJ$1262,AB$1257,AB$1258,AB$1259)))</f>
        <v>1</v>
      </c>
      <c r="R1388" s="385"/>
      <c r="S1388" s="385">
        <f>IF(E1388="","",IF(E1388="粘性土",1,CHOOSE(AJ$1262,AF$1257,AF$1258,AF$1259)))</f>
        <v>1</v>
      </c>
      <c r="T1388" s="385"/>
      <c r="U1388" s="427">
        <f>IF(E1388="","",IF(E1388="粘性土",1,AJ$1275))</f>
        <v>1</v>
      </c>
      <c r="V1388" s="427"/>
      <c r="W1388" s="428"/>
      <c r="X1388" s="391">
        <f>IF(E1388="","",ROUND(K1388*O1388*U1388,1))</f>
        <v>1159.7</v>
      </c>
      <c r="Y1388" s="392"/>
      <c r="Z1388" s="392"/>
      <c r="AA1388" s="392"/>
      <c r="AB1388" s="391">
        <f>IF(E1388="","",ROUND(K1388*Q1388*U1388,1))</f>
        <v>1159.7</v>
      </c>
      <c r="AC1388" s="392"/>
      <c r="AD1388" s="392"/>
      <c r="AE1388" s="392"/>
      <c r="AF1388" s="391">
        <f>IF(E1388="","",ROUND(K1388*S1388*U1388,1))</f>
        <v>1159.7</v>
      </c>
      <c r="AG1388" s="392"/>
      <c r="AH1388" s="392"/>
      <c r="AI1388" s="393"/>
    </row>
    <row r="1389" spans="1:35" s="194" customFormat="1" ht="15.75" customHeight="1" x14ac:dyDescent="0.15">
      <c r="A1389" s="181" t="str">
        <f>A1388</f>
        <v/>
      </c>
      <c r="B1389" s="179"/>
      <c r="C1389" s="240"/>
      <c r="D1389" s="241"/>
      <c r="E1389" s="241"/>
      <c r="F1389" s="241"/>
      <c r="G1389" s="241"/>
      <c r="H1389" s="242"/>
      <c r="I1389" s="242"/>
      <c r="J1389" s="242"/>
      <c r="K1389" s="385">
        <f t="shared" si="150"/>
        <v>1159.6500000000001</v>
      </c>
      <c r="L1389" s="385"/>
      <c r="M1389" s="385"/>
      <c r="N1389" s="424"/>
      <c r="O1389" s="387">
        <f t="shared" ref="O1389" si="169">O1388</f>
        <v>1</v>
      </c>
      <c r="P1389" s="385"/>
      <c r="Q1389" s="385">
        <f t="shared" ref="Q1389" si="170">Q1388</f>
        <v>1</v>
      </c>
      <c r="R1389" s="385"/>
      <c r="S1389" s="385">
        <f t="shared" ref="S1389" si="171">S1388</f>
        <v>1</v>
      </c>
      <c r="T1389" s="385"/>
      <c r="U1389" s="427">
        <f t="shared" si="156"/>
        <v>1</v>
      </c>
      <c r="V1389" s="427"/>
      <c r="W1389" s="428"/>
      <c r="X1389" s="391">
        <f>IF(E1388="","",ROUND(K1389*O1389*U1389,1))</f>
        <v>1159.7</v>
      </c>
      <c r="Y1389" s="392"/>
      <c r="Z1389" s="392"/>
      <c r="AA1389" s="392"/>
      <c r="AB1389" s="391">
        <f>IF(E1388="","",ROUND(K1389*Q1389*U1389,1))</f>
        <v>1159.7</v>
      </c>
      <c r="AC1389" s="392"/>
      <c r="AD1389" s="392"/>
      <c r="AE1389" s="392"/>
      <c r="AF1389" s="391">
        <f>IF(E1388="","",ROUND(K1389*S1389*U1389,1))</f>
        <v>1159.7</v>
      </c>
      <c r="AG1389" s="392"/>
      <c r="AH1389" s="392"/>
      <c r="AI1389" s="393"/>
    </row>
    <row r="1390" spans="1:35" s="194" customFormat="1" ht="15.75" hidden="1" customHeight="1" x14ac:dyDescent="0.15">
      <c r="A1390" s="181" t="str">
        <f>IF(H1390="","×","")</f>
        <v>×</v>
      </c>
      <c r="B1390" s="179"/>
      <c r="C1390" s="240" t="str">
        <f>IF(D1352="","",D1352)</f>
        <v/>
      </c>
      <c r="D1390" s="241"/>
      <c r="E1390" s="241" t="str">
        <f>IF(G1352="","",G1352)</f>
        <v/>
      </c>
      <c r="F1390" s="241"/>
      <c r="G1390" s="241"/>
      <c r="H1390" s="242" t="str">
        <f>IF(J1352="","",J1352)</f>
        <v/>
      </c>
      <c r="I1390" s="242"/>
      <c r="J1390" s="242"/>
      <c r="K1390" s="385">
        <f t="shared" si="150"/>
        <v>1302.3000000000002</v>
      </c>
      <c r="L1390" s="385"/>
      <c r="M1390" s="385"/>
      <c r="N1390" s="424"/>
      <c r="O1390" s="387" t="str">
        <f>IF(E1390="","",IF(E1390="粘性土",1,CHOOSE(AJ$1262,X$1257,X$1258,X$1259)))</f>
        <v/>
      </c>
      <c r="P1390" s="385"/>
      <c r="Q1390" s="385" t="str">
        <f>IF(E1390="","",IF(E1390="粘性土",1,CHOOSE(AJ$1262,AB$1257,AB$1258,AB$1259)))</f>
        <v/>
      </c>
      <c r="R1390" s="385"/>
      <c r="S1390" s="385" t="str">
        <f>IF(E1390="","",IF(E1390="粘性土",1,CHOOSE(AJ$1262,AF$1257,AF$1258,AF$1259)))</f>
        <v/>
      </c>
      <c r="T1390" s="385"/>
      <c r="U1390" s="427" t="str">
        <f>IF(E1390="","",IF(E1390="粘性土",1,AJ$1275))</f>
        <v/>
      </c>
      <c r="V1390" s="427"/>
      <c r="W1390" s="428"/>
      <c r="X1390" s="391" t="str">
        <f>IF(E1390="","",ROUND(K1390*O1390*U1390,1))</f>
        <v/>
      </c>
      <c r="Y1390" s="392"/>
      <c r="Z1390" s="392"/>
      <c r="AA1390" s="392"/>
      <c r="AB1390" s="391" t="str">
        <f>IF(E1390="","",ROUND(K1390*Q1390*U1390,1))</f>
        <v/>
      </c>
      <c r="AC1390" s="392"/>
      <c r="AD1390" s="392"/>
      <c r="AE1390" s="392"/>
      <c r="AF1390" s="391" t="str">
        <f>IF(E1390="","",ROUND(K1390*S1390*U1390,1))</f>
        <v/>
      </c>
      <c r="AG1390" s="392"/>
      <c r="AH1390" s="392"/>
      <c r="AI1390" s="393"/>
    </row>
    <row r="1391" spans="1:35" s="194" customFormat="1" ht="15.75" hidden="1" customHeight="1" x14ac:dyDescent="0.15">
      <c r="A1391" s="181" t="str">
        <f>A1390</f>
        <v>×</v>
      </c>
      <c r="B1391" s="179"/>
      <c r="C1391" s="240"/>
      <c r="D1391" s="241"/>
      <c r="E1391" s="241"/>
      <c r="F1391" s="241"/>
      <c r="G1391" s="241"/>
      <c r="H1391" s="242"/>
      <c r="I1391" s="242"/>
      <c r="J1391" s="242"/>
      <c r="K1391" s="385">
        <f t="shared" si="150"/>
        <v>1302.3000000000002</v>
      </c>
      <c r="L1391" s="385"/>
      <c r="M1391" s="385"/>
      <c r="N1391" s="424"/>
      <c r="O1391" s="387" t="str">
        <f>IF(E1391="","",IF(E1391="粘性土",1,CHOOSE(AJ$1262,X$1257,X$1258,X$1259)))</f>
        <v/>
      </c>
      <c r="P1391" s="385"/>
      <c r="Q1391" s="385" t="str">
        <f>IF(E1391="","",IF(E1391="粘性土",1,CHOOSE(AJ$1262,AB$1257,AB$1258,AB$1259)))</f>
        <v/>
      </c>
      <c r="R1391" s="385"/>
      <c r="S1391" s="385" t="str">
        <f>IF(E1391="","",IF(E1391="粘性土",1,CHOOSE(AJ$1262,AF$1257,AF$1258,AF$1259)))</f>
        <v/>
      </c>
      <c r="T1391" s="385"/>
      <c r="U1391" s="427" t="str">
        <f t="shared" si="156"/>
        <v/>
      </c>
      <c r="V1391" s="427"/>
      <c r="W1391" s="428"/>
      <c r="X1391" s="391" t="str">
        <f>IF(E1390="","",ROUND(K1391*O1391*U1391,1))</f>
        <v/>
      </c>
      <c r="Y1391" s="392"/>
      <c r="Z1391" s="392"/>
      <c r="AA1391" s="392"/>
      <c r="AB1391" s="391" t="str">
        <f>IF(E1390="","",ROUND(K1391*Q1391*U1391,1))</f>
        <v/>
      </c>
      <c r="AC1391" s="392"/>
      <c r="AD1391" s="392"/>
      <c r="AE1391" s="392"/>
      <c r="AF1391" s="391" t="str">
        <f>IF(E1390="","",ROUND(K1391*S1391*U1391,1))</f>
        <v/>
      </c>
      <c r="AG1391" s="392"/>
      <c r="AH1391" s="392"/>
      <c r="AI1391" s="393"/>
    </row>
    <row r="1392" spans="1:35" s="194" customFormat="1" ht="15.75" hidden="1" customHeight="1" x14ac:dyDescent="0.15">
      <c r="A1392" s="181" t="str">
        <f>IF(H1392="","×","")</f>
        <v>×</v>
      </c>
      <c r="B1392" s="179"/>
      <c r="C1392" s="240" t="str">
        <f>IF(D1354="","",D1354)</f>
        <v/>
      </c>
      <c r="D1392" s="241"/>
      <c r="E1392" s="241" t="str">
        <f>IF(G1354="","",G1354)</f>
        <v/>
      </c>
      <c r="F1392" s="241"/>
      <c r="G1392" s="241"/>
      <c r="H1392" s="242" t="str">
        <f>IF(J1354="","",J1354)</f>
        <v/>
      </c>
      <c r="I1392" s="242"/>
      <c r="J1392" s="242"/>
      <c r="K1392" s="385">
        <f t="shared" si="150"/>
        <v>1302.3000000000002</v>
      </c>
      <c r="L1392" s="385"/>
      <c r="M1392" s="385"/>
      <c r="N1392" s="424"/>
      <c r="O1392" s="387" t="str">
        <f>O1391</f>
        <v/>
      </c>
      <c r="P1392" s="385"/>
      <c r="Q1392" s="385" t="str">
        <f>Q1391</f>
        <v/>
      </c>
      <c r="R1392" s="385"/>
      <c r="S1392" s="385" t="str">
        <f>S1391</f>
        <v/>
      </c>
      <c r="T1392" s="385"/>
      <c r="U1392" s="427" t="str">
        <f>IF(E1392="","",IF(E1392="粘性土",1,AJ$1275))</f>
        <v/>
      </c>
      <c r="V1392" s="427"/>
      <c r="W1392" s="428"/>
      <c r="X1392" s="391" t="str">
        <f>IF(E1392="","",ROUND(K1392*O1392*U1392,1))</f>
        <v/>
      </c>
      <c r="Y1392" s="392"/>
      <c r="Z1392" s="392"/>
      <c r="AA1392" s="392"/>
      <c r="AB1392" s="391" t="str">
        <f>IF(E1392="","",ROUND(K1392*Q1392*U1392,1))</f>
        <v/>
      </c>
      <c r="AC1392" s="392"/>
      <c r="AD1392" s="392"/>
      <c r="AE1392" s="392"/>
      <c r="AF1392" s="391" t="str">
        <f>IF(E1392="","",ROUND(K1392*S1392*U1392,1))</f>
        <v/>
      </c>
      <c r="AG1392" s="392"/>
      <c r="AH1392" s="392"/>
      <c r="AI1392" s="393"/>
    </row>
    <row r="1393" spans="1:39" s="194" customFormat="1" ht="15.75" hidden="1" customHeight="1" x14ac:dyDescent="0.15">
      <c r="A1393" s="181" t="str">
        <f>A1392</f>
        <v>×</v>
      </c>
      <c r="B1393" s="179"/>
      <c r="C1393" s="240"/>
      <c r="D1393" s="241"/>
      <c r="E1393" s="241"/>
      <c r="F1393" s="241"/>
      <c r="G1393" s="241"/>
      <c r="H1393" s="242"/>
      <c r="I1393" s="242"/>
      <c r="J1393" s="242"/>
      <c r="K1393" s="385">
        <f t="shared" si="150"/>
        <v>1302.3000000000002</v>
      </c>
      <c r="L1393" s="385"/>
      <c r="M1393" s="385"/>
      <c r="N1393" s="424"/>
      <c r="O1393" s="387" t="str">
        <f>IF(E1393="","",IF(E1393="粘性土",1,CHOOSE(AJ$1262,X$1257,X$1258,X$1259)))</f>
        <v/>
      </c>
      <c r="P1393" s="385"/>
      <c r="Q1393" s="385" t="str">
        <f>IF(E1393="","",IF(E1393="粘性土",1,CHOOSE(AJ$1262,AB$1257,AB$1258,AB$1259)))</f>
        <v/>
      </c>
      <c r="R1393" s="385"/>
      <c r="S1393" s="385" t="str">
        <f>IF(E1393="","",IF(E1393="粘性土",1,CHOOSE(AJ$1262,AF$1257,AF$1258,AF$1259)))</f>
        <v/>
      </c>
      <c r="T1393" s="385"/>
      <c r="U1393" s="427" t="str">
        <f t="shared" si="156"/>
        <v/>
      </c>
      <c r="V1393" s="427"/>
      <c r="W1393" s="428"/>
      <c r="X1393" s="391" t="str">
        <f>IF(E1392="","",ROUND(K1393*O1393*U1393,1))</f>
        <v/>
      </c>
      <c r="Y1393" s="392"/>
      <c r="Z1393" s="392"/>
      <c r="AA1393" s="392"/>
      <c r="AB1393" s="391" t="str">
        <f>IF(E1392="","",ROUND(K1393*Q1393*U1393,1))</f>
        <v/>
      </c>
      <c r="AC1393" s="392"/>
      <c r="AD1393" s="392"/>
      <c r="AE1393" s="392"/>
      <c r="AF1393" s="391" t="str">
        <f>IF(E1392="","",ROUND(K1393*S1393*U1393,1))</f>
        <v/>
      </c>
      <c r="AG1393" s="392"/>
      <c r="AH1393" s="392"/>
      <c r="AI1393" s="393"/>
    </row>
    <row r="1394" spans="1:39" s="194" customFormat="1" ht="15.75" hidden="1" customHeight="1" x14ac:dyDescent="0.15">
      <c r="A1394" s="181" t="str">
        <f>IF(H1394="","×","")</f>
        <v>×</v>
      </c>
      <c r="B1394" s="179"/>
      <c r="C1394" s="240" t="str">
        <f>IF(D1356="","",D1356)</f>
        <v/>
      </c>
      <c r="D1394" s="241"/>
      <c r="E1394" s="241" t="str">
        <f>IF(G1356="","",G1356)</f>
        <v/>
      </c>
      <c r="F1394" s="241"/>
      <c r="G1394" s="241"/>
      <c r="H1394" s="242" t="str">
        <f>IF(J1356="","",J1356)</f>
        <v/>
      </c>
      <c r="I1394" s="242"/>
      <c r="J1394" s="242"/>
      <c r="K1394" s="385">
        <f t="shared" si="150"/>
        <v>1302.3000000000002</v>
      </c>
      <c r="L1394" s="385"/>
      <c r="M1394" s="385"/>
      <c r="N1394" s="424"/>
      <c r="O1394" s="387" t="str">
        <f t="shared" ref="O1394" si="172">O1393</f>
        <v/>
      </c>
      <c r="P1394" s="385"/>
      <c r="Q1394" s="385" t="str">
        <f t="shared" ref="Q1394" si="173">Q1393</f>
        <v/>
      </c>
      <c r="R1394" s="385"/>
      <c r="S1394" s="385" t="str">
        <f t="shared" ref="S1394" si="174">S1393</f>
        <v/>
      </c>
      <c r="T1394" s="385"/>
      <c r="U1394" s="427" t="str">
        <f>IF(E1394="","",IF(E1394="粘性土",1,AJ$1275))</f>
        <v/>
      </c>
      <c r="V1394" s="427"/>
      <c r="W1394" s="428"/>
      <c r="X1394" s="391" t="str">
        <f>IF(E1394="","",ROUND(K1394*O1394*U1394,1))</f>
        <v/>
      </c>
      <c r="Y1394" s="392"/>
      <c r="Z1394" s="392"/>
      <c r="AA1394" s="392"/>
      <c r="AB1394" s="391" t="str">
        <f>IF(E1394="","",ROUND(K1394*Q1394*U1394,1))</f>
        <v/>
      </c>
      <c r="AC1394" s="392"/>
      <c r="AD1394" s="392"/>
      <c r="AE1394" s="392"/>
      <c r="AF1394" s="391" t="str">
        <f>IF(E1394="","",ROUND(K1394*S1394*U1394,1))</f>
        <v/>
      </c>
      <c r="AG1394" s="392"/>
      <c r="AH1394" s="392"/>
      <c r="AI1394" s="393"/>
    </row>
    <row r="1395" spans="1:39" s="194" customFormat="1" ht="15.75" hidden="1" customHeight="1" x14ac:dyDescent="0.15">
      <c r="A1395" s="181" t="str">
        <f>A1394</f>
        <v>×</v>
      </c>
      <c r="B1395" s="179"/>
      <c r="C1395" s="240"/>
      <c r="D1395" s="241"/>
      <c r="E1395" s="241"/>
      <c r="F1395" s="241"/>
      <c r="G1395" s="241"/>
      <c r="H1395" s="242"/>
      <c r="I1395" s="242"/>
      <c r="J1395" s="242"/>
      <c r="K1395" s="385">
        <f t="shared" si="150"/>
        <v>1302.3000000000002</v>
      </c>
      <c r="L1395" s="385"/>
      <c r="M1395" s="385"/>
      <c r="N1395" s="424"/>
      <c r="O1395" s="387" t="str">
        <f>IF(E1395="","",IF(E1395="粘性土",1,CHOOSE(AJ$1262,X$1257,X$1258,X$1259)))</f>
        <v/>
      </c>
      <c r="P1395" s="385"/>
      <c r="Q1395" s="385" t="str">
        <f>IF(E1395="","",IF(E1395="粘性土",1,CHOOSE(AJ$1262,AB$1257,AB$1258,AB$1259)))</f>
        <v/>
      </c>
      <c r="R1395" s="385"/>
      <c r="S1395" s="385" t="str">
        <f>IF(E1395="","",IF(E1395="粘性土",1,CHOOSE(AJ$1262,AF$1257,AF$1258,AF$1259)))</f>
        <v/>
      </c>
      <c r="T1395" s="385"/>
      <c r="U1395" s="427" t="str">
        <f t="shared" si="156"/>
        <v/>
      </c>
      <c r="V1395" s="427"/>
      <c r="W1395" s="428"/>
      <c r="X1395" s="391" t="str">
        <f>IF(E1394="","",ROUND(K1395*O1395*U1395,1))</f>
        <v/>
      </c>
      <c r="Y1395" s="392"/>
      <c r="Z1395" s="392"/>
      <c r="AA1395" s="392"/>
      <c r="AB1395" s="391" t="str">
        <f>IF(E1394="","",ROUND(K1395*Q1395*U1395,1))</f>
        <v/>
      </c>
      <c r="AC1395" s="392"/>
      <c r="AD1395" s="392"/>
      <c r="AE1395" s="392"/>
      <c r="AF1395" s="391" t="str">
        <f>IF(E1394="","",ROUND(K1395*S1395*U1395,1))</f>
        <v/>
      </c>
      <c r="AG1395" s="392"/>
      <c r="AH1395" s="392"/>
      <c r="AI1395" s="393"/>
    </row>
    <row r="1396" spans="1:39" s="194" customFormat="1" ht="15.75" hidden="1" customHeight="1" x14ac:dyDescent="0.15">
      <c r="A1396" s="181" t="str">
        <f>IF(H1396="","×","")</f>
        <v>×</v>
      </c>
      <c r="B1396" s="179"/>
      <c r="C1396" s="240" t="str">
        <f>IF(D1358="","",D1358)</f>
        <v/>
      </c>
      <c r="D1396" s="241"/>
      <c r="E1396" s="241" t="str">
        <f>IF(G1358="","",G1358)</f>
        <v/>
      </c>
      <c r="F1396" s="241"/>
      <c r="G1396" s="241"/>
      <c r="H1396" s="242" t="str">
        <f>IF(J1358="","",J1358)</f>
        <v/>
      </c>
      <c r="I1396" s="242"/>
      <c r="J1396" s="242"/>
      <c r="K1396" s="385">
        <f t="shared" si="150"/>
        <v>1302.3000000000002</v>
      </c>
      <c r="L1396" s="385"/>
      <c r="M1396" s="385"/>
      <c r="N1396" s="424"/>
      <c r="O1396" s="387" t="str">
        <f t="shared" ref="O1396" si="175">O1395</f>
        <v/>
      </c>
      <c r="P1396" s="385"/>
      <c r="Q1396" s="385" t="str">
        <f t="shared" ref="Q1396" si="176">Q1395</f>
        <v/>
      </c>
      <c r="R1396" s="385"/>
      <c r="S1396" s="385" t="str">
        <f t="shared" ref="S1396" si="177">S1395</f>
        <v/>
      </c>
      <c r="T1396" s="385"/>
      <c r="U1396" s="427" t="str">
        <f>IF(E1396="","",IF(E1396="粘性土",1,AJ$1275))</f>
        <v/>
      </c>
      <c r="V1396" s="427"/>
      <c r="W1396" s="428"/>
      <c r="X1396" s="391" t="str">
        <f>IF(E1396="","",ROUND(K1396*O1396*U1396,1))</f>
        <v/>
      </c>
      <c r="Y1396" s="392"/>
      <c r="Z1396" s="392"/>
      <c r="AA1396" s="392"/>
      <c r="AB1396" s="391" t="str">
        <f>IF(E1396="","",ROUND(K1396*Q1396*U1396,1))</f>
        <v/>
      </c>
      <c r="AC1396" s="392"/>
      <c r="AD1396" s="392"/>
      <c r="AE1396" s="392"/>
      <c r="AF1396" s="391" t="str">
        <f>IF(E1396="","",ROUND(K1396*S1396*U1396,1))</f>
        <v/>
      </c>
      <c r="AG1396" s="392"/>
      <c r="AH1396" s="392"/>
      <c r="AI1396" s="393"/>
    </row>
    <row r="1397" spans="1:39" s="194" customFormat="1" ht="15.75" hidden="1" customHeight="1" x14ac:dyDescent="0.15">
      <c r="A1397" s="181" t="str">
        <f>A1396</f>
        <v>×</v>
      </c>
      <c r="B1397" s="179"/>
      <c r="C1397" s="251"/>
      <c r="D1397" s="252"/>
      <c r="E1397" s="252"/>
      <c r="F1397" s="252"/>
      <c r="G1397" s="252"/>
      <c r="H1397" s="253"/>
      <c r="I1397" s="253"/>
      <c r="J1397" s="253"/>
      <c r="K1397" s="396">
        <f t="shared" si="150"/>
        <v>1302.3000000000002</v>
      </c>
      <c r="L1397" s="396"/>
      <c r="M1397" s="396"/>
      <c r="N1397" s="425"/>
      <c r="O1397" s="398" t="str">
        <f>IF(E1397="","",IF(E1397="粘性土",1,CHOOSE(AJ$1262,X$1257,X$1258,X$1259)))</f>
        <v/>
      </c>
      <c r="P1397" s="396"/>
      <c r="Q1397" s="396" t="str">
        <f>IF(E1397="","",IF(E1397="粘性土",1,CHOOSE(AJ$1262,AB$1257,AB$1258,AB$1259)))</f>
        <v/>
      </c>
      <c r="R1397" s="396"/>
      <c r="S1397" s="396" t="str">
        <f>IF(E1397="","",IF(E1397="粘性土",1,CHOOSE(AJ$1262,AF$1257,AF$1258,AF$1259)))</f>
        <v/>
      </c>
      <c r="T1397" s="396"/>
      <c r="U1397" s="427" t="str">
        <f t="shared" si="156"/>
        <v/>
      </c>
      <c r="V1397" s="427"/>
      <c r="W1397" s="428"/>
      <c r="X1397" s="402" t="str">
        <f>IF(E1396="","",ROUND(K1397*O1397*U1397,1))</f>
        <v/>
      </c>
      <c r="Y1397" s="403"/>
      <c r="Z1397" s="403"/>
      <c r="AA1397" s="403"/>
      <c r="AB1397" s="402" t="str">
        <f>IF(E1396="","",ROUND(K1397*Q1397*U1397,1))</f>
        <v/>
      </c>
      <c r="AC1397" s="403"/>
      <c r="AD1397" s="403"/>
      <c r="AE1397" s="403"/>
      <c r="AF1397" s="402" t="str">
        <f>IF(E1396="","",ROUND(K1397*S1397*U1397,1))</f>
        <v/>
      </c>
      <c r="AG1397" s="403"/>
      <c r="AH1397" s="403"/>
      <c r="AI1397" s="404"/>
    </row>
    <row r="1398" spans="1:39" s="194" customFormat="1" ht="15.75" customHeight="1" x14ac:dyDescent="0.15">
      <c r="C1398" s="66"/>
      <c r="D1398" s="66"/>
      <c r="E1398" s="66"/>
      <c r="F1398" s="66"/>
      <c r="G1398" s="66"/>
      <c r="H1398" s="183"/>
      <c r="I1398" s="183"/>
      <c r="J1398" s="183"/>
      <c r="K1398" s="183"/>
      <c r="L1398" s="183"/>
      <c r="M1398" s="66"/>
      <c r="N1398" s="66"/>
      <c r="O1398" s="66"/>
      <c r="P1398" s="66"/>
      <c r="Q1398" s="190"/>
      <c r="R1398" s="190"/>
      <c r="S1398" s="66"/>
      <c r="T1398" s="66"/>
      <c r="U1398" s="66"/>
      <c r="V1398" s="66"/>
      <c r="W1398" s="66"/>
      <c r="X1398" s="66"/>
      <c r="Y1398" s="66"/>
      <c r="Z1398" s="66"/>
      <c r="AA1398" s="50" t="s">
        <v>119</v>
      </c>
      <c r="AB1398" s="37" t="s">
        <v>487</v>
      </c>
      <c r="AC1398" s="183" t="s">
        <v>25</v>
      </c>
      <c r="AD1398" s="321">
        <f>杭先端径</f>
        <v>1.5</v>
      </c>
      <c r="AE1398" s="321"/>
      <c r="AF1398" s="321"/>
      <c r="AG1398" s="62" t="s">
        <v>416</v>
      </c>
      <c r="AH1398" s="183" t="s">
        <v>149</v>
      </c>
      <c r="AI1398" s="66"/>
    </row>
    <row r="1399" spans="1:39" s="194" customFormat="1" ht="15.75" customHeight="1" x14ac:dyDescent="0.15">
      <c r="B1399" s="179" t="s">
        <v>571</v>
      </c>
      <c r="H1399" s="179"/>
      <c r="I1399" s="179"/>
      <c r="J1399" s="179"/>
      <c r="K1399" s="179"/>
      <c r="L1399" s="179"/>
      <c r="M1399" s="180"/>
      <c r="N1399" s="188"/>
      <c r="O1399" s="188"/>
      <c r="P1399" s="188"/>
      <c r="Q1399" s="180"/>
      <c r="R1399" s="180"/>
      <c r="S1399" s="180"/>
      <c r="T1399" s="180"/>
      <c r="U1399" s="180"/>
      <c r="V1399" s="180"/>
      <c r="W1399" s="180"/>
      <c r="X1399" s="180"/>
      <c r="Y1399" s="180"/>
      <c r="Z1399" s="192"/>
      <c r="AA1399" s="192"/>
      <c r="AB1399" s="192"/>
      <c r="AC1399" s="188"/>
      <c r="AD1399" s="188"/>
      <c r="AE1399" s="188"/>
      <c r="AK1399" s="180"/>
      <c r="AL1399" s="180"/>
      <c r="AM1399" s="180"/>
    </row>
    <row r="1400" spans="1:39" s="194" customFormat="1" ht="15.75" customHeight="1" x14ac:dyDescent="0.15">
      <c r="H1400" s="179"/>
      <c r="I1400" s="179"/>
      <c r="J1400" s="179"/>
      <c r="K1400" s="179"/>
      <c r="L1400" s="179"/>
      <c r="M1400" s="180"/>
      <c r="N1400" s="188"/>
      <c r="O1400" s="188"/>
      <c r="P1400" s="188"/>
      <c r="Q1400" s="180"/>
      <c r="R1400" s="180"/>
      <c r="S1400" s="180"/>
      <c r="T1400" s="180"/>
      <c r="U1400" s="180"/>
      <c r="V1400" s="180"/>
      <c r="W1400" s="180"/>
      <c r="X1400" s="180"/>
      <c r="Y1400" s="180"/>
      <c r="Z1400" s="192"/>
      <c r="AA1400" s="192"/>
      <c r="AB1400" s="192"/>
      <c r="AC1400" s="188"/>
      <c r="AD1400" s="188"/>
      <c r="AE1400" s="188"/>
      <c r="AK1400" s="180"/>
      <c r="AL1400" s="180"/>
      <c r="AM1400" s="180"/>
    </row>
    <row r="1401" spans="1:39" s="194" customFormat="1" ht="15.75" customHeight="1" x14ac:dyDescent="0.15">
      <c r="C1401" s="28" t="s">
        <v>497</v>
      </c>
      <c r="D1401" s="34"/>
      <c r="E1401" s="34"/>
      <c r="F1401" s="34"/>
      <c r="G1401" s="28"/>
      <c r="H1401" s="28"/>
      <c r="I1401" s="28"/>
      <c r="J1401" s="28"/>
      <c r="K1401" s="28"/>
      <c r="L1401" s="28"/>
      <c r="M1401" s="28"/>
      <c r="N1401" s="28"/>
      <c r="O1401" s="28"/>
      <c r="P1401" s="28"/>
      <c r="Q1401" s="28"/>
      <c r="R1401" s="28"/>
      <c r="S1401" s="28"/>
      <c r="T1401" s="28"/>
      <c r="U1401" s="28"/>
      <c r="V1401" s="28"/>
      <c r="W1401" s="28"/>
      <c r="X1401" s="28"/>
      <c r="Y1401" s="28"/>
      <c r="Z1401" s="28"/>
      <c r="AA1401" s="34"/>
      <c r="AB1401" s="34"/>
      <c r="AC1401" s="34"/>
      <c r="AD1401" s="34"/>
      <c r="AE1401" s="34"/>
      <c r="AF1401" s="34"/>
      <c r="AG1401" s="34"/>
      <c r="AH1401" s="34"/>
      <c r="AI1401" s="34"/>
    </row>
    <row r="1402" spans="1:39" s="194" customFormat="1" ht="15.75" customHeight="1" x14ac:dyDescent="0.15">
      <c r="C1402" s="405" t="s">
        <v>8</v>
      </c>
      <c r="D1402" s="406"/>
      <c r="E1402" s="406" t="s">
        <v>332</v>
      </c>
      <c r="F1402" s="406"/>
      <c r="G1402" s="406"/>
      <c r="H1402" s="407" t="s">
        <v>181</v>
      </c>
      <c r="I1402" s="407"/>
      <c r="J1402" s="407"/>
      <c r="K1402" s="406" t="s">
        <v>488</v>
      </c>
      <c r="L1402" s="406"/>
      <c r="M1402" s="406"/>
      <c r="N1402" s="409"/>
      <c r="O1402" s="368" t="s">
        <v>274</v>
      </c>
      <c r="P1402" s="266"/>
      <c r="Q1402" s="266"/>
      <c r="R1402" s="266"/>
      <c r="S1402" s="266"/>
      <c r="T1402" s="266"/>
      <c r="U1402" s="266" t="s">
        <v>276</v>
      </c>
      <c r="V1402" s="266"/>
      <c r="W1402" s="410"/>
      <c r="X1402" s="265" t="s">
        <v>528</v>
      </c>
      <c r="Y1402" s="266"/>
      <c r="Z1402" s="266"/>
      <c r="AA1402" s="266"/>
      <c r="AB1402" s="266"/>
      <c r="AC1402" s="266"/>
      <c r="AD1402" s="266"/>
      <c r="AE1402" s="266"/>
      <c r="AF1402" s="266"/>
      <c r="AG1402" s="266"/>
      <c r="AH1402" s="266"/>
      <c r="AI1402" s="372"/>
    </row>
    <row r="1403" spans="1:39" s="194" customFormat="1" ht="15.75" customHeight="1" x14ac:dyDescent="0.15">
      <c r="C1403" s="374"/>
      <c r="D1403" s="327"/>
      <c r="E1403" s="327"/>
      <c r="F1403" s="327"/>
      <c r="G1403" s="327"/>
      <c r="H1403" s="408"/>
      <c r="I1403" s="408"/>
      <c r="J1403" s="408"/>
      <c r="K1403" s="327"/>
      <c r="L1403" s="327"/>
      <c r="M1403" s="327"/>
      <c r="N1403" s="332"/>
      <c r="O1403" s="412" t="s">
        <v>471</v>
      </c>
      <c r="P1403" s="253"/>
      <c r="Q1403" s="253" t="s">
        <v>472</v>
      </c>
      <c r="R1403" s="253"/>
      <c r="S1403" s="253" t="s">
        <v>473</v>
      </c>
      <c r="T1403" s="253"/>
      <c r="U1403" s="252"/>
      <c r="V1403" s="252"/>
      <c r="W1403" s="411"/>
      <c r="X1403" s="395" t="s">
        <v>471</v>
      </c>
      <c r="Y1403" s="253"/>
      <c r="Z1403" s="253"/>
      <c r="AA1403" s="253"/>
      <c r="AB1403" s="253" t="s">
        <v>472</v>
      </c>
      <c r="AC1403" s="253"/>
      <c r="AD1403" s="253"/>
      <c r="AE1403" s="253"/>
      <c r="AF1403" s="253" t="s">
        <v>473</v>
      </c>
      <c r="AG1403" s="253"/>
      <c r="AH1403" s="253"/>
      <c r="AI1403" s="413"/>
    </row>
    <row r="1404" spans="1:39" s="194" customFormat="1" ht="15.75" customHeight="1" x14ac:dyDescent="0.15">
      <c r="A1404" s="181" t="str">
        <f>IF(H1404="","×","")</f>
        <v/>
      </c>
      <c r="B1404" s="179"/>
      <c r="C1404" s="265">
        <f>IF(D1330="","",D1330)</f>
        <v>2</v>
      </c>
      <c r="D1404" s="266"/>
      <c r="E1404" s="266" t="str">
        <f>IF(G1330="","",G1330)</f>
        <v>砂質土</v>
      </c>
      <c r="F1404" s="266"/>
      <c r="G1404" s="266"/>
      <c r="H1404" s="267">
        <f>IF(J1330="","",J1330)</f>
        <v>0.33000001311302185</v>
      </c>
      <c r="I1404" s="267"/>
      <c r="J1404" s="267"/>
      <c r="K1404" s="414">
        <f t="shared" ref="K1404:K1433" si="178">AF1330*AD$1434</f>
        <v>452.09999999999997</v>
      </c>
      <c r="L1404" s="414"/>
      <c r="M1404" s="414"/>
      <c r="N1404" s="426"/>
      <c r="O1404" s="416">
        <f>IF(E1404="","",IF(E1404="粘性土",1,CHOOSE(AK$1262,X$1260,X$1261)))</f>
        <v>1</v>
      </c>
      <c r="P1404" s="414"/>
      <c r="Q1404" s="414">
        <f>IF(E1404="","",IF(E1404="粘性土",1,CHOOSE(AK$1262,AB$1260,AB$1261)))</f>
        <v>0.8</v>
      </c>
      <c r="R1404" s="414"/>
      <c r="S1404" s="414">
        <f>IF(E1404="","",IF(E1404="粘性土",1,CHOOSE(AK$1262,AF$1260,AF$1261)))</f>
        <v>0.7</v>
      </c>
      <c r="T1404" s="414"/>
      <c r="U1404" s="388">
        <f>IF(E1404="","",IF(E1404="粘性土",1,AJ$1275))</f>
        <v>0.83899999999999997</v>
      </c>
      <c r="V1404" s="389"/>
      <c r="W1404" s="390"/>
      <c r="X1404" s="420">
        <f>IF(E1404="","",ROUND(K1404*O1404*U1404,1))</f>
        <v>379.3</v>
      </c>
      <c r="Y1404" s="421"/>
      <c r="Z1404" s="421"/>
      <c r="AA1404" s="421"/>
      <c r="AB1404" s="420">
        <f>IF(E1404="","",ROUND(K1404*Q1404*U1404,1))</f>
        <v>303.39999999999998</v>
      </c>
      <c r="AC1404" s="421"/>
      <c r="AD1404" s="421"/>
      <c r="AE1404" s="421"/>
      <c r="AF1404" s="420">
        <f>IF(E1404="","",ROUND(K1404*S1404*U1404,1))</f>
        <v>265.5</v>
      </c>
      <c r="AG1404" s="421"/>
      <c r="AH1404" s="421"/>
      <c r="AI1404" s="422"/>
    </row>
    <row r="1405" spans="1:39" s="194" customFormat="1" ht="15.75" customHeight="1" x14ac:dyDescent="0.15">
      <c r="A1405" s="181" t="str">
        <f>A1404</f>
        <v/>
      </c>
      <c r="B1405" s="179"/>
      <c r="C1405" s="240"/>
      <c r="D1405" s="241"/>
      <c r="E1405" s="241"/>
      <c r="F1405" s="241"/>
      <c r="G1405" s="241"/>
      <c r="H1405" s="242"/>
      <c r="I1405" s="242"/>
      <c r="J1405" s="242"/>
      <c r="K1405" s="385">
        <f t="shared" si="178"/>
        <v>490.65000000000003</v>
      </c>
      <c r="L1405" s="385"/>
      <c r="M1405" s="385"/>
      <c r="N1405" s="424"/>
      <c r="O1405" s="387">
        <f>O1404</f>
        <v>1</v>
      </c>
      <c r="P1405" s="385"/>
      <c r="Q1405" s="385">
        <f>Q1404</f>
        <v>0.8</v>
      </c>
      <c r="R1405" s="385"/>
      <c r="S1405" s="385">
        <f>S1404</f>
        <v>0.7</v>
      </c>
      <c r="T1405" s="385"/>
      <c r="U1405" s="388">
        <f t="shared" ref="U1405" si="179">U1404</f>
        <v>0.83899999999999997</v>
      </c>
      <c r="V1405" s="389"/>
      <c r="W1405" s="390"/>
      <c r="X1405" s="391">
        <f>IF(E1404="","",ROUND(K1405*O1405*U1405,1))</f>
        <v>411.7</v>
      </c>
      <c r="Y1405" s="392"/>
      <c r="Z1405" s="392"/>
      <c r="AA1405" s="392"/>
      <c r="AB1405" s="391">
        <f>IF(E1404="","",ROUND(K1405*Q1405*U1405,1))</f>
        <v>329.3</v>
      </c>
      <c r="AC1405" s="392"/>
      <c r="AD1405" s="392"/>
      <c r="AE1405" s="392"/>
      <c r="AF1405" s="391">
        <f>IF(E1404="","",ROUND(K1405*S1405*U1405,1))</f>
        <v>288.2</v>
      </c>
      <c r="AG1405" s="392"/>
      <c r="AH1405" s="392"/>
      <c r="AI1405" s="393"/>
    </row>
    <row r="1406" spans="1:39" s="194" customFormat="1" ht="15.75" customHeight="1" x14ac:dyDescent="0.15">
      <c r="A1406" s="181" t="str">
        <f>IF(H1406="","×","")</f>
        <v/>
      </c>
      <c r="B1406" s="179"/>
      <c r="C1406" s="240">
        <f>IF(D1332="","",D1332)</f>
        <v>3</v>
      </c>
      <c r="D1406" s="241"/>
      <c r="E1406" s="241" t="str">
        <f>IF(G1332="","",G1332)</f>
        <v>粘性土</v>
      </c>
      <c r="F1406" s="241"/>
      <c r="G1406" s="241"/>
      <c r="H1406" s="242">
        <f>IF(J1332="","",J1332)</f>
        <v>1.5</v>
      </c>
      <c r="I1406" s="242"/>
      <c r="J1406" s="242"/>
      <c r="K1406" s="385">
        <f t="shared" si="178"/>
        <v>194.39999999999998</v>
      </c>
      <c r="L1406" s="385"/>
      <c r="M1406" s="385"/>
      <c r="N1406" s="424"/>
      <c r="O1406" s="387">
        <f>IF(E1406="","",IF(E1406="粘性土",1,CHOOSE(AK$1262,X$1260,X$1261)))</f>
        <v>1</v>
      </c>
      <c r="P1406" s="385"/>
      <c r="Q1406" s="385">
        <f>IF(E1406="","",IF(E1406="粘性土",1,CHOOSE(AK$1262,AB$1260,AB$1261)))</f>
        <v>1</v>
      </c>
      <c r="R1406" s="385"/>
      <c r="S1406" s="385">
        <f>IF(E1406="","",IF(E1406="粘性土",1,CHOOSE(AK$1262,AF$1260,AF$1261)))</f>
        <v>1</v>
      </c>
      <c r="T1406" s="385"/>
      <c r="U1406" s="388">
        <f>IF(E1406="","",IF(E1406="粘性土",1,AJ$1275))</f>
        <v>1</v>
      </c>
      <c r="V1406" s="389"/>
      <c r="W1406" s="390"/>
      <c r="X1406" s="391">
        <f>IF(E1406="","",ROUND(K1406*O1406*U1406,1))</f>
        <v>194.4</v>
      </c>
      <c r="Y1406" s="392"/>
      <c r="Z1406" s="392"/>
      <c r="AA1406" s="392"/>
      <c r="AB1406" s="391">
        <f>IF(E1406="","",ROUND(K1406*Q1406*U1406,1))</f>
        <v>194.4</v>
      </c>
      <c r="AC1406" s="392"/>
      <c r="AD1406" s="392"/>
      <c r="AE1406" s="392"/>
      <c r="AF1406" s="391">
        <f>IF(E1406="","",ROUND(K1406*S1406*U1406,1))</f>
        <v>194.4</v>
      </c>
      <c r="AG1406" s="392"/>
      <c r="AH1406" s="392"/>
      <c r="AI1406" s="393"/>
    </row>
    <row r="1407" spans="1:39" s="194" customFormat="1" ht="15.75" customHeight="1" x14ac:dyDescent="0.15">
      <c r="A1407" s="181" t="str">
        <f>A1406</f>
        <v/>
      </c>
      <c r="B1407" s="179"/>
      <c r="C1407" s="240"/>
      <c r="D1407" s="241"/>
      <c r="E1407" s="241"/>
      <c r="F1407" s="241"/>
      <c r="G1407" s="241"/>
      <c r="H1407" s="242"/>
      <c r="I1407" s="242"/>
      <c r="J1407" s="242"/>
      <c r="K1407" s="385">
        <f t="shared" si="178"/>
        <v>194.39999999999998</v>
      </c>
      <c r="L1407" s="385"/>
      <c r="M1407" s="385"/>
      <c r="N1407" s="424"/>
      <c r="O1407" s="387">
        <f>O1406</f>
        <v>1</v>
      </c>
      <c r="P1407" s="385"/>
      <c r="Q1407" s="385">
        <f>Q1406</f>
        <v>1</v>
      </c>
      <c r="R1407" s="385"/>
      <c r="S1407" s="385">
        <f>S1406</f>
        <v>1</v>
      </c>
      <c r="T1407" s="385"/>
      <c r="U1407" s="388">
        <f t="shared" ref="U1407" si="180">U1406</f>
        <v>1</v>
      </c>
      <c r="V1407" s="389"/>
      <c r="W1407" s="390"/>
      <c r="X1407" s="391">
        <f>IF(E1406="","",ROUND(K1407*O1407*U1407,1))</f>
        <v>194.4</v>
      </c>
      <c r="Y1407" s="392"/>
      <c r="Z1407" s="392"/>
      <c r="AA1407" s="392"/>
      <c r="AB1407" s="391">
        <f>IF(E1406="","",ROUND(K1407*Q1407*U1407,1))</f>
        <v>194.4</v>
      </c>
      <c r="AC1407" s="392"/>
      <c r="AD1407" s="392"/>
      <c r="AE1407" s="392"/>
      <c r="AF1407" s="391">
        <f>IF(E1406="","",ROUND(K1407*S1407*U1407,1))</f>
        <v>194.4</v>
      </c>
      <c r="AG1407" s="392"/>
      <c r="AH1407" s="392"/>
      <c r="AI1407" s="393"/>
    </row>
    <row r="1408" spans="1:39" s="194" customFormat="1" ht="15.75" customHeight="1" x14ac:dyDescent="0.15">
      <c r="A1408" s="181" t="str">
        <f>IF(H1408="","×","")</f>
        <v/>
      </c>
      <c r="B1408" s="179"/>
      <c r="C1408" s="240">
        <f>IF(D1334="","",D1334)</f>
        <v>4</v>
      </c>
      <c r="D1408" s="241"/>
      <c r="E1408" s="241" t="str">
        <f>IF(G1334="","",G1334)</f>
        <v>粘性土</v>
      </c>
      <c r="F1408" s="241"/>
      <c r="G1408" s="241"/>
      <c r="H1408" s="242">
        <f>IF(J1334="","",J1334)</f>
        <v>6.5500001907348633</v>
      </c>
      <c r="I1408" s="242"/>
      <c r="J1408" s="242"/>
      <c r="K1408" s="385">
        <f t="shared" si="178"/>
        <v>437.40000000000003</v>
      </c>
      <c r="L1408" s="385"/>
      <c r="M1408" s="385"/>
      <c r="N1408" s="424"/>
      <c r="O1408" s="387">
        <f>IF(E1408="","",IF(E1408="粘性土",1,CHOOSE(AK$1262,X$1260,X$1261)))</f>
        <v>1</v>
      </c>
      <c r="P1408" s="385"/>
      <c r="Q1408" s="385">
        <f>IF(E1408="","",IF(E1408="粘性土",1,CHOOSE(AK$1262,AB$1260,AB$1261)))</f>
        <v>1</v>
      </c>
      <c r="R1408" s="385"/>
      <c r="S1408" s="385">
        <f>IF(E1408="","",IF(E1408="粘性土",1,CHOOSE(AK$1262,AF$1260,AF$1261)))</f>
        <v>1</v>
      </c>
      <c r="T1408" s="385"/>
      <c r="U1408" s="388">
        <f>IF(E1408="","",IF(E1408="粘性土",1,AJ$1275))</f>
        <v>1</v>
      </c>
      <c r="V1408" s="389"/>
      <c r="W1408" s="390"/>
      <c r="X1408" s="391">
        <f>IF(E1408="","",ROUND(K1408*O1408*U1408,1))</f>
        <v>437.4</v>
      </c>
      <c r="Y1408" s="392"/>
      <c r="Z1408" s="392"/>
      <c r="AA1408" s="392"/>
      <c r="AB1408" s="391">
        <f>IF(E1408="","",ROUND(K1408*Q1408*U1408,1))</f>
        <v>437.4</v>
      </c>
      <c r="AC1408" s="392"/>
      <c r="AD1408" s="392"/>
      <c r="AE1408" s="392"/>
      <c r="AF1408" s="391">
        <f>IF(E1408="","",ROUND(K1408*S1408*U1408,1))</f>
        <v>437.4</v>
      </c>
      <c r="AG1408" s="392"/>
      <c r="AH1408" s="392"/>
      <c r="AI1408" s="393"/>
    </row>
    <row r="1409" spans="1:35" s="194" customFormat="1" ht="15.75" customHeight="1" x14ac:dyDescent="0.15">
      <c r="A1409" s="181" t="str">
        <f>A1408</f>
        <v/>
      </c>
      <c r="B1409" s="179"/>
      <c r="C1409" s="240"/>
      <c r="D1409" s="241"/>
      <c r="E1409" s="241"/>
      <c r="F1409" s="241"/>
      <c r="G1409" s="241"/>
      <c r="H1409" s="242"/>
      <c r="I1409" s="242"/>
      <c r="J1409" s="242"/>
      <c r="K1409" s="385">
        <f t="shared" si="178"/>
        <v>437.40000000000003</v>
      </c>
      <c r="L1409" s="385"/>
      <c r="M1409" s="385"/>
      <c r="N1409" s="424"/>
      <c r="O1409" s="387">
        <f t="shared" ref="O1409" si="181">O1408</f>
        <v>1</v>
      </c>
      <c r="P1409" s="385"/>
      <c r="Q1409" s="385">
        <f t="shared" ref="Q1409" si="182">Q1408</f>
        <v>1</v>
      </c>
      <c r="R1409" s="385"/>
      <c r="S1409" s="385">
        <f t="shared" ref="S1409" si="183">S1408</f>
        <v>1</v>
      </c>
      <c r="T1409" s="385"/>
      <c r="U1409" s="388">
        <f t="shared" ref="U1409" si="184">U1408</f>
        <v>1</v>
      </c>
      <c r="V1409" s="389"/>
      <c r="W1409" s="390"/>
      <c r="X1409" s="391">
        <f>IF(E1408="","",ROUND(K1409*O1409*U1409,1))</f>
        <v>437.4</v>
      </c>
      <c r="Y1409" s="392"/>
      <c r="Z1409" s="392"/>
      <c r="AA1409" s="392"/>
      <c r="AB1409" s="391">
        <f>IF(E1408="","",ROUND(K1409*Q1409*U1409,1))</f>
        <v>437.4</v>
      </c>
      <c r="AC1409" s="392"/>
      <c r="AD1409" s="392"/>
      <c r="AE1409" s="392"/>
      <c r="AF1409" s="391">
        <f>IF(E1408="","",ROUND(K1409*S1409*U1409,1))</f>
        <v>437.4</v>
      </c>
      <c r="AG1409" s="392"/>
      <c r="AH1409" s="392"/>
      <c r="AI1409" s="393"/>
    </row>
    <row r="1410" spans="1:35" s="194" customFormat="1" ht="15.75" customHeight="1" x14ac:dyDescent="0.15">
      <c r="A1410" s="181" t="str">
        <f>IF(H1410="","×","")</f>
        <v/>
      </c>
      <c r="B1410" s="179"/>
      <c r="C1410" s="240">
        <f>IF(D1336="","",D1336)</f>
        <v>5</v>
      </c>
      <c r="D1410" s="241"/>
      <c r="E1410" s="241" t="str">
        <f>IF(G1336="","",G1336)</f>
        <v>粘性土</v>
      </c>
      <c r="F1410" s="241"/>
      <c r="G1410" s="241"/>
      <c r="H1410" s="242">
        <f>IF(J1336="","",J1336)</f>
        <v>3.4500000476837158</v>
      </c>
      <c r="I1410" s="242"/>
      <c r="J1410" s="242"/>
      <c r="K1410" s="385">
        <f t="shared" si="178"/>
        <v>716.84999999999991</v>
      </c>
      <c r="L1410" s="385"/>
      <c r="M1410" s="385"/>
      <c r="N1410" s="424"/>
      <c r="O1410" s="387">
        <f>IF(E1410="","",IF(E1410="粘性土",1,CHOOSE(AK$1262,X$1260,X$1261)))</f>
        <v>1</v>
      </c>
      <c r="P1410" s="385"/>
      <c r="Q1410" s="385">
        <f>IF(E1410="","",IF(E1410="粘性土",1,CHOOSE(AK$1262,AB$1260,AB$1261)))</f>
        <v>1</v>
      </c>
      <c r="R1410" s="385"/>
      <c r="S1410" s="385">
        <f>IF(E1410="","",IF(E1410="粘性土",1,CHOOSE(AK$1262,AF$1260,AF$1261)))</f>
        <v>1</v>
      </c>
      <c r="T1410" s="385"/>
      <c r="U1410" s="388">
        <f>IF(E1410="","",IF(E1410="粘性土",1,AJ$1275))</f>
        <v>1</v>
      </c>
      <c r="V1410" s="389"/>
      <c r="W1410" s="390"/>
      <c r="X1410" s="391">
        <f>IF(E1410="","",ROUND(K1410*O1410*U1410,1))</f>
        <v>716.9</v>
      </c>
      <c r="Y1410" s="392"/>
      <c r="Z1410" s="392"/>
      <c r="AA1410" s="392"/>
      <c r="AB1410" s="391">
        <f>IF(E1410="","",ROUND(K1410*Q1410*U1410,1))</f>
        <v>716.9</v>
      </c>
      <c r="AC1410" s="392"/>
      <c r="AD1410" s="392"/>
      <c r="AE1410" s="392"/>
      <c r="AF1410" s="391">
        <f>IF(E1410="","",ROUND(K1410*S1410*U1410,1))</f>
        <v>716.9</v>
      </c>
      <c r="AG1410" s="392"/>
      <c r="AH1410" s="392"/>
      <c r="AI1410" s="393"/>
    </row>
    <row r="1411" spans="1:35" s="194" customFormat="1" ht="15.75" customHeight="1" x14ac:dyDescent="0.15">
      <c r="A1411" s="181" t="str">
        <f>A1410</f>
        <v/>
      </c>
      <c r="B1411" s="179"/>
      <c r="C1411" s="240"/>
      <c r="D1411" s="241"/>
      <c r="E1411" s="241"/>
      <c r="F1411" s="241"/>
      <c r="G1411" s="241"/>
      <c r="H1411" s="242"/>
      <c r="I1411" s="242"/>
      <c r="J1411" s="242"/>
      <c r="K1411" s="385">
        <f t="shared" si="178"/>
        <v>716.84999999999991</v>
      </c>
      <c r="L1411" s="385"/>
      <c r="M1411" s="385"/>
      <c r="N1411" s="424"/>
      <c r="O1411" s="387">
        <f t="shared" ref="O1411" si="185">O1410</f>
        <v>1</v>
      </c>
      <c r="P1411" s="385"/>
      <c r="Q1411" s="385">
        <f t="shared" ref="Q1411" si="186">Q1410</f>
        <v>1</v>
      </c>
      <c r="R1411" s="385"/>
      <c r="S1411" s="385">
        <f t="shared" ref="S1411" si="187">S1410</f>
        <v>1</v>
      </c>
      <c r="T1411" s="385"/>
      <c r="U1411" s="388">
        <f t="shared" ref="U1411" si="188">U1410</f>
        <v>1</v>
      </c>
      <c r="V1411" s="389"/>
      <c r="W1411" s="390"/>
      <c r="X1411" s="391">
        <f>IF(E1410="","",ROUND(K1411*O1411*U1411,1))</f>
        <v>716.9</v>
      </c>
      <c r="Y1411" s="392"/>
      <c r="Z1411" s="392"/>
      <c r="AA1411" s="392"/>
      <c r="AB1411" s="391">
        <f>IF(E1410="","",ROUND(K1411*Q1411*U1411,1))</f>
        <v>716.9</v>
      </c>
      <c r="AC1411" s="392"/>
      <c r="AD1411" s="392"/>
      <c r="AE1411" s="392"/>
      <c r="AF1411" s="391">
        <f>IF(E1410="","",ROUND(K1411*S1411*U1411,1))</f>
        <v>716.9</v>
      </c>
      <c r="AG1411" s="392"/>
      <c r="AH1411" s="392"/>
      <c r="AI1411" s="393"/>
    </row>
    <row r="1412" spans="1:35" s="194" customFormat="1" ht="15.75" customHeight="1" x14ac:dyDescent="0.15">
      <c r="A1412" s="181" t="str">
        <f>IF(H1412="","×","")</f>
        <v/>
      </c>
      <c r="B1412" s="179"/>
      <c r="C1412" s="240">
        <f>IF(D1338="","",D1338)</f>
        <v>6</v>
      </c>
      <c r="D1412" s="241"/>
      <c r="E1412" s="241" t="str">
        <f>IF(G1338="","",G1338)</f>
        <v>粘性土</v>
      </c>
      <c r="F1412" s="241"/>
      <c r="G1412" s="241"/>
      <c r="H1412" s="242">
        <f>IF(J1338="","",J1338)</f>
        <v>2.3499999046325684</v>
      </c>
      <c r="I1412" s="242"/>
      <c r="J1412" s="242"/>
      <c r="K1412" s="385">
        <f t="shared" si="178"/>
        <v>1165.0500000000002</v>
      </c>
      <c r="L1412" s="385"/>
      <c r="M1412" s="385"/>
      <c r="N1412" s="424"/>
      <c r="O1412" s="387">
        <f>IF(E1412="","",IF(E1412="粘性土",1,CHOOSE(AK$1262,X$1260,X$1261)))</f>
        <v>1</v>
      </c>
      <c r="P1412" s="385"/>
      <c r="Q1412" s="385">
        <f>IF(E1412="","",IF(E1412="粘性土",1,CHOOSE(AK$1262,AB$1260,AB$1261)))</f>
        <v>1</v>
      </c>
      <c r="R1412" s="385"/>
      <c r="S1412" s="385">
        <f>IF(E1412="","",IF(E1412="粘性土",1,CHOOSE(AK$1262,AF$1260,AF$1261)))</f>
        <v>1</v>
      </c>
      <c r="T1412" s="385"/>
      <c r="U1412" s="388">
        <f>IF(E1412="","",IF(E1412="粘性土",1,AJ$1275))</f>
        <v>1</v>
      </c>
      <c r="V1412" s="389"/>
      <c r="W1412" s="390"/>
      <c r="X1412" s="391">
        <f>IF(E1412="","",ROUND(K1412*O1412*U1412,1))</f>
        <v>1165.0999999999999</v>
      </c>
      <c r="Y1412" s="392"/>
      <c r="Z1412" s="392"/>
      <c r="AA1412" s="392"/>
      <c r="AB1412" s="391">
        <f>IF(E1412="","",ROUND(K1412*Q1412*U1412,1))</f>
        <v>1165.0999999999999</v>
      </c>
      <c r="AC1412" s="392"/>
      <c r="AD1412" s="392"/>
      <c r="AE1412" s="392"/>
      <c r="AF1412" s="391">
        <f>IF(E1412="","",ROUND(K1412*S1412*U1412,1))</f>
        <v>1165.0999999999999</v>
      </c>
      <c r="AG1412" s="392"/>
      <c r="AH1412" s="392"/>
      <c r="AI1412" s="393"/>
    </row>
    <row r="1413" spans="1:35" s="194" customFormat="1" ht="15.75" customHeight="1" x14ac:dyDescent="0.15">
      <c r="A1413" s="181" t="str">
        <f>A1412</f>
        <v/>
      </c>
      <c r="B1413" s="179"/>
      <c r="C1413" s="240"/>
      <c r="D1413" s="241"/>
      <c r="E1413" s="241"/>
      <c r="F1413" s="241"/>
      <c r="G1413" s="241"/>
      <c r="H1413" s="242"/>
      <c r="I1413" s="242"/>
      <c r="J1413" s="242"/>
      <c r="K1413" s="385">
        <f t="shared" si="178"/>
        <v>1165.0500000000002</v>
      </c>
      <c r="L1413" s="385"/>
      <c r="M1413" s="385"/>
      <c r="N1413" s="424"/>
      <c r="O1413" s="387">
        <f t="shared" ref="O1413" si="189">O1412</f>
        <v>1</v>
      </c>
      <c r="P1413" s="385"/>
      <c r="Q1413" s="385">
        <f t="shared" ref="Q1413" si="190">Q1412</f>
        <v>1</v>
      </c>
      <c r="R1413" s="385"/>
      <c r="S1413" s="385">
        <f t="shared" ref="S1413" si="191">S1412</f>
        <v>1</v>
      </c>
      <c r="T1413" s="385"/>
      <c r="U1413" s="388">
        <f t="shared" ref="U1413" si="192">U1412</f>
        <v>1</v>
      </c>
      <c r="V1413" s="389"/>
      <c r="W1413" s="390"/>
      <c r="X1413" s="391">
        <f>IF(E1412="","",ROUND(K1413*O1413*U1413,1))</f>
        <v>1165.0999999999999</v>
      </c>
      <c r="Y1413" s="392"/>
      <c r="Z1413" s="392"/>
      <c r="AA1413" s="392"/>
      <c r="AB1413" s="391">
        <f>IF(E1412="","",ROUND(K1413*Q1413*U1413,1))</f>
        <v>1165.0999999999999</v>
      </c>
      <c r="AC1413" s="392"/>
      <c r="AD1413" s="392"/>
      <c r="AE1413" s="392"/>
      <c r="AF1413" s="391">
        <f>IF(E1412="","",ROUND(K1413*S1413*U1413,1))</f>
        <v>1165.0999999999999</v>
      </c>
      <c r="AG1413" s="392"/>
      <c r="AH1413" s="392"/>
      <c r="AI1413" s="393"/>
    </row>
    <row r="1414" spans="1:35" s="194" customFormat="1" ht="15.75" customHeight="1" x14ac:dyDescent="0.15">
      <c r="A1414" s="181" t="str">
        <f>IF(H1414="","×","")</f>
        <v/>
      </c>
      <c r="B1414" s="179"/>
      <c r="C1414" s="240">
        <f>IF(D1340="","",D1340)</f>
        <v>7</v>
      </c>
      <c r="D1414" s="241"/>
      <c r="E1414" s="241" t="str">
        <f>IF(G1340="","",G1340)</f>
        <v>砂質土</v>
      </c>
      <c r="F1414" s="241"/>
      <c r="G1414" s="241"/>
      <c r="H1414" s="242">
        <f>IF(J1340="","",J1340)</f>
        <v>8.6000003814697266</v>
      </c>
      <c r="I1414" s="242"/>
      <c r="J1414" s="242"/>
      <c r="K1414" s="385">
        <f t="shared" si="178"/>
        <v>1924.9499999999998</v>
      </c>
      <c r="L1414" s="385"/>
      <c r="M1414" s="385"/>
      <c r="N1414" s="424"/>
      <c r="O1414" s="387">
        <f>IF(E1414="","",IF(E1414="粘性土",1,CHOOSE(AK$1262,X$1260,X$1261)))</f>
        <v>1</v>
      </c>
      <c r="P1414" s="385"/>
      <c r="Q1414" s="385">
        <f>IF(E1414="","",IF(E1414="粘性土",1,CHOOSE(AK$1262,AB$1260,AB$1261)))</f>
        <v>0.8</v>
      </c>
      <c r="R1414" s="385"/>
      <c r="S1414" s="385">
        <f>IF(E1414="","",IF(E1414="粘性土",1,CHOOSE(AK$1262,AF$1260,AF$1261)))</f>
        <v>0.7</v>
      </c>
      <c r="T1414" s="385"/>
      <c r="U1414" s="388">
        <f>IF(E1414="","",IF(E1414="粘性土",1,AJ$1275))</f>
        <v>0.83899999999999997</v>
      </c>
      <c r="V1414" s="389"/>
      <c r="W1414" s="390"/>
      <c r="X1414" s="391">
        <f>IF(E1414="","",ROUND(K1414*O1414*U1414,1))</f>
        <v>1615</v>
      </c>
      <c r="Y1414" s="392"/>
      <c r="Z1414" s="392"/>
      <c r="AA1414" s="392"/>
      <c r="AB1414" s="391">
        <f>IF(E1414="","",ROUND(K1414*Q1414*U1414,1))</f>
        <v>1292</v>
      </c>
      <c r="AC1414" s="392"/>
      <c r="AD1414" s="392"/>
      <c r="AE1414" s="392"/>
      <c r="AF1414" s="391">
        <f>IF(E1414="","",ROUND(K1414*S1414*U1414,1))</f>
        <v>1130.5</v>
      </c>
      <c r="AG1414" s="392"/>
      <c r="AH1414" s="392"/>
      <c r="AI1414" s="393"/>
    </row>
    <row r="1415" spans="1:35" s="194" customFormat="1" ht="15.75" customHeight="1" x14ac:dyDescent="0.15">
      <c r="A1415" s="181" t="str">
        <f>A1414</f>
        <v/>
      </c>
      <c r="B1415" s="179"/>
      <c r="C1415" s="240"/>
      <c r="D1415" s="241"/>
      <c r="E1415" s="241"/>
      <c r="F1415" s="241"/>
      <c r="G1415" s="241"/>
      <c r="H1415" s="242"/>
      <c r="I1415" s="242"/>
      <c r="J1415" s="242"/>
      <c r="K1415" s="385">
        <f t="shared" si="178"/>
        <v>3156.8999999999996</v>
      </c>
      <c r="L1415" s="385"/>
      <c r="M1415" s="385"/>
      <c r="N1415" s="424"/>
      <c r="O1415" s="387">
        <f t="shared" ref="O1415" si="193">O1414</f>
        <v>1</v>
      </c>
      <c r="P1415" s="385"/>
      <c r="Q1415" s="385">
        <f t="shared" ref="Q1415" si="194">Q1414</f>
        <v>0.8</v>
      </c>
      <c r="R1415" s="385"/>
      <c r="S1415" s="385">
        <f t="shared" ref="S1415" si="195">S1414</f>
        <v>0.7</v>
      </c>
      <c r="T1415" s="385"/>
      <c r="U1415" s="388">
        <f t="shared" ref="U1415:U1433" si="196">U1414</f>
        <v>0.83899999999999997</v>
      </c>
      <c r="V1415" s="389"/>
      <c r="W1415" s="390"/>
      <c r="X1415" s="391">
        <f>IF(E1414="","",ROUND(K1415*O1415*U1415,1))</f>
        <v>2648.6</v>
      </c>
      <c r="Y1415" s="392"/>
      <c r="Z1415" s="392"/>
      <c r="AA1415" s="392"/>
      <c r="AB1415" s="391">
        <f>IF(E1414="","",ROUND(K1415*Q1415*U1415,1))</f>
        <v>2118.9</v>
      </c>
      <c r="AC1415" s="392"/>
      <c r="AD1415" s="392"/>
      <c r="AE1415" s="392"/>
      <c r="AF1415" s="391">
        <f>IF(E1414="","",ROUND(K1415*S1415*U1415,1))</f>
        <v>1854</v>
      </c>
      <c r="AG1415" s="392"/>
      <c r="AH1415" s="392"/>
      <c r="AI1415" s="393"/>
    </row>
    <row r="1416" spans="1:35" s="194" customFormat="1" ht="15.75" customHeight="1" x14ac:dyDescent="0.15">
      <c r="A1416" s="181" t="str">
        <f>IF(H1416="","×","")</f>
        <v/>
      </c>
      <c r="B1416" s="179"/>
      <c r="C1416" s="240">
        <f>IF(D1342="","",D1342)</f>
        <v>8</v>
      </c>
      <c r="D1416" s="241"/>
      <c r="E1416" s="241" t="str">
        <f>IF(G1342="","",G1342)</f>
        <v>粘性土</v>
      </c>
      <c r="F1416" s="241"/>
      <c r="G1416" s="241"/>
      <c r="H1416" s="242">
        <f>IF(J1342="","",J1342)</f>
        <v>2.2000000476837158</v>
      </c>
      <c r="I1416" s="242"/>
      <c r="J1416" s="242"/>
      <c r="K1416" s="385">
        <f t="shared" si="178"/>
        <v>1143.4499999999998</v>
      </c>
      <c r="L1416" s="385"/>
      <c r="M1416" s="385"/>
      <c r="N1416" s="424"/>
      <c r="O1416" s="387">
        <f>IF(E1416="","",IF(E1416="粘性土",1,CHOOSE(AK$1262,X$1260,X$1261)))</f>
        <v>1</v>
      </c>
      <c r="P1416" s="385"/>
      <c r="Q1416" s="385">
        <f>IF(E1416="","",IF(E1416="粘性土",1,CHOOSE(AK$1262,AB$1260,AB$1261)))</f>
        <v>1</v>
      </c>
      <c r="R1416" s="385"/>
      <c r="S1416" s="385">
        <f>IF(E1416="","",IF(E1416="粘性土",1,CHOOSE(AK$1262,AF$1260,AF$1261)))</f>
        <v>1</v>
      </c>
      <c r="T1416" s="385"/>
      <c r="U1416" s="388">
        <f>IF(E1416="","",IF(E1416="粘性土",1,AJ$1275))</f>
        <v>1</v>
      </c>
      <c r="V1416" s="389"/>
      <c r="W1416" s="390"/>
      <c r="X1416" s="391">
        <f>IF(E1416="","",ROUND(K1416*O1416*U1416,1))</f>
        <v>1143.5</v>
      </c>
      <c r="Y1416" s="392"/>
      <c r="Z1416" s="392"/>
      <c r="AA1416" s="392"/>
      <c r="AB1416" s="391">
        <f>IF(E1416="","",ROUND(K1416*Q1416*U1416,1))</f>
        <v>1143.5</v>
      </c>
      <c r="AC1416" s="392"/>
      <c r="AD1416" s="392"/>
      <c r="AE1416" s="392"/>
      <c r="AF1416" s="391">
        <f>IF(E1416="","",ROUND(K1416*S1416*U1416,1))</f>
        <v>1143.5</v>
      </c>
      <c r="AG1416" s="392"/>
      <c r="AH1416" s="392"/>
      <c r="AI1416" s="393"/>
    </row>
    <row r="1417" spans="1:35" s="194" customFormat="1" ht="15.75" customHeight="1" x14ac:dyDescent="0.15">
      <c r="A1417" s="181" t="str">
        <f>A1416</f>
        <v/>
      </c>
      <c r="B1417" s="179"/>
      <c r="C1417" s="240"/>
      <c r="D1417" s="241"/>
      <c r="E1417" s="241"/>
      <c r="F1417" s="241"/>
      <c r="G1417" s="241"/>
      <c r="H1417" s="242"/>
      <c r="I1417" s="242"/>
      <c r="J1417" s="242"/>
      <c r="K1417" s="385">
        <f t="shared" si="178"/>
        <v>1143.4499999999998</v>
      </c>
      <c r="L1417" s="385"/>
      <c r="M1417" s="385"/>
      <c r="N1417" s="424"/>
      <c r="O1417" s="387">
        <f t="shared" ref="O1417" si="197">O1416</f>
        <v>1</v>
      </c>
      <c r="P1417" s="385"/>
      <c r="Q1417" s="385">
        <f t="shared" ref="Q1417" si="198">Q1416</f>
        <v>1</v>
      </c>
      <c r="R1417" s="385"/>
      <c r="S1417" s="385">
        <f t="shared" ref="S1417" si="199">S1416</f>
        <v>1</v>
      </c>
      <c r="T1417" s="385"/>
      <c r="U1417" s="388">
        <f t="shared" si="196"/>
        <v>1</v>
      </c>
      <c r="V1417" s="389"/>
      <c r="W1417" s="390"/>
      <c r="X1417" s="391">
        <f>IF(E1416="","",ROUND(K1417*O1417*U1417,1))</f>
        <v>1143.5</v>
      </c>
      <c r="Y1417" s="392"/>
      <c r="Z1417" s="392"/>
      <c r="AA1417" s="392"/>
      <c r="AB1417" s="391">
        <f>IF(E1416="","",ROUND(K1417*Q1417*U1417,1))</f>
        <v>1143.5</v>
      </c>
      <c r="AC1417" s="392"/>
      <c r="AD1417" s="392"/>
      <c r="AE1417" s="392"/>
      <c r="AF1417" s="391">
        <f>IF(E1416="","",ROUND(K1417*S1417*U1417,1))</f>
        <v>1143.5</v>
      </c>
      <c r="AG1417" s="392"/>
      <c r="AH1417" s="392"/>
      <c r="AI1417" s="393"/>
    </row>
    <row r="1418" spans="1:35" s="194" customFormat="1" ht="15.75" customHeight="1" x14ac:dyDescent="0.15">
      <c r="A1418" s="181" t="str">
        <f>IF(H1418="","×","")</f>
        <v/>
      </c>
      <c r="B1418" s="179"/>
      <c r="C1418" s="240">
        <f>IF(D1344="","",D1344)</f>
        <v>9</v>
      </c>
      <c r="D1418" s="241"/>
      <c r="E1418" s="241" t="str">
        <f>IF(G1344="","",G1344)</f>
        <v>砂質土</v>
      </c>
      <c r="F1418" s="241"/>
      <c r="G1418" s="241"/>
      <c r="H1418" s="242">
        <f>IF(J1344="","",J1344)</f>
        <v>1.5</v>
      </c>
      <c r="I1418" s="242"/>
      <c r="J1418" s="242"/>
      <c r="K1418" s="385">
        <f t="shared" si="178"/>
        <v>3004.6499999999996</v>
      </c>
      <c r="L1418" s="385"/>
      <c r="M1418" s="385"/>
      <c r="N1418" s="424"/>
      <c r="O1418" s="387">
        <f>IF(E1418="","",IF(E1418="粘性土",1,CHOOSE(AK$1262,X$1260,X$1261)))</f>
        <v>1</v>
      </c>
      <c r="P1418" s="385"/>
      <c r="Q1418" s="385">
        <f>IF(E1418="","",IF(E1418="粘性土",1,CHOOSE(AK$1262,AB$1260,AB$1261)))</f>
        <v>0.8</v>
      </c>
      <c r="R1418" s="385"/>
      <c r="S1418" s="385">
        <f>IF(E1418="","",IF(E1418="粘性土",1,CHOOSE(AK$1262,AF$1260,AF$1261)))</f>
        <v>0.7</v>
      </c>
      <c r="T1418" s="385"/>
      <c r="U1418" s="388">
        <f>IF(E1418="","",IF(E1418="粘性土",1,AJ$1275))</f>
        <v>0.83899999999999997</v>
      </c>
      <c r="V1418" s="389"/>
      <c r="W1418" s="390"/>
      <c r="X1418" s="391">
        <f>IF(E1418="","",ROUND(K1418*O1418*U1418,1))</f>
        <v>2520.9</v>
      </c>
      <c r="Y1418" s="392"/>
      <c r="Z1418" s="392"/>
      <c r="AA1418" s="392"/>
      <c r="AB1418" s="391">
        <f>IF(E1418="","",ROUND(K1418*Q1418*U1418,1))</f>
        <v>2016.7</v>
      </c>
      <c r="AC1418" s="392"/>
      <c r="AD1418" s="392"/>
      <c r="AE1418" s="392"/>
      <c r="AF1418" s="391">
        <f>IF(E1418="","",ROUND(K1418*S1418*U1418,1))</f>
        <v>1764.6</v>
      </c>
      <c r="AG1418" s="392"/>
      <c r="AH1418" s="392"/>
      <c r="AI1418" s="393"/>
    </row>
    <row r="1419" spans="1:35" s="194" customFormat="1" ht="15.75" customHeight="1" x14ac:dyDescent="0.15">
      <c r="A1419" s="181" t="str">
        <f>A1418</f>
        <v/>
      </c>
      <c r="B1419" s="179"/>
      <c r="C1419" s="240"/>
      <c r="D1419" s="241"/>
      <c r="E1419" s="241"/>
      <c r="F1419" s="241"/>
      <c r="G1419" s="241"/>
      <c r="H1419" s="242"/>
      <c r="I1419" s="242"/>
      <c r="J1419" s="242"/>
      <c r="K1419" s="385">
        <f t="shared" si="178"/>
        <v>3194.5499999999997</v>
      </c>
      <c r="L1419" s="385"/>
      <c r="M1419" s="385"/>
      <c r="N1419" s="424"/>
      <c r="O1419" s="387">
        <f t="shared" ref="O1419" si="200">O1418</f>
        <v>1</v>
      </c>
      <c r="P1419" s="385"/>
      <c r="Q1419" s="385">
        <f t="shared" ref="Q1419" si="201">Q1418</f>
        <v>0.8</v>
      </c>
      <c r="R1419" s="385"/>
      <c r="S1419" s="385">
        <f t="shared" ref="S1419" si="202">S1418</f>
        <v>0.7</v>
      </c>
      <c r="T1419" s="385"/>
      <c r="U1419" s="388">
        <f t="shared" si="196"/>
        <v>0.83899999999999997</v>
      </c>
      <c r="V1419" s="389"/>
      <c r="W1419" s="390"/>
      <c r="X1419" s="391">
        <f>IF(E1418="","",ROUND(K1419*O1419*U1419,1))</f>
        <v>2680.2</v>
      </c>
      <c r="Y1419" s="392"/>
      <c r="Z1419" s="392"/>
      <c r="AA1419" s="392"/>
      <c r="AB1419" s="391">
        <f>IF(E1418="","",ROUND(K1419*Q1419*U1419,1))</f>
        <v>2144.1999999999998</v>
      </c>
      <c r="AC1419" s="392"/>
      <c r="AD1419" s="392"/>
      <c r="AE1419" s="392"/>
      <c r="AF1419" s="391">
        <f>IF(E1418="","",ROUND(K1419*S1419*U1419,1))</f>
        <v>1876.2</v>
      </c>
      <c r="AG1419" s="392"/>
      <c r="AH1419" s="392"/>
      <c r="AI1419" s="393"/>
    </row>
    <row r="1420" spans="1:35" s="194" customFormat="1" ht="15.75" customHeight="1" x14ac:dyDescent="0.15">
      <c r="A1420" s="181" t="str">
        <f>IF(H1420="","×","")</f>
        <v/>
      </c>
      <c r="B1420" s="179"/>
      <c r="C1420" s="240">
        <f>IF(D1346="","",D1346)</f>
        <v>10</v>
      </c>
      <c r="D1420" s="241"/>
      <c r="E1420" s="241" t="str">
        <f>IF(G1346="","",G1346)</f>
        <v>粘性土</v>
      </c>
      <c r="F1420" s="241"/>
      <c r="G1420" s="241"/>
      <c r="H1420" s="242">
        <f>IF(J1346="","",J1346)</f>
        <v>3.8499999046325684</v>
      </c>
      <c r="I1420" s="242"/>
      <c r="J1420" s="242"/>
      <c r="K1420" s="385">
        <f t="shared" si="178"/>
        <v>1159.6500000000001</v>
      </c>
      <c r="L1420" s="385"/>
      <c r="M1420" s="385"/>
      <c r="N1420" s="424"/>
      <c r="O1420" s="387">
        <f>IF(E1420="","",IF(E1420="粘性土",1,CHOOSE(AK$1262,X$1260,X$1261)))</f>
        <v>1</v>
      </c>
      <c r="P1420" s="385"/>
      <c r="Q1420" s="385">
        <f>IF(E1420="","",IF(E1420="粘性土",1,CHOOSE(AK$1262,AB$1260,AB$1261)))</f>
        <v>1</v>
      </c>
      <c r="R1420" s="385"/>
      <c r="S1420" s="385">
        <f>IF(E1420="","",IF(E1420="粘性土",1,CHOOSE(AK$1262,AF$1260,AF$1261)))</f>
        <v>1</v>
      </c>
      <c r="T1420" s="385"/>
      <c r="U1420" s="388">
        <f>IF(E1420="","",IF(E1420="粘性土",1,AJ$1275))</f>
        <v>1</v>
      </c>
      <c r="V1420" s="389"/>
      <c r="W1420" s="390"/>
      <c r="X1420" s="391">
        <f>IF(E1420="","",ROUND(K1420*O1420*U1420,1))</f>
        <v>1159.7</v>
      </c>
      <c r="Y1420" s="392"/>
      <c r="Z1420" s="392"/>
      <c r="AA1420" s="392"/>
      <c r="AB1420" s="391">
        <f>IF(E1420="","",ROUND(K1420*Q1420*U1420,1))</f>
        <v>1159.7</v>
      </c>
      <c r="AC1420" s="392"/>
      <c r="AD1420" s="392"/>
      <c r="AE1420" s="392"/>
      <c r="AF1420" s="391">
        <f>IF(E1420="","",ROUND(K1420*S1420*U1420,1))</f>
        <v>1159.7</v>
      </c>
      <c r="AG1420" s="392"/>
      <c r="AH1420" s="392"/>
      <c r="AI1420" s="393"/>
    </row>
    <row r="1421" spans="1:35" s="194" customFormat="1" ht="15.75" customHeight="1" x14ac:dyDescent="0.15">
      <c r="A1421" s="181" t="str">
        <f>A1420</f>
        <v/>
      </c>
      <c r="B1421" s="179"/>
      <c r="C1421" s="240"/>
      <c r="D1421" s="241"/>
      <c r="E1421" s="241"/>
      <c r="F1421" s="241"/>
      <c r="G1421" s="241"/>
      <c r="H1421" s="242"/>
      <c r="I1421" s="242"/>
      <c r="J1421" s="242"/>
      <c r="K1421" s="385">
        <f t="shared" si="178"/>
        <v>1159.6500000000001</v>
      </c>
      <c r="L1421" s="385"/>
      <c r="M1421" s="385"/>
      <c r="N1421" s="424"/>
      <c r="O1421" s="387">
        <f t="shared" ref="O1421" si="203">O1420</f>
        <v>1</v>
      </c>
      <c r="P1421" s="385"/>
      <c r="Q1421" s="385">
        <f t="shared" ref="Q1421" si="204">Q1420</f>
        <v>1</v>
      </c>
      <c r="R1421" s="385"/>
      <c r="S1421" s="385">
        <f t="shared" ref="S1421" si="205">S1420</f>
        <v>1</v>
      </c>
      <c r="T1421" s="385"/>
      <c r="U1421" s="388">
        <f t="shared" si="196"/>
        <v>1</v>
      </c>
      <c r="V1421" s="389"/>
      <c r="W1421" s="390"/>
      <c r="X1421" s="391">
        <f>IF(E1420="","",ROUND(K1421*O1421*U1421,1))</f>
        <v>1159.7</v>
      </c>
      <c r="Y1421" s="392"/>
      <c r="Z1421" s="392"/>
      <c r="AA1421" s="392"/>
      <c r="AB1421" s="391">
        <f>IF(E1420="","",ROUND(K1421*Q1421*U1421,1))</f>
        <v>1159.7</v>
      </c>
      <c r="AC1421" s="392"/>
      <c r="AD1421" s="392"/>
      <c r="AE1421" s="392"/>
      <c r="AF1421" s="391">
        <f>IF(E1420="","",ROUND(K1421*S1421*U1421,1))</f>
        <v>1159.7</v>
      </c>
      <c r="AG1421" s="392"/>
      <c r="AH1421" s="392"/>
      <c r="AI1421" s="393"/>
    </row>
    <row r="1422" spans="1:35" s="194" customFormat="1" ht="15.75" customHeight="1" x14ac:dyDescent="0.15">
      <c r="A1422" s="181" t="str">
        <f>IF(H1422="","×","")</f>
        <v/>
      </c>
      <c r="B1422" s="179"/>
      <c r="C1422" s="240">
        <f>IF(D1348="","",D1348)</f>
        <v>11</v>
      </c>
      <c r="D1422" s="241"/>
      <c r="E1422" s="241" t="str">
        <f>IF(G1348="","",G1348)</f>
        <v>砂質土</v>
      </c>
      <c r="F1422" s="241"/>
      <c r="G1422" s="241"/>
      <c r="H1422" s="242">
        <f>IF(J1348="","",J1348)</f>
        <v>2.4000000953674316</v>
      </c>
      <c r="I1422" s="242"/>
      <c r="J1422" s="242"/>
      <c r="K1422" s="385">
        <f t="shared" si="178"/>
        <v>3722.7000000000003</v>
      </c>
      <c r="L1422" s="385"/>
      <c r="M1422" s="385"/>
      <c r="N1422" s="424"/>
      <c r="O1422" s="387">
        <f>IF(E1422="","",IF(E1422="粘性土",1,CHOOSE(AK$1262,X$1260,X$1261)))</f>
        <v>1</v>
      </c>
      <c r="P1422" s="385"/>
      <c r="Q1422" s="385">
        <f>IF(E1422="","",IF(E1422="粘性土",1,CHOOSE(AK$1262,AB$1260,AB$1261)))</f>
        <v>0.8</v>
      </c>
      <c r="R1422" s="385"/>
      <c r="S1422" s="385">
        <f>IF(E1422="","",IF(E1422="粘性土",1,CHOOSE(AK$1262,AF$1260,AF$1261)))</f>
        <v>0.7</v>
      </c>
      <c r="T1422" s="385"/>
      <c r="U1422" s="388">
        <f>IF(E1422="","",IF(E1422="粘性土",1,AJ$1275))</f>
        <v>0.83899999999999997</v>
      </c>
      <c r="V1422" s="389"/>
      <c r="W1422" s="390"/>
      <c r="X1422" s="391">
        <f>IF(E1422="","",ROUND(K1422*O1422*U1422,1))</f>
        <v>3123.3</v>
      </c>
      <c r="Y1422" s="392"/>
      <c r="Z1422" s="392"/>
      <c r="AA1422" s="392"/>
      <c r="AB1422" s="391">
        <f>IF(E1422="","",ROUND(K1422*Q1422*U1422,1))</f>
        <v>2498.6999999999998</v>
      </c>
      <c r="AC1422" s="392"/>
      <c r="AD1422" s="392"/>
      <c r="AE1422" s="392"/>
      <c r="AF1422" s="391">
        <f>IF(E1422="","",ROUND(K1422*S1422*U1422,1))</f>
        <v>2186.3000000000002</v>
      </c>
      <c r="AG1422" s="392"/>
      <c r="AH1422" s="392"/>
      <c r="AI1422" s="393"/>
    </row>
    <row r="1423" spans="1:35" s="194" customFormat="1" ht="15.75" customHeight="1" x14ac:dyDescent="0.15">
      <c r="A1423" s="181" t="str">
        <f>A1422</f>
        <v/>
      </c>
      <c r="B1423" s="179"/>
      <c r="C1423" s="240"/>
      <c r="D1423" s="241"/>
      <c r="E1423" s="241"/>
      <c r="F1423" s="241"/>
      <c r="G1423" s="241"/>
      <c r="H1423" s="242"/>
      <c r="I1423" s="242"/>
      <c r="J1423" s="242"/>
      <c r="K1423" s="385">
        <f t="shared" si="178"/>
        <v>4039.0499999999997</v>
      </c>
      <c r="L1423" s="385"/>
      <c r="M1423" s="385"/>
      <c r="N1423" s="424"/>
      <c r="O1423" s="387">
        <f t="shared" ref="O1423" si="206">O1422</f>
        <v>1</v>
      </c>
      <c r="P1423" s="385"/>
      <c r="Q1423" s="385">
        <f t="shared" ref="Q1423" si="207">Q1422</f>
        <v>0.8</v>
      </c>
      <c r="R1423" s="385"/>
      <c r="S1423" s="385">
        <f t="shared" ref="S1423" si="208">S1422</f>
        <v>0.7</v>
      </c>
      <c r="T1423" s="385"/>
      <c r="U1423" s="388">
        <f t="shared" si="196"/>
        <v>0.83899999999999997</v>
      </c>
      <c r="V1423" s="389"/>
      <c r="W1423" s="390"/>
      <c r="X1423" s="391">
        <f>IF(E1422="","",ROUND(K1423*O1423*U1423,1))</f>
        <v>3388.8</v>
      </c>
      <c r="Y1423" s="392"/>
      <c r="Z1423" s="392"/>
      <c r="AA1423" s="392"/>
      <c r="AB1423" s="391">
        <f>IF(E1422="","",ROUND(K1423*Q1423*U1423,1))</f>
        <v>2711</v>
      </c>
      <c r="AC1423" s="392"/>
      <c r="AD1423" s="392"/>
      <c r="AE1423" s="392"/>
      <c r="AF1423" s="391">
        <f>IF(E1422="","",ROUND(K1423*S1423*U1423,1))</f>
        <v>2372.1</v>
      </c>
      <c r="AG1423" s="392"/>
      <c r="AH1423" s="392"/>
      <c r="AI1423" s="393"/>
    </row>
    <row r="1424" spans="1:35" s="194" customFormat="1" ht="15.75" customHeight="1" x14ac:dyDescent="0.15">
      <c r="A1424" s="181" t="str">
        <f>IF(H1424="","×","")</f>
        <v/>
      </c>
      <c r="B1424" s="179"/>
      <c r="C1424" s="240">
        <f>IF(D1350="","",D1350)</f>
        <v>12</v>
      </c>
      <c r="D1424" s="241"/>
      <c r="E1424" s="241" t="str">
        <f>IF(G1350="","",G1350)</f>
        <v>粘性土</v>
      </c>
      <c r="F1424" s="241"/>
      <c r="G1424" s="241"/>
      <c r="H1424" s="242">
        <f>IF(J1350="","",J1350)</f>
        <v>2.2699999809265137</v>
      </c>
      <c r="I1424" s="242"/>
      <c r="J1424" s="242"/>
      <c r="K1424" s="385">
        <f t="shared" si="178"/>
        <v>1159.6500000000001</v>
      </c>
      <c r="L1424" s="385"/>
      <c r="M1424" s="385"/>
      <c r="N1424" s="424"/>
      <c r="O1424" s="387">
        <f>IF(E1424="","",IF(E1424="粘性土",1,CHOOSE(AK$1262,X$1260,X$1261)))</f>
        <v>1</v>
      </c>
      <c r="P1424" s="385"/>
      <c r="Q1424" s="385">
        <f>IF(E1424="","",IF(E1424="粘性土",1,CHOOSE(AK$1262,AB$1260,AB$1261)))</f>
        <v>1</v>
      </c>
      <c r="R1424" s="385"/>
      <c r="S1424" s="385">
        <f>IF(E1424="","",IF(E1424="粘性土",1,CHOOSE(AK$1262,AF$1260,AF$1261)))</f>
        <v>1</v>
      </c>
      <c r="T1424" s="385"/>
      <c r="U1424" s="388">
        <f>IF(E1424="","",IF(E1424="粘性土",1,AJ$1275))</f>
        <v>1</v>
      </c>
      <c r="V1424" s="389"/>
      <c r="W1424" s="390"/>
      <c r="X1424" s="391">
        <f>IF(E1424="","",ROUND(K1424*O1424*U1424,1))</f>
        <v>1159.7</v>
      </c>
      <c r="Y1424" s="392"/>
      <c r="Z1424" s="392"/>
      <c r="AA1424" s="392"/>
      <c r="AB1424" s="391">
        <f>IF(E1424="","",ROUND(K1424*Q1424*U1424,1))</f>
        <v>1159.7</v>
      </c>
      <c r="AC1424" s="392"/>
      <c r="AD1424" s="392"/>
      <c r="AE1424" s="392"/>
      <c r="AF1424" s="391">
        <f>IF(E1424="","",ROUND(K1424*S1424*U1424,1))</f>
        <v>1159.7</v>
      </c>
      <c r="AG1424" s="392"/>
      <c r="AH1424" s="392"/>
      <c r="AI1424" s="393"/>
    </row>
    <row r="1425" spans="1:40" s="194" customFormat="1" ht="15.75" customHeight="1" x14ac:dyDescent="0.15">
      <c r="A1425" s="181" t="str">
        <f>A1424</f>
        <v/>
      </c>
      <c r="B1425" s="179"/>
      <c r="C1425" s="240"/>
      <c r="D1425" s="241"/>
      <c r="E1425" s="241"/>
      <c r="F1425" s="241"/>
      <c r="G1425" s="241"/>
      <c r="H1425" s="242"/>
      <c r="I1425" s="242"/>
      <c r="J1425" s="242"/>
      <c r="K1425" s="385">
        <f t="shared" si="178"/>
        <v>1159.6500000000001</v>
      </c>
      <c r="L1425" s="385"/>
      <c r="M1425" s="385"/>
      <c r="N1425" s="424"/>
      <c r="O1425" s="387">
        <f t="shared" ref="O1425" si="209">O1424</f>
        <v>1</v>
      </c>
      <c r="P1425" s="385"/>
      <c r="Q1425" s="385">
        <f t="shared" ref="Q1425" si="210">Q1424</f>
        <v>1</v>
      </c>
      <c r="R1425" s="385"/>
      <c r="S1425" s="385">
        <f t="shared" ref="S1425" si="211">S1424</f>
        <v>1</v>
      </c>
      <c r="T1425" s="385"/>
      <c r="U1425" s="388">
        <f t="shared" si="196"/>
        <v>1</v>
      </c>
      <c r="V1425" s="389"/>
      <c r="W1425" s="390"/>
      <c r="X1425" s="391">
        <f>IF(E1424="","",ROUND(K1425*O1425*U1425,1))</f>
        <v>1159.7</v>
      </c>
      <c r="Y1425" s="392"/>
      <c r="Z1425" s="392"/>
      <c r="AA1425" s="392"/>
      <c r="AB1425" s="391">
        <f>IF(E1424="","",ROUND(K1425*Q1425*U1425,1))</f>
        <v>1159.7</v>
      </c>
      <c r="AC1425" s="392"/>
      <c r="AD1425" s="392"/>
      <c r="AE1425" s="392"/>
      <c r="AF1425" s="391">
        <f>IF(E1424="","",ROUND(K1425*S1425*U1425,1))</f>
        <v>1159.7</v>
      </c>
      <c r="AG1425" s="392"/>
      <c r="AH1425" s="392"/>
      <c r="AI1425" s="393"/>
    </row>
    <row r="1426" spans="1:40" s="194" customFormat="1" ht="15.75" hidden="1" customHeight="1" x14ac:dyDescent="0.15">
      <c r="A1426" s="181" t="str">
        <f>IF(H1426="","×","")</f>
        <v>×</v>
      </c>
      <c r="B1426" s="179"/>
      <c r="C1426" s="240" t="str">
        <f>IF(D1352="","",D1352)</f>
        <v/>
      </c>
      <c r="D1426" s="241"/>
      <c r="E1426" s="241" t="str">
        <f>IF(G1352="","",G1352)</f>
        <v/>
      </c>
      <c r="F1426" s="241"/>
      <c r="G1426" s="241"/>
      <c r="H1426" s="242" t="str">
        <f>IF(J1352="","",J1352)</f>
        <v/>
      </c>
      <c r="I1426" s="242"/>
      <c r="J1426" s="242"/>
      <c r="K1426" s="385">
        <f t="shared" si="178"/>
        <v>1302.3000000000002</v>
      </c>
      <c r="L1426" s="385"/>
      <c r="M1426" s="385"/>
      <c r="N1426" s="424"/>
      <c r="O1426" s="387" t="str">
        <f>IF(E1426="","",IF(E1426="粘性土",1,CHOOSE(AK$1262,X$1260,X$1261)))</f>
        <v/>
      </c>
      <c r="P1426" s="385"/>
      <c r="Q1426" s="385" t="str">
        <f>IF(E1426="","",IF(E1426="粘性土",1,CHOOSE(AK$1262,AB$1260,AB$1261)))</f>
        <v/>
      </c>
      <c r="R1426" s="385"/>
      <c r="S1426" s="385" t="str">
        <f>IF(E1426="","",IF(E1426="粘性土",1,CHOOSE(AK$1262,AF$1260,AF$1261)))</f>
        <v/>
      </c>
      <c r="T1426" s="385"/>
      <c r="U1426" s="388" t="str">
        <f>IF(E1426="","",IF(E1426="粘性土",1,AJ$1275))</f>
        <v/>
      </c>
      <c r="V1426" s="389"/>
      <c r="W1426" s="390"/>
      <c r="X1426" s="391" t="str">
        <f>IF(E1426="","",ROUND(K1426*O1426*U1426,1))</f>
        <v/>
      </c>
      <c r="Y1426" s="392"/>
      <c r="Z1426" s="392"/>
      <c r="AA1426" s="392"/>
      <c r="AB1426" s="391" t="str">
        <f>IF(E1426="","",ROUND(K1426*Q1426*U1426,1))</f>
        <v/>
      </c>
      <c r="AC1426" s="392"/>
      <c r="AD1426" s="392"/>
      <c r="AE1426" s="392"/>
      <c r="AF1426" s="391" t="str">
        <f>IF(E1426="","",ROUND(K1426*S1426*U1426,1))</f>
        <v/>
      </c>
      <c r="AG1426" s="392"/>
      <c r="AH1426" s="392"/>
      <c r="AI1426" s="393"/>
    </row>
    <row r="1427" spans="1:40" s="194" customFormat="1" ht="15.75" hidden="1" customHeight="1" x14ac:dyDescent="0.15">
      <c r="A1427" s="181" t="str">
        <f>A1426</f>
        <v>×</v>
      </c>
      <c r="B1427" s="179"/>
      <c r="C1427" s="240"/>
      <c r="D1427" s="241"/>
      <c r="E1427" s="241"/>
      <c r="F1427" s="241"/>
      <c r="G1427" s="241"/>
      <c r="H1427" s="242"/>
      <c r="I1427" s="242"/>
      <c r="J1427" s="242"/>
      <c r="K1427" s="385">
        <f t="shared" si="178"/>
        <v>1302.3000000000002</v>
      </c>
      <c r="L1427" s="385"/>
      <c r="M1427" s="385"/>
      <c r="N1427" s="424"/>
      <c r="O1427" s="387" t="str">
        <f t="shared" ref="O1427" si="212">O1426</f>
        <v/>
      </c>
      <c r="P1427" s="385"/>
      <c r="Q1427" s="385" t="str">
        <f t="shared" ref="Q1427" si="213">Q1426</f>
        <v/>
      </c>
      <c r="R1427" s="385"/>
      <c r="S1427" s="385" t="str">
        <f t="shared" ref="S1427" si="214">S1426</f>
        <v/>
      </c>
      <c r="T1427" s="385"/>
      <c r="U1427" s="388" t="str">
        <f t="shared" si="196"/>
        <v/>
      </c>
      <c r="V1427" s="389"/>
      <c r="W1427" s="390"/>
      <c r="X1427" s="391" t="str">
        <f>IF(E1426="","",ROUND(K1427*O1427*U1427,1))</f>
        <v/>
      </c>
      <c r="Y1427" s="392"/>
      <c r="Z1427" s="392"/>
      <c r="AA1427" s="392"/>
      <c r="AB1427" s="391" t="str">
        <f>IF(E1426="","",ROUND(K1427*Q1427*U1427,1))</f>
        <v/>
      </c>
      <c r="AC1427" s="392"/>
      <c r="AD1427" s="392"/>
      <c r="AE1427" s="392"/>
      <c r="AF1427" s="391" t="str">
        <f>IF(E1426="","",ROUND(K1427*S1427*U1427,1))</f>
        <v/>
      </c>
      <c r="AG1427" s="392"/>
      <c r="AH1427" s="392"/>
      <c r="AI1427" s="393"/>
    </row>
    <row r="1428" spans="1:40" s="194" customFormat="1" ht="15.75" hidden="1" customHeight="1" x14ac:dyDescent="0.15">
      <c r="A1428" s="181" t="str">
        <f>IF(H1428="","×","")</f>
        <v>×</v>
      </c>
      <c r="B1428" s="179"/>
      <c r="C1428" s="240" t="str">
        <f>IF(D1354="","",D1354)</f>
        <v/>
      </c>
      <c r="D1428" s="241"/>
      <c r="E1428" s="241" t="str">
        <f>IF(G1354="","",G1354)</f>
        <v/>
      </c>
      <c r="F1428" s="241"/>
      <c r="G1428" s="241"/>
      <c r="H1428" s="242" t="str">
        <f>IF(J1354="","",J1354)</f>
        <v/>
      </c>
      <c r="I1428" s="242"/>
      <c r="J1428" s="242"/>
      <c r="K1428" s="385">
        <f t="shared" si="178"/>
        <v>1302.3000000000002</v>
      </c>
      <c r="L1428" s="385"/>
      <c r="M1428" s="385"/>
      <c r="N1428" s="424"/>
      <c r="O1428" s="387" t="str">
        <f>IF(E1428="","",IF(E1428="粘性土",1,CHOOSE(AK$1262,X$1260,X$1261)))</f>
        <v/>
      </c>
      <c r="P1428" s="385"/>
      <c r="Q1428" s="385" t="str">
        <f>IF(E1428="","",IF(E1428="粘性土",1,CHOOSE(AK$1262,AB$1260,AB$1261)))</f>
        <v/>
      </c>
      <c r="R1428" s="385"/>
      <c r="S1428" s="385" t="str">
        <f>IF(E1428="","",IF(E1428="粘性土",1,CHOOSE(AK$1262,AF$1260,AF$1261)))</f>
        <v/>
      </c>
      <c r="T1428" s="385"/>
      <c r="U1428" s="388" t="str">
        <f>IF(E1428="","",IF(E1428="粘性土",1,AJ$1275))</f>
        <v/>
      </c>
      <c r="V1428" s="389"/>
      <c r="W1428" s="390"/>
      <c r="X1428" s="391" t="str">
        <f>IF(E1428="","",ROUND(K1428*O1428*U1428,1))</f>
        <v/>
      </c>
      <c r="Y1428" s="392"/>
      <c r="Z1428" s="392"/>
      <c r="AA1428" s="392"/>
      <c r="AB1428" s="391" t="str">
        <f>IF(E1428="","",ROUND(K1428*Q1428*U1428,1))</f>
        <v/>
      </c>
      <c r="AC1428" s="392"/>
      <c r="AD1428" s="392"/>
      <c r="AE1428" s="392"/>
      <c r="AF1428" s="391" t="str">
        <f>IF(E1428="","",ROUND(K1428*S1428*U1428,1))</f>
        <v/>
      </c>
      <c r="AG1428" s="392"/>
      <c r="AH1428" s="392"/>
      <c r="AI1428" s="393"/>
    </row>
    <row r="1429" spans="1:40" s="194" customFormat="1" ht="15.75" hidden="1" customHeight="1" x14ac:dyDescent="0.15">
      <c r="A1429" s="181" t="str">
        <f>A1428</f>
        <v>×</v>
      </c>
      <c r="B1429" s="179"/>
      <c r="C1429" s="240"/>
      <c r="D1429" s="241"/>
      <c r="E1429" s="241"/>
      <c r="F1429" s="241"/>
      <c r="G1429" s="241"/>
      <c r="H1429" s="242"/>
      <c r="I1429" s="242"/>
      <c r="J1429" s="242"/>
      <c r="K1429" s="385">
        <f t="shared" si="178"/>
        <v>1302.3000000000002</v>
      </c>
      <c r="L1429" s="385"/>
      <c r="M1429" s="385"/>
      <c r="N1429" s="424"/>
      <c r="O1429" s="387" t="str">
        <f t="shared" ref="O1429" si="215">O1428</f>
        <v/>
      </c>
      <c r="P1429" s="385"/>
      <c r="Q1429" s="385" t="str">
        <f t="shared" ref="Q1429" si="216">Q1428</f>
        <v/>
      </c>
      <c r="R1429" s="385"/>
      <c r="S1429" s="385" t="str">
        <f t="shared" ref="S1429" si="217">S1428</f>
        <v/>
      </c>
      <c r="T1429" s="385"/>
      <c r="U1429" s="388" t="str">
        <f t="shared" si="196"/>
        <v/>
      </c>
      <c r="V1429" s="389"/>
      <c r="W1429" s="390"/>
      <c r="X1429" s="391" t="str">
        <f>IF(E1428="","",ROUND(K1429*O1429*U1429,1))</f>
        <v/>
      </c>
      <c r="Y1429" s="392"/>
      <c r="Z1429" s="392"/>
      <c r="AA1429" s="392"/>
      <c r="AB1429" s="391" t="str">
        <f>IF(E1428="","",ROUND(K1429*Q1429*U1429,1))</f>
        <v/>
      </c>
      <c r="AC1429" s="392"/>
      <c r="AD1429" s="392"/>
      <c r="AE1429" s="392"/>
      <c r="AF1429" s="391" t="str">
        <f>IF(E1428="","",ROUND(K1429*S1429*U1429,1))</f>
        <v/>
      </c>
      <c r="AG1429" s="392"/>
      <c r="AH1429" s="392"/>
      <c r="AI1429" s="393"/>
    </row>
    <row r="1430" spans="1:40" s="194" customFormat="1" ht="15.75" hidden="1" customHeight="1" x14ac:dyDescent="0.15">
      <c r="A1430" s="181" t="str">
        <f>IF(H1430="","×","")</f>
        <v>×</v>
      </c>
      <c r="B1430" s="179"/>
      <c r="C1430" s="240" t="str">
        <f>IF(D1356="","",D1356)</f>
        <v/>
      </c>
      <c r="D1430" s="241"/>
      <c r="E1430" s="241" t="str">
        <f>IF(G1356="","",G1356)</f>
        <v/>
      </c>
      <c r="F1430" s="241"/>
      <c r="G1430" s="241"/>
      <c r="H1430" s="242" t="str">
        <f>IF(J1356="","",J1356)</f>
        <v/>
      </c>
      <c r="I1430" s="242"/>
      <c r="J1430" s="242"/>
      <c r="K1430" s="385">
        <f t="shared" si="178"/>
        <v>1302.3000000000002</v>
      </c>
      <c r="L1430" s="385"/>
      <c r="M1430" s="385"/>
      <c r="N1430" s="424"/>
      <c r="O1430" s="387" t="str">
        <f>IF(E1430="","",IF(E1430="粘性土",1,CHOOSE(AK$1262,X$1260,X$1261)))</f>
        <v/>
      </c>
      <c r="P1430" s="385"/>
      <c r="Q1430" s="385" t="str">
        <f>IF(E1430="","",IF(E1430="粘性土",1,CHOOSE(AK$1262,AB$1260,AB$1261)))</f>
        <v/>
      </c>
      <c r="R1430" s="385"/>
      <c r="S1430" s="385" t="str">
        <f>IF(E1430="","",IF(E1430="粘性土",1,CHOOSE(AK$1262,AF$1260,AF$1261)))</f>
        <v/>
      </c>
      <c r="T1430" s="385"/>
      <c r="U1430" s="388" t="str">
        <f>IF(E1430="","",IF(E1430="粘性土",1,AJ$1275))</f>
        <v/>
      </c>
      <c r="V1430" s="389"/>
      <c r="W1430" s="390"/>
      <c r="X1430" s="391" t="str">
        <f>IF(E1430="","",ROUND(K1430*O1430*U1430,1))</f>
        <v/>
      </c>
      <c r="Y1430" s="392"/>
      <c r="Z1430" s="392"/>
      <c r="AA1430" s="392"/>
      <c r="AB1430" s="391" t="str">
        <f>IF(E1430="","",ROUND(K1430*Q1430*U1430,1))</f>
        <v/>
      </c>
      <c r="AC1430" s="392"/>
      <c r="AD1430" s="392"/>
      <c r="AE1430" s="392"/>
      <c r="AF1430" s="391" t="str">
        <f>IF(E1430="","",ROUND(K1430*S1430*U1430,1))</f>
        <v/>
      </c>
      <c r="AG1430" s="392"/>
      <c r="AH1430" s="392"/>
      <c r="AI1430" s="393"/>
    </row>
    <row r="1431" spans="1:40" s="194" customFormat="1" ht="15.75" hidden="1" customHeight="1" x14ac:dyDescent="0.15">
      <c r="A1431" s="181" t="str">
        <f>A1430</f>
        <v>×</v>
      </c>
      <c r="B1431" s="179"/>
      <c r="C1431" s="240"/>
      <c r="D1431" s="241"/>
      <c r="E1431" s="241"/>
      <c r="F1431" s="241"/>
      <c r="G1431" s="241"/>
      <c r="H1431" s="242"/>
      <c r="I1431" s="242"/>
      <c r="J1431" s="242"/>
      <c r="K1431" s="385">
        <f t="shared" si="178"/>
        <v>1302.3000000000002</v>
      </c>
      <c r="L1431" s="385"/>
      <c r="M1431" s="385"/>
      <c r="N1431" s="424"/>
      <c r="O1431" s="387" t="str">
        <f t="shared" ref="O1431" si="218">O1430</f>
        <v/>
      </c>
      <c r="P1431" s="385"/>
      <c r="Q1431" s="385" t="str">
        <f t="shared" ref="Q1431" si="219">Q1430</f>
        <v/>
      </c>
      <c r="R1431" s="385"/>
      <c r="S1431" s="385" t="str">
        <f t="shared" ref="S1431" si="220">S1430</f>
        <v/>
      </c>
      <c r="T1431" s="385"/>
      <c r="U1431" s="388" t="str">
        <f t="shared" si="196"/>
        <v/>
      </c>
      <c r="V1431" s="389"/>
      <c r="W1431" s="390"/>
      <c r="X1431" s="391" t="str">
        <f>IF(E1430="","",ROUND(K1431*O1431*U1431,1))</f>
        <v/>
      </c>
      <c r="Y1431" s="392"/>
      <c r="Z1431" s="392"/>
      <c r="AA1431" s="392"/>
      <c r="AB1431" s="391" t="str">
        <f>IF(E1430="","",ROUND(K1431*Q1431*U1431,1))</f>
        <v/>
      </c>
      <c r="AC1431" s="392"/>
      <c r="AD1431" s="392"/>
      <c r="AE1431" s="392"/>
      <c r="AF1431" s="391" t="str">
        <f>IF(E1430="","",ROUND(K1431*S1431*U1431,1))</f>
        <v/>
      </c>
      <c r="AG1431" s="392"/>
      <c r="AH1431" s="392"/>
      <c r="AI1431" s="393"/>
    </row>
    <row r="1432" spans="1:40" s="194" customFormat="1" ht="15.75" hidden="1" customHeight="1" x14ac:dyDescent="0.15">
      <c r="A1432" s="181" t="str">
        <f>IF(H1432="","×","")</f>
        <v>×</v>
      </c>
      <c r="B1432" s="179"/>
      <c r="C1432" s="240" t="str">
        <f>IF(D1358="","",D1358)</f>
        <v/>
      </c>
      <c r="D1432" s="241"/>
      <c r="E1432" s="241" t="str">
        <f>IF(G1358="","",G1358)</f>
        <v/>
      </c>
      <c r="F1432" s="241"/>
      <c r="G1432" s="241"/>
      <c r="H1432" s="242" t="str">
        <f>IF(J1358="","",J1358)</f>
        <v/>
      </c>
      <c r="I1432" s="242"/>
      <c r="J1432" s="242"/>
      <c r="K1432" s="385">
        <f t="shared" si="178"/>
        <v>1302.3000000000002</v>
      </c>
      <c r="L1432" s="385"/>
      <c r="M1432" s="385"/>
      <c r="N1432" s="424"/>
      <c r="O1432" s="387" t="str">
        <f>IF(E1432="","",IF(E1432="粘性土",1,CHOOSE(AK$1262,X$1260,X$1261)))</f>
        <v/>
      </c>
      <c r="P1432" s="385"/>
      <c r="Q1432" s="385" t="str">
        <f>IF(E1432="","",IF(E1432="粘性土",1,CHOOSE(AK$1262,AB$1260,AB$1261)))</f>
        <v/>
      </c>
      <c r="R1432" s="385"/>
      <c r="S1432" s="385" t="str">
        <f>IF(E1432="","",IF(E1432="粘性土",1,CHOOSE(AK$1262,AF$1260,AF$1261)))</f>
        <v/>
      </c>
      <c r="T1432" s="385"/>
      <c r="U1432" s="388" t="str">
        <f>IF(E1432="","",IF(E1432="粘性土",1,AJ$1275))</f>
        <v/>
      </c>
      <c r="V1432" s="389"/>
      <c r="W1432" s="390"/>
      <c r="X1432" s="391" t="str">
        <f>IF(E1432="","",ROUND(K1432*O1432*U1432,1))</f>
        <v/>
      </c>
      <c r="Y1432" s="392"/>
      <c r="Z1432" s="392"/>
      <c r="AA1432" s="392"/>
      <c r="AB1432" s="391" t="str">
        <f>IF(E1432="","",ROUND(K1432*Q1432*U1432,1))</f>
        <v/>
      </c>
      <c r="AC1432" s="392"/>
      <c r="AD1432" s="392"/>
      <c r="AE1432" s="392"/>
      <c r="AF1432" s="391" t="str">
        <f>IF(E1432="","",ROUND(K1432*S1432*U1432,1))</f>
        <v/>
      </c>
      <c r="AG1432" s="392"/>
      <c r="AH1432" s="392"/>
      <c r="AI1432" s="393"/>
    </row>
    <row r="1433" spans="1:40" s="194" customFormat="1" ht="15.75" hidden="1" customHeight="1" x14ac:dyDescent="0.15">
      <c r="A1433" s="181" t="str">
        <f>A1432</f>
        <v>×</v>
      </c>
      <c r="B1433" s="179"/>
      <c r="C1433" s="251"/>
      <c r="D1433" s="252"/>
      <c r="E1433" s="252"/>
      <c r="F1433" s="252"/>
      <c r="G1433" s="252"/>
      <c r="H1433" s="253"/>
      <c r="I1433" s="253"/>
      <c r="J1433" s="253"/>
      <c r="K1433" s="396">
        <f t="shared" si="178"/>
        <v>1302.3000000000002</v>
      </c>
      <c r="L1433" s="396"/>
      <c r="M1433" s="396"/>
      <c r="N1433" s="425"/>
      <c r="O1433" s="398" t="str">
        <f t="shared" ref="O1433" si="221">O1432</f>
        <v/>
      </c>
      <c r="P1433" s="396"/>
      <c r="Q1433" s="396" t="str">
        <f t="shared" ref="Q1433" si="222">Q1432</f>
        <v/>
      </c>
      <c r="R1433" s="396"/>
      <c r="S1433" s="396" t="str">
        <f t="shared" ref="S1433" si="223">S1432</f>
        <v/>
      </c>
      <c r="T1433" s="396"/>
      <c r="U1433" s="388" t="str">
        <f t="shared" si="196"/>
        <v/>
      </c>
      <c r="V1433" s="389"/>
      <c r="W1433" s="390"/>
      <c r="X1433" s="402" t="str">
        <f>IF(E1432="","",ROUND(K1433*O1433*U1433,1))</f>
        <v/>
      </c>
      <c r="Y1433" s="403"/>
      <c r="Z1433" s="403"/>
      <c r="AA1433" s="403"/>
      <c r="AB1433" s="402" t="str">
        <f>IF(E1432="","",ROUND(K1433*Q1433*U1433,1))</f>
        <v/>
      </c>
      <c r="AC1433" s="403"/>
      <c r="AD1433" s="403"/>
      <c r="AE1433" s="403"/>
      <c r="AF1433" s="402" t="str">
        <f>IF(E1432="","",ROUND(K1433*S1433*U1433,1))</f>
        <v/>
      </c>
      <c r="AG1433" s="403"/>
      <c r="AH1433" s="403"/>
      <c r="AI1433" s="404"/>
    </row>
    <row r="1434" spans="1:40" s="194" customFormat="1" ht="15.75" customHeight="1" x14ac:dyDescent="0.15">
      <c r="C1434" s="66"/>
      <c r="D1434" s="66"/>
      <c r="E1434" s="66"/>
      <c r="F1434" s="66"/>
      <c r="G1434" s="66"/>
      <c r="H1434" s="183"/>
      <c r="I1434" s="183"/>
      <c r="J1434" s="183"/>
      <c r="K1434" s="183"/>
      <c r="L1434" s="183"/>
      <c r="M1434" s="66"/>
      <c r="N1434" s="66"/>
      <c r="O1434" s="66"/>
      <c r="P1434" s="66"/>
      <c r="Q1434" s="190"/>
      <c r="R1434" s="190"/>
      <c r="S1434" s="66"/>
      <c r="T1434" s="66"/>
      <c r="U1434" s="66"/>
      <c r="V1434" s="66"/>
      <c r="W1434" s="66"/>
      <c r="X1434" s="66"/>
      <c r="Y1434" s="66"/>
      <c r="Z1434" s="66"/>
      <c r="AA1434" s="50" t="s">
        <v>119</v>
      </c>
      <c r="AB1434" s="37" t="s">
        <v>487</v>
      </c>
      <c r="AC1434" s="183" t="s">
        <v>25</v>
      </c>
      <c r="AD1434" s="321">
        <f>杭先端径</f>
        <v>1.5</v>
      </c>
      <c r="AE1434" s="321"/>
      <c r="AF1434" s="321"/>
      <c r="AG1434" s="62" t="s">
        <v>416</v>
      </c>
      <c r="AH1434" s="183" t="s">
        <v>149</v>
      </c>
      <c r="AI1434" s="66"/>
    </row>
    <row r="1435" spans="1:40" s="194" customFormat="1" ht="15.75" customHeight="1" x14ac:dyDescent="0.15">
      <c r="A1435" s="116" t="str">
        <f>IF(液状化L1の有無="","","×")</f>
        <v/>
      </c>
      <c r="B1435" s="179" t="s">
        <v>571</v>
      </c>
      <c r="H1435" s="179"/>
      <c r="I1435" s="179"/>
      <c r="J1435" s="179"/>
      <c r="K1435" s="179"/>
      <c r="L1435" s="179"/>
      <c r="M1435" s="180"/>
      <c r="N1435" s="180"/>
      <c r="O1435" s="180"/>
      <c r="P1435" s="180"/>
      <c r="Q1435" s="188"/>
      <c r="R1435" s="188"/>
      <c r="S1435" s="188"/>
      <c r="T1435" s="180"/>
      <c r="U1435" s="180"/>
      <c r="V1435" s="180"/>
      <c r="W1435" s="180"/>
      <c r="X1435" s="180"/>
      <c r="Y1435" s="180"/>
      <c r="Z1435" s="192"/>
      <c r="AA1435" s="192"/>
      <c r="AB1435" s="192"/>
      <c r="AC1435" s="188"/>
      <c r="AD1435" s="188"/>
      <c r="AE1435" s="188"/>
    </row>
    <row r="1436" spans="1:40" s="194" customFormat="1" ht="15.75" customHeight="1" x14ac:dyDescent="0.15">
      <c r="A1436" s="116" t="str">
        <f>IF(液状化L1の有無="","","×")</f>
        <v/>
      </c>
      <c r="B1436" s="179"/>
      <c r="H1436" s="179"/>
      <c r="I1436" s="179"/>
      <c r="J1436" s="179"/>
      <c r="K1436" s="179"/>
      <c r="L1436" s="179"/>
      <c r="M1436" s="180"/>
      <c r="N1436" s="180"/>
      <c r="O1436" s="180"/>
      <c r="P1436" s="180"/>
      <c r="Q1436" s="188"/>
      <c r="R1436" s="188"/>
      <c r="S1436" s="188"/>
      <c r="T1436" s="180"/>
      <c r="U1436" s="180"/>
      <c r="V1436" s="180"/>
      <c r="W1436" s="180"/>
      <c r="X1436" s="180"/>
      <c r="Y1436" s="180"/>
      <c r="Z1436" s="192"/>
      <c r="AA1436" s="192"/>
      <c r="AB1436" s="192"/>
      <c r="AC1436" s="188"/>
      <c r="AD1436" s="188"/>
      <c r="AE1436" s="188"/>
    </row>
    <row r="1437" spans="1:40" s="194" customFormat="1" ht="15.75" customHeight="1" x14ac:dyDescent="0.15">
      <c r="A1437" s="116" t="str">
        <f>IF(液状化L1の有無="","","×")</f>
        <v/>
      </c>
      <c r="B1437" s="179"/>
      <c r="C1437" s="28" t="s">
        <v>498</v>
      </c>
      <c r="D1437" s="34"/>
      <c r="E1437" s="34"/>
      <c r="F1437" s="34"/>
      <c r="G1437" s="28"/>
      <c r="H1437" s="28"/>
      <c r="I1437" s="28"/>
      <c r="J1437" s="28"/>
      <c r="K1437" s="28"/>
      <c r="L1437" s="28"/>
      <c r="M1437" s="28"/>
      <c r="N1437" s="28"/>
      <c r="O1437" s="28"/>
      <c r="P1437" s="28"/>
      <c r="Q1437" s="28"/>
      <c r="R1437" s="28"/>
      <c r="S1437" s="28"/>
      <c r="T1437" s="28"/>
      <c r="U1437" s="28"/>
      <c r="V1437" s="28"/>
      <c r="W1437" s="28"/>
      <c r="X1437" s="28"/>
      <c r="Y1437" s="28"/>
      <c r="Z1437" s="28"/>
      <c r="AA1437" s="34"/>
      <c r="AB1437" s="34"/>
      <c r="AC1437" s="34"/>
      <c r="AD1437" s="34"/>
      <c r="AE1437" s="34"/>
      <c r="AF1437" s="34"/>
      <c r="AG1437" s="34"/>
      <c r="AH1437" s="34"/>
      <c r="AI1437" s="34"/>
      <c r="AJ1437" s="34"/>
    </row>
    <row r="1438" spans="1:40" s="194" customFormat="1" ht="15.75" customHeight="1" x14ac:dyDescent="0.15">
      <c r="A1438" s="116" t="str">
        <f>IF(液状化L1の有無="","","×")</f>
        <v/>
      </c>
      <c r="B1438" s="179"/>
      <c r="C1438" s="405" t="s">
        <v>8</v>
      </c>
      <c r="D1438" s="406"/>
      <c r="E1438" s="406" t="s">
        <v>332</v>
      </c>
      <c r="F1438" s="406"/>
      <c r="G1438" s="406"/>
      <c r="H1438" s="407" t="s">
        <v>181</v>
      </c>
      <c r="I1438" s="407"/>
      <c r="J1438" s="407"/>
      <c r="K1438" s="406" t="s">
        <v>489</v>
      </c>
      <c r="L1438" s="406"/>
      <c r="M1438" s="406"/>
      <c r="N1438" s="409"/>
      <c r="O1438" s="368" t="s">
        <v>274</v>
      </c>
      <c r="P1438" s="266"/>
      <c r="Q1438" s="266"/>
      <c r="R1438" s="266"/>
      <c r="S1438" s="266"/>
      <c r="T1438" s="266"/>
      <c r="U1438" s="266" t="s">
        <v>276</v>
      </c>
      <c r="V1438" s="266"/>
      <c r="W1438" s="410"/>
      <c r="X1438" s="265" t="s">
        <v>528</v>
      </c>
      <c r="Y1438" s="266"/>
      <c r="Z1438" s="266"/>
      <c r="AA1438" s="266"/>
      <c r="AB1438" s="266"/>
      <c r="AC1438" s="266"/>
      <c r="AD1438" s="266"/>
      <c r="AE1438" s="266"/>
      <c r="AF1438" s="266"/>
      <c r="AG1438" s="266"/>
      <c r="AH1438" s="266"/>
      <c r="AI1438" s="372"/>
      <c r="AJ1438" s="53"/>
      <c r="AK1438" s="330" t="s">
        <v>412</v>
      </c>
      <c r="AL1438" s="279"/>
      <c r="AM1438" s="279"/>
      <c r="AN1438" s="279"/>
    </row>
    <row r="1439" spans="1:40" s="194" customFormat="1" ht="15.75" customHeight="1" x14ac:dyDescent="0.15">
      <c r="A1439" s="116" t="str">
        <f>IF(液状化L1の有無="","","×")</f>
        <v/>
      </c>
      <c r="B1439" s="179"/>
      <c r="C1439" s="374"/>
      <c r="D1439" s="327"/>
      <c r="E1439" s="327"/>
      <c r="F1439" s="327"/>
      <c r="G1439" s="327"/>
      <c r="H1439" s="408"/>
      <c r="I1439" s="408"/>
      <c r="J1439" s="408"/>
      <c r="K1439" s="327"/>
      <c r="L1439" s="327"/>
      <c r="M1439" s="327"/>
      <c r="N1439" s="332"/>
      <c r="O1439" s="412" t="s">
        <v>471</v>
      </c>
      <c r="P1439" s="253"/>
      <c r="Q1439" s="253" t="s">
        <v>472</v>
      </c>
      <c r="R1439" s="253"/>
      <c r="S1439" s="253" t="s">
        <v>473</v>
      </c>
      <c r="T1439" s="253"/>
      <c r="U1439" s="252"/>
      <c r="V1439" s="252"/>
      <c r="W1439" s="411"/>
      <c r="X1439" s="395" t="s">
        <v>471</v>
      </c>
      <c r="Y1439" s="253"/>
      <c r="Z1439" s="253"/>
      <c r="AA1439" s="253"/>
      <c r="AB1439" s="253" t="s">
        <v>472</v>
      </c>
      <c r="AC1439" s="253"/>
      <c r="AD1439" s="253"/>
      <c r="AE1439" s="253"/>
      <c r="AF1439" s="253" t="s">
        <v>473</v>
      </c>
      <c r="AG1439" s="253"/>
      <c r="AH1439" s="253"/>
      <c r="AI1439" s="413"/>
      <c r="AJ1439" s="55"/>
      <c r="AK1439" s="258"/>
      <c r="AL1439" s="259"/>
      <c r="AM1439" s="259"/>
      <c r="AN1439" s="259"/>
    </row>
    <row r="1440" spans="1:40" s="194" customFormat="1" ht="15.75" customHeight="1" x14ac:dyDescent="0.15">
      <c r="A1440" s="116" t="str">
        <f>IF(液状化L1の有無="",IF(H1440="","×",""),"×")</f>
        <v/>
      </c>
      <c r="B1440" s="179"/>
      <c r="C1440" s="265">
        <f>IF(D1330="","",D1330)</f>
        <v>2</v>
      </c>
      <c r="D1440" s="266"/>
      <c r="E1440" s="266" t="str">
        <f>IF(G1330="","",G1330)</f>
        <v>砂質土</v>
      </c>
      <c r="F1440" s="266"/>
      <c r="G1440" s="266"/>
      <c r="H1440" s="267">
        <f>IF(J1330="","",J1330)</f>
        <v>0.33000001311302185</v>
      </c>
      <c r="I1440" s="267"/>
      <c r="J1440" s="267"/>
      <c r="K1440" s="414">
        <f>AF1330*AD$1470*AK1440</f>
        <v>452.09999999999997</v>
      </c>
      <c r="L1440" s="414"/>
      <c r="M1440" s="414"/>
      <c r="N1440" s="415"/>
      <c r="O1440" s="416">
        <f>IF(E1440="","",IF(E1440="粘性土",1,CHOOSE(AJ$1262,X$1257,X$1258,X$1259)))</f>
        <v>1</v>
      </c>
      <c r="P1440" s="414"/>
      <c r="Q1440" s="414">
        <f>IF(E1440="","",IF(E1440="粘性土",1,CHOOSE(AJ$1262,AB$1257,AB$1258,AB$1259)))</f>
        <v>0.5</v>
      </c>
      <c r="R1440" s="414"/>
      <c r="S1440" s="414">
        <f>IF(E1440="","",IF(E1440="粘性土",1,CHOOSE(AJ$1262,AF$1257,AF$1258,AF$1259)))</f>
        <v>0.4</v>
      </c>
      <c r="T1440" s="414"/>
      <c r="U1440" s="427">
        <f>IF(E1440="","",IF(E1440="粘性土",1,AJ$1275))</f>
        <v>0.83899999999999997</v>
      </c>
      <c r="V1440" s="427"/>
      <c r="W1440" s="428"/>
      <c r="X1440" s="420">
        <f>IF(E1440="","",ROUND(K1440*O1440*U1440,1))</f>
        <v>379.3</v>
      </c>
      <c r="Y1440" s="421"/>
      <c r="Z1440" s="421"/>
      <c r="AA1440" s="421"/>
      <c r="AB1440" s="420">
        <f>IF(E1440="","",ROUND(K1440*Q1440*U1440,1))</f>
        <v>189.7</v>
      </c>
      <c r="AC1440" s="421"/>
      <c r="AD1440" s="421"/>
      <c r="AE1440" s="421"/>
      <c r="AF1440" s="420">
        <f>IF(E1440="","",ROUND(K1440*S1440*U1440,1))</f>
        <v>151.69999999999999</v>
      </c>
      <c r="AG1440" s="421"/>
      <c r="AH1440" s="421"/>
      <c r="AI1440" s="422"/>
      <c r="AJ1440" s="84"/>
      <c r="AK1440" s="423">
        <f>R281</f>
        <v>1</v>
      </c>
      <c r="AL1440" s="267"/>
      <c r="AM1440" s="267"/>
      <c r="AN1440" s="267"/>
    </row>
    <row r="1441" spans="1:40" s="194" customFormat="1" ht="15.75" customHeight="1" x14ac:dyDescent="0.15">
      <c r="A1441" s="116" t="str">
        <f>A1440</f>
        <v/>
      </c>
      <c r="B1441" s="179"/>
      <c r="C1441" s="240"/>
      <c r="D1441" s="241"/>
      <c r="E1441" s="241"/>
      <c r="F1441" s="241"/>
      <c r="G1441" s="241"/>
      <c r="H1441" s="242"/>
      <c r="I1441" s="242"/>
      <c r="J1441" s="242"/>
      <c r="K1441" s="385">
        <f>AF1331*AD$1470*AK1440</f>
        <v>490.65000000000003</v>
      </c>
      <c r="L1441" s="385"/>
      <c r="M1441" s="385"/>
      <c r="N1441" s="386"/>
      <c r="O1441" s="387">
        <f>O1440</f>
        <v>1</v>
      </c>
      <c r="P1441" s="385"/>
      <c r="Q1441" s="385">
        <f>Q1440</f>
        <v>0.5</v>
      </c>
      <c r="R1441" s="385"/>
      <c r="S1441" s="385">
        <f>S1440</f>
        <v>0.4</v>
      </c>
      <c r="T1441" s="385"/>
      <c r="U1441" s="427">
        <f t="shared" ref="U1441" si="224">U1440</f>
        <v>0.83899999999999997</v>
      </c>
      <c r="V1441" s="427"/>
      <c r="W1441" s="428"/>
      <c r="X1441" s="391">
        <f>IF(E1440="","",ROUND(K1441*O1441*U1441,1))</f>
        <v>411.7</v>
      </c>
      <c r="Y1441" s="392"/>
      <c r="Z1441" s="392"/>
      <c r="AA1441" s="392"/>
      <c r="AB1441" s="391">
        <f>IF(E1440="","",ROUND(K1441*Q1441*U1441,1))</f>
        <v>205.8</v>
      </c>
      <c r="AC1441" s="392"/>
      <c r="AD1441" s="392"/>
      <c r="AE1441" s="392"/>
      <c r="AF1441" s="391">
        <f>IF(E1440="","",ROUND(K1441*S1441*U1441,1))</f>
        <v>164.7</v>
      </c>
      <c r="AG1441" s="392"/>
      <c r="AH1441" s="392"/>
      <c r="AI1441" s="393"/>
      <c r="AJ1441" s="84"/>
      <c r="AK1441" s="394"/>
      <c r="AL1441" s="242"/>
      <c r="AM1441" s="242"/>
      <c r="AN1441" s="242"/>
    </row>
    <row r="1442" spans="1:40" s="194" customFormat="1" ht="15.75" customHeight="1" x14ac:dyDescent="0.15">
      <c r="A1442" s="116" t="str">
        <f>IF(液状化L1の有無="",IF(H1442="","×",""),"×")</f>
        <v/>
      </c>
      <c r="B1442" s="179"/>
      <c r="C1442" s="240">
        <f>IF(D1332="","",D1332)</f>
        <v>3</v>
      </c>
      <c r="D1442" s="241"/>
      <c r="E1442" s="241" t="str">
        <f>IF(G1332="","",G1332)</f>
        <v>粘性土</v>
      </c>
      <c r="F1442" s="241"/>
      <c r="G1442" s="241"/>
      <c r="H1442" s="242">
        <f>IF(J1332="","",J1332)</f>
        <v>1.5</v>
      </c>
      <c r="I1442" s="242"/>
      <c r="J1442" s="242"/>
      <c r="K1442" s="385">
        <f>AF1332*AD$1470*AK1442</f>
        <v>194.39999999999998</v>
      </c>
      <c r="L1442" s="385"/>
      <c r="M1442" s="385"/>
      <c r="N1442" s="386"/>
      <c r="O1442" s="387">
        <f>IF(E1442="","",IF(E1442="粘性土",1,CHOOSE(AJ$1262,X$1257,X$1258,X$1259)))</f>
        <v>1</v>
      </c>
      <c r="P1442" s="385"/>
      <c r="Q1442" s="385">
        <f>IF(E1442="","",IF(E1442="粘性土",1,CHOOSE(AJ$1262,AB$1257,AB$1258,AB$1259)))</f>
        <v>1</v>
      </c>
      <c r="R1442" s="385"/>
      <c r="S1442" s="385">
        <f>IF(E1442="","",IF(E1442="粘性土",1,CHOOSE(AJ$1262,AF$1257,AF$1258,AF$1259)))</f>
        <v>1</v>
      </c>
      <c r="T1442" s="385"/>
      <c r="U1442" s="427">
        <f>IF(E1442="","",IF(E1442="粘性土",1,AJ$1275))</f>
        <v>1</v>
      </c>
      <c r="V1442" s="427"/>
      <c r="W1442" s="428"/>
      <c r="X1442" s="391">
        <f>IF(E1442="","",ROUND(K1442*O1442*U1442,1))</f>
        <v>194.4</v>
      </c>
      <c r="Y1442" s="392"/>
      <c r="Z1442" s="392"/>
      <c r="AA1442" s="392"/>
      <c r="AB1442" s="391">
        <f>IF(E1442="","",ROUND(K1442*Q1442*U1442,1))</f>
        <v>194.4</v>
      </c>
      <c r="AC1442" s="392"/>
      <c r="AD1442" s="392"/>
      <c r="AE1442" s="392"/>
      <c r="AF1442" s="391">
        <f>IF(E1442="","",ROUND(K1442*S1442*U1442,1))</f>
        <v>194.4</v>
      </c>
      <c r="AG1442" s="392"/>
      <c r="AH1442" s="392"/>
      <c r="AI1442" s="393"/>
      <c r="AJ1442" s="84"/>
      <c r="AK1442" s="394">
        <f>R282</f>
        <v>1</v>
      </c>
      <c r="AL1442" s="242"/>
      <c r="AM1442" s="242"/>
      <c r="AN1442" s="242"/>
    </row>
    <row r="1443" spans="1:40" s="194" customFormat="1" ht="15.75" customHeight="1" x14ac:dyDescent="0.15">
      <c r="A1443" s="116" t="str">
        <f t="shared" ref="A1443" si="225">A1442</f>
        <v/>
      </c>
      <c r="B1443" s="179"/>
      <c r="C1443" s="240"/>
      <c r="D1443" s="241"/>
      <c r="E1443" s="241"/>
      <c r="F1443" s="241"/>
      <c r="G1443" s="241"/>
      <c r="H1443" s="242"/>
      <c r="I1443" s="242"/>
      <c r="J1443" s="242"/>
      <c r="K1443" s="385">
        <f>AF1333*AD$1470*AK1442</f>
        <v>194.39999999999998</v>
      </c>
      <c r="L1443" s="385"/>
      <c r="M1443" s="385"/>
      <c r="N1443" s="386"/>
      <c r="O1443" s="387">
        <f>O1442</f>
        <v>1</v>
      </c>
      <c r="P1443" s="385"/>
      <c r="Q1443" s="385">
        <f>Q1442</f>
        <v>1</v>
      </c>
      <c r="R1443" s="385"/>
      <c r="S1443" s="385">
        <f>S1442</f>
        <v>1</v>
      </c>
      <c r="T1443" s="385"/>
      <c r="U1443" s="427">
        <f t="shared" ref="U1443" si="226">U1442</f>
        <v>1</v>
      </c>
      <c r="V1443" s="427"/>
      <c r="W1443" s="428"/>
      <c r="X1443" s="391">
        <f>IF(E1442="","",ROUND(K1443*O1443*U1443,1))</f>
        <v>194.4</v>
      </c>
      <c r="Y1443" s="392"/>
      <c r="Z1443" s="392"/>
      <c r="AA1443" s="392"/>
      <c r="AB1443" s="391">
        <f>IF(E1442="","",ROUND(K1443*Q1443*U1443,1))</f>
        <v>194.4</v>
      </c>
      <c r="AC1443" s="392"/>
      <c r="AD1443" s="392"/>
      <c r="AE1443" s="392"/>
      <c r="AF1443" s="391">
        <f>IF(E1442="","",ROUND(K1443*S1443*U1443,1))</f>
        <v>194.4</v>
      </c>
      <c r="AG1443" s="392"/>
      <c r="AH1443" s="392"/>
      <c r="AI1443" s="393"/>
      <c r="AJ1443" s="84"/>
      <c r="AK1443" s="394"/>
      <c r="AL1443" s="242"/>
      <c r="AM1443" s="242"/>
      <c r="AN1443" s="242"/>
    </row>
    <row r="1444" spans="1:40" s="194" customFormat="1" ht="15.75" customHeight="1" x14ac:dyDescent="0.15">
      <c r="A1444" s="116" t="str">
        <f>IF(液状化L1の有無="",IF(H1444="","×",""),"×")</f>
        <v/>
      </c>
      <c r="B1444" s="179"/>
      <c r="C1444" s="240">
        <f>IF(D1334="","",D1334)</f>
        <v>4</v>
      </c>
      <c r="D1444" s="241"/>
      <c r="E1444" s="241" t="str">
        <f>IF(G1334="","",G1334)</f>
        <v>粘性土</v>
      </c>
      <c r="F1444" s="241"/>
      <c r="G1444" s="241"/>
      <c r="H1444" s="242">
        <f>IF(J1334="","",J1334)</f>
        <v>6.5500001907348633</v>
      </c>
      <c r="I1444" s="242"/>
      <c r="J1444" s="242"/>
      <c r="K1444" s="385">
        <f>AF1334*AD$1470*AK1444</f>
        <v>437.40000000000003</v>
      </c>
      <c r="L1444" s="385"/>
      <c r="M1444" s="385"/>
      <c r="N1444" s="386"/>
      <c r="O1444" s="387">
        <f>IF(E1444="","",IF(E1444="粘性土",1,CHOOSE(AJ$1262,X$1257,X$1258,X$1259)))</f>
        <v>1</v>
      </c>
      <c r="P1444" s="385"/>
      <c r="Q1444" s="385">
        <f>IF(E1444="","",IF(E1444="粘性土",1,CHOOSE(AJ$1262,AB$1257,AB$1258,AB$1259)))</f>
        <v>1</v>
      </c>
      <c r="R1444" s="385"/>
      <c r="S1444" s="385">
        <f>IF(E1444="","",IF(E1444="粘性土",1,CHOOSE(AJ$1262,AF$1257,AF$1258,AF$1259)))</f>
        <v>1</v>
      </c>
      <c r="T1444" s="385"/>
      <c r="U1444" s="427">
        <f>IF(E1444="","",IF(E1444="粘性土",1,AJ$1275))</f>
        <v>1</v>
      </c>
      <c r="V1444" s="427"/>
      <c r="W1444" s="428"/>
      <c r="X1444" s="391">
        <f>IF(E1444="","",ROUND(K1444*O1444*U1444,1))</f>
        <v>437.4</v>
      </c>
      <c r="Y1444" s="392"/>
      <c r="Z1444" s="392"/>
      <c r="AA1444" s="392"/>
      <c r="AB1444" s="391">
        <f>IF(E1444="","",ROUND(K1444*Q1444*U1444,1))</f>
        <v>437.4</v>
      </c>
      <c r="AC1444" s="392"/>
      <c r="AD1444" s="392"/>
      <c r="AE1444" s="392"/>
      <c r="AF1444" s="391">
        <f>IF(E1444="","",ROUND(K1444*S1444*U1444,1))</f>
        <v>437.4</v>
      </c>
      <c r="AG1444" s="392"/>
      <c r="AH1444" s="392"/>
      <c r="AI1444" s="393"/>
      <c r="AJ1444" s="84"/>
      <c r="AK1444" s="394">
        <f>R283</f>
        <v>1</v>
      </c>
      <c r="AL1444" s="242"/>
      <c r="AM1444" s="242"/>
      <c r="AN1444" s="242"/>
    </row>
    <row r="1445" spans="1:40" s="194" customFormat="1" ht="15.75" customHeight="1" x14ac:dyDescent="0.15">
      <c r="A1445" s="116" t="str">
        <f t="shared" ref="A1445" si="227">A1444</f>
        <v/>
      </c>
      <c r="B1445" s="179"/>
      <c r="C1445" s="240"/>
      <c r="D1445" s="241"/>
      <c r="E1445" s="241"/>
      <c r="F1445" s="241"/>
      <c r="G1445" s="241"/>
      <c r="H1445" s="242"/>
      <c r="I1445" s="242"/>
      <c r="J1445" s="242"/>
      <c r="K1445" s="385">
        <f>AF1335*AD$1470*AK1444</f>
        <v>437.40000000000003</v>
      </c>
      <c r="L1445" s="385"/>
      <c r="M1445" s="385"/>
      <c r="N1445" s="386"/>
      <c r="O1445" s="387">
        <f>O1444</f>
        <v>1</v>
      </c>
      <c r="P1445" s="385"/>
      <c r="Q1445" s="385">
        <f>Q1444</f>
        <v>1</v>
      </c>
      <c r="R1445" s="385"/>
      <c r="S1445" s="385">
        <f>S1444</f>
        <v>1</v>
      </c>
      <c r="T1445" s="385"/>
      <c r="U1445" s="427">
        <f t="shared" ref="U1445" si="228">U1444</f>
        <v>1</v>
      </c>
      <c r="V1445" s="427"/>
      <c r="W1445" s="428"/>
      <c r="X1445" s="391">
        <f>IF(E1444="","",ROUND(K1445*O1445*U1445,1))</f>
        <v>437.4</v>
      </c>
      <c r="Y1445" s="392"/>
      <c r="Z1445" s="392"/>
      <c r="AA1445" s="392"/>
      <c r="AB1445" s="391">
        <f>IF(E1444="","",ROUND(K1445*Q1445*U1445,1))</f>
        <v>437.4</v>
      </c>
      <c r="AC1445" s="392"/>
      <c r="AD1445" s="392"/>
      <c r="AE1445" s="392"/>
      <c r="AF1445" s="391">
        <f>IF(E1444="","",ROUND(K1445*S1445*U1445,1))</f>
        <v>437.4</v>
      </c>
      <c r="AG1445" s="392"/>
      <c r="AH1445" s="392"/>
      <c r="AI1445" s="393"/>
      <c r="AJ1445" s="84"/>
      <c r="AK1445" s="394"/>
      <c r="AL1445" s="242"/>
      <c r="AM1445" s="242"/>
      <c r="AN1445" s="242"/>
    </row>
    <row r="1446" spans="1:40" s="194" customFormat="1" ht="15.75" customHeight="1" x14ac:dyDescent="0.15">
      <c r="A1446" s="116" t="str">
        <f>IF(液状化L1の有無="",IF(H1446="","×",""),"×")</f>
        <v/>
      </c>
      <c r="B1446" s="179"/>
      <c r="C1446" s="240">
        <f>IF(D1336="","",D1336)</f>
        <v>5</v>
      </c>
      <c r="D1446" s="241"/>
      <c r="E1446" s="241" t="str">
        <f>IF(G1336="","",G1336)</f>
        <v>粘性土</v>
      </c>
      <c r="F1446" s="241"/>
      <c r="G1446" s="241"/>
      <c r="H1446" s="242">
        <f>IF(J1336="","",J1336)</f>
        <v>3.4500000476837158</v>
      </c>
      <c r="I1446" s="242"/>
      <c r="J1446" s="242"/>
      <c r="K1446" s="385">
        <f>AF1336*AD$1470*AK1446</f>
        <v>716.84999999999991</v>
      </c>
      <c r="L1446" s="385"/>
      <c r="M1446" s="385"/>
      <c r="N1446" s="386"/>
      <c r="O1446" s="387">
        <f>IF(E1446="","",IF(E1446="粘性土",1,CHOOSE(AJ$1262,X$1257,X$1258,X$1259)))</f>
        <v>1</v>
      </c>
      <c r="P1446" s="385"/>
      <c r="Q1446" s="385">
        <f>IF(E1446="","",IF(E1446="粘性土",1,CHOOSE(AJ$1262,AB$1257,AB$1258,AB$1259)))</f>
        <v>1</v>
      </c>
      <c r="R1446" s="385"/>
      <c r="S1446" s="385">
        <f>IF(E1446="","",IF(E1446="粘性土",1,CHOOSE(AJ$1262,AF$1257,AF$1258,AF$1259)))</f>
        <v>1</v>
      </c>
      <c r="T1446" s="385"/>
      <c r="U1446" s="427">
        <f>IF(E1446="","",IF(E1446="粘性土",1,AJ$1275))</f>
        <v>1</v>
      </c>
      <c r="V1446" s="427"/>
      <c r="W1446" s="428"/>
      <c r="X1446" s="391">
        <f>IF(E1446="","",ROUND(K1446*O1446*U1446,1))</f>
        <v>716.9</v>
      </c>
      <c r="Y1446" s="392"/>
      <c r="Z1446" s="392"/>
      <c r="AA1446" s="392"/>
      <c r="AB1446" s="391">
        <f>IF(E1446="","",ROUND(K1446*Q1446*U1446,1))</f>
        <v>716.9</v>
      </c>
      <c r="AC1446" s="392"/>
      <c r="AD1446" s="392"/>
      <c r="AE1446" s="392"/>
      <c r="AF1446" s="391">
        <f>IF(E1446="","",ROUND(K1446*S1446*U1446,1))</f>
        <v>716.9</v>
      </c>
      <c r="AG1446" s="392"/>
      <c r="AH1446" s="392"/>
      <c r="AI1446" s="393"/>
      <c r="AJ1446" s="84"/>
      <c r="AK1446" s="394">
        <f>R284</f>
        <v>1</v>
      </c>
      <c r="AL1446" s="242"/>
      <c r="AM1446" s="242"/>
      <c r="AN1446" s="242"/>
    </row>
    <row r="1447" spans="1:40" s="194" customFormat="1" ht="15.75" customHeight="1" x14ac:dyDescent="0.15">
      <c r="A1447" s="116" t="str">
        <f t="shared" ref="A1447" si="229">A1446</f>
        <v/>
      </c>
      <c r="B1447" s="179"/>
      <c r="C1447" s="240"/>
      <c r="D1447" s="241"/>
      <c r="E1447" s="241"/>
      <c r="F1447" s="241"/>
      <c r="G1447" s="241"/>
      <c r="H1447" s="242"/>
      <c r="I1447" s="242"/>
      <c r="J1447" s="242"/>
      <c r="K1447" s="385">
        <f>AF1337*AD$1470*AK1446</f>
        <v>716.84999999999991</v>
      </c>
      <c r="L1447" s="385"/>
      <c r="M1447" s="385"/>
      <c r="N1447" s="386"/>
      <c r="O1447" s="387">
        <f>O1446</f>
        <v>1</v>
      </c>
      <c r="P1447" s="385"/>
      <c r="Q1447" s="385">
        <f>Q1446</f>
        <v>1</v>
      </c>
      <c r="R1447" s="385"/>
      <c r="S1447" s="385">
        <f>S1446</f>
        <v>1</v>
      </c>
      <c r="T1447" s="385"/>
      <c r="U1447" s="427">
        <f t="shared" ref="U1447" si="230">U1446</f>
        <v>1</v>
      </c>
      <c r="V1447" s="427"/>
      <c r="W1447" s="428"/>
      <c r="X1447" s="391">
        <f>IF(E1446="","",ROUND(K1447*O1447*U1447,1))</f>
        <v>716.9</v>
      </c>
      <c r="Y1447" s="392"/>
      <c r="Z1447" s="392"/>
      <c r="AA1447" s="392"/>
      <c r="AB1447" s="391">
        <f>IF(E1446="","",ROUND(K1447*Q1447*U1447,1))</f>
        <v>716.9</v>
      </c>
      <c r="AC1447" s="392"/>
      <c r="AD1447" s="392"/>
      <c r="AE1447" s="392"/>
      <c r="AF1447" s="391">
        <f>IF(E1446="","",ROUND(K1447*S1447*U1447,1))</f>
        <v>716.9</v>
      </c>
      <c r="AG1447" s="392"/>
      <c r="AH1447" s="392"/>
      <c r="AI1447" s="393"/>
      <c r="AJ1447" s="84"/>
      <c r="AK1447" s="394"/>
      <c r="AL1447" s="242"/>
      <c r="AM1447" s="242"/>
      <c r="AN1447" s="242"/>
    </row>
    <row r="1448" spans="1:40" s="194" customFormat="1" ht="15.75" customHeight="1" x14ac:dyDescent="0.15">
      <c r="A1448" s="116" t="str">
        <f>IF(液状化L1の有無="",IF(H1448="","×",""),"×")</f>
        <v/>
      </c>
      <c r="B1448" s="179"/>
      <c r="C1448" s="240">
        <f>IF(D1338="","",D1338)</f>
        <v>6</v>
      </c>
      <c r="D1448" s="241"/>
      <c r="E1448" s="241" t="str">
        <f>IF(G1338="","",G1338)</f>
        <v>粘性土</v>
      </c>
      <c r="F1448" s="241"/>
      <c r="G1448" s="241"/>
      <c r="H1448" s="242">
        <f>IF(J1338="","",J1338)</f>
        <v>2.3499999046325684</v>
      </c>
      <c r="I1448" s="242"/>
      <c r="J1448" s="242"/>
      <c r="K1448" s="385">
        <f>AF1338*AD$1470*AK1448</f>
        <v>1165.0500000000002</v>
      </c>
      <c r="L1448" s="385"/>
      <c r="M1448" s="385"/>
      <c r="N1448" s="386"/>
      <c r="O1448" s="387">
        <f>IF(E1448="","",IF(E1448="粘性土",1,CHOOSE(AJ$1262,X$1257,X$1258,X$1259)))</f>
        <v>1</v>
      </c>
      <c r="P1448" s="385"/>
      <c r="Q1448" s="385">
        <f>IF(E1448="","",IF(E1448="粘性土",1,CHOOSE(AJ$1262,AB$1257,AB$1258,AB$1259)))</f>
        <v>1</v>
      </c>
      <c r="R1448" s="385"/>
      <c r="S1448" s="385">
        <f>IF(E1448="","",IF(E1448="粘性土",1,CHOOSE(AJ$1262,AF$1257,AF$1258,AF$1259)))</f>
        <v>1</v>
      </c>
      <c r="T1448" s="385"/>
      <c r="U1448" s="427">
        <f>IF(E1448="","",IF(E1448="粘性土",1,AJ$1275))</f>
        <v>1</v>
      </c>
      <c r="V1448" s="427"/>
      <c r="W1448" s="428"/>
      <c r="X1448" s="391">
        <f>IF(E1448="","",ROUND(K1448*O1448*U1448,1))</f>
        <v>1165.0999999999999</v>
      </c>
      <c r="Y1448" s="392"/>
      <c r="Z1448" s="392"/>
      <c r="AA1448" s="392"/>
      <c r="AB1448" s="391">
        <f>IF(E1448="","",ROUND(K1448*Q1448*U1448,1))</f>
        <v>1165.0999999999999</v>
      </c>
      <c r="AC1448" s="392"/>
      <c r="AD1448" s="392"/>
      <c r="AE1448" s="392"/>
      <c r="AF1448" s="391">
        <f>IF(E1448="","",ROUND(K1448*S1448*U1448,1))</f>
        <v>1165.0999999999999</v>
      </c>
      <c r="AG1448" s="392"/>
      <c r="AH1448" s="392"/>
      <c r="AI1448" s="393"/>
      <c r="AJ1448" s="84"/>
      <c r="AK1448" s="394">
        <f>R285</f>
        <v>1</v>
      </c>
      <c r="AL1448" s="242"/>
      <c r="AM1448" s="242"/>
      <c r="AN1448" s="242"/>
    </row>
    <row r="1449" spans="1:40" s="194" customFormat="1" ht="15.75" customHeight="1" x14ac:dyDescent="0.15">
      <c r="A1449" s="116" t="str">
        <f t="shared" ref="A1449" si="231">A1448</f>
        <v/>
      </c>
      <c r="B1449" s="179"/>
      <c r="C1449" s="240"/>
      <c r="D1449" s="241"/>
      <c r="E1449" s="241"/>
      <c r="F1449" s="241"/>
      <c r="G1449" s="241"/>
      <c r="H1449" s="242"/>
      <c r="I1449" s="242"/>
      <c r="J1449" s="242"/>
      <c r="K1449" s="385">
        <f>AF1339*AD$1470*AK1448</f>
        <v>1165.0500000000002</v>
      </c>
      <c r="L1449" s="385"/>
      <c r="M1449" s="385"/>
      <c r="N1449" s="386"/>
      <c r="O1449" s="387">
        <f>O1448</f>
        <v>1</v>
      </c>
      <c r="P1449" s="385"/>
      <c r="Q1449" s="385">
        <f>Q1448</f>
        <v>1</v>
      </c>
      <c r="R1449" s="385"/>
      <c r="S1449" s="385">
        <f>S1448</f>
        <v>1</v>
      </c>
      <c r="T1449" s="385"/>
      <c r="U1449" s="427">
        <f t="shared" ref="U1449" si="232">U1448</f>
        <v>1</v>
      </c>
      <c r="V1449" s="427"/>
      <c r="W1449" s="428"/>
      <c r="X1449" s="391">
        <f>IF(E1448="","",ROUND(K1449*O1449*U1449,1))</f>
        <v>1165.0999999999999</v>
      </c>
      <c r="Y1449" s="392"/>
      <c r="Z1449" s="392"/>
      <c r="AA1449" s="392"/>
      <c r="AB1449" s="391">
        <f>IF(E1448="","",ROUND(K1449*Q1449*U1449,1))</f>
        <v>1165.0999999999999</v>
      </c>
      <c r="AC1449" s="392"/>
      <c r="AD1449" s="392"/>
      <c r="AE1449" s="392"/>
      <c r="AF1449" s="391">
        <f>IF(E1448="","",ROUND(K1449*S1449*U1449,1))</f>
        <v>1165.0999999999999</v>
      </c>
      <c r="AG1449" s="392"/>
      <c r="AH1449" s="392"/>
      <c r="AI1449" s="393"/>
      <c r="AJ1449" s="84"/>
      <c r="AK1449" s="394"/>
      <c r="AL1449" s="242"/>
      <c r="AM1449" s="242"/>
      <c r="AN1449" s="242"/>
    </row>
    <row r="1450" spans="1:40" s="194" customFormat="1" ht="15.75" customHeight="1" x14ac:dyDescent="0.15">
      <c r="A1450" s="116" t="str">
        <f>IF(液状化L1の有無="",IF(H1450="","×",""),"×")</f>
        <v/>
      </c>
      <c r="B1450" s="179"/>
      <c r="C1450" s="240">
        <f>IF(D1340="","",D1340)</f>
        <v>7</v>
      </c>
      <c r="D1450" s="241"/>
      <c r="E1450" s="241" t="str">
        <f>IF(G1340="","",G1340)</f>
        <v>砂質土</v>
      </c>
      <c r="F1450" s="241"/>
      <c r="G1450" s="241"/>
      <c r="H1450" s="242">
        <f>IF(J1340="","",J1340)</f>
        <v>8.6000003814697266</v>
      </c>
      <c r="I1450" s="242"/>
      <c r="J1450" s="242"/>
      <c r="K1450" s="385">
        <f>AF1340*AD$1470*AK1450</f>
        <v>1387.8889802902936</v>
      </c>
      <c r="L1450" s="385"/>
      <c r="M1450" s="385"/>
      <c r="N1450" s="386"/>
      <c r="O1450" s="387">
        <f>IF(E1450="","",IF(E1450="粘性土",1,CHOOSE(AJ$1262,X$1257,X$1258,X$1259)))</f>
        <v>1</v>
      </c>
      <c r="P1450" s="385"/>
      <c r="Q1450" s="385">
        <f>IF(E1450="","",IF(E1450="粘性土",1,CHOOSE(AJ$1262,AB$1257,AB$1258,AB$1259)))</f>
        <v>0.5</v>
      </c>
      <c r="R1450" s="385"/>
      <c r="S1450" s="385">
        <f>IF(E1450="","",IF(E1450="粘性土",1,CHOOSE(AJ$1262,AF$1257,AF$1258,AF$1259)))</f>
        <v>0.4</v>
      </c>
      <c r="T1450" s="385"/>
      <c r="U1450" s="427">
        <f>IF(E1450="","",IF(E1450="粘性土",1,AJ$1275))</f>
        <v>0.83899999999999997</v>
      </c>
      <c r="V1450" s="427"/>
      <c r="W1450" s="428"/>
      <c r="X1450" s="391">
        <f>IF(E1450="","",ROUND(K1450*O1450*U1450,1))</f>
        <v>1164.4000000000001</v>
      </c>
      <c r="Y1450" s="392"/>
      <c r="Z1450" s="392"/>
      <c r="AA1450" s="392"/>
      <c r="AB1450" s="391">
        <f>IF(E1450="","",ROUND(K1450*Q1450*U1450,1))</f>
        <v>582.20000000000005</v>
      </c>
      <c r="AC1450" s="392"/>
      <c r="AD1450" s="392"/>
      <c r="AE1450" s="392"/>
      <c r="AF1450" s="391">
        <f>IF(E1450="","",ROUND(K1450*S1450*U1450,1))</f>
        <v>465.8</v>
      </c>
      <c r="AG1450" s="392"/>
      <c r="AH1450" s="392"/>
      <c r="AI1450" s="393"/>
      <c r="AJ1450" s="84"/>
      <c r="AK1450" s="394">
        <f>R286</f>
        <v>0.72100001573562622</v>
      </c>
      <c r="AL1450" s="242"/>
      <c r="AM1450" s="242"/>
      <c r="AN1450" s="242"/>
    </row>
    <row r="1451" spans="1:40" s="194" customFormat="1" ht="15.75" customHeight="1" x14ac:dyDescent="0.15">
      <c r="A1451" s="116" t="str">
        <f t="shared" ref="A1451" si="233">A1450</f>
        <v/>
      </c>
      <c r="B1451" s="179"/>
      <c r="C1451" s="240"/>
      <c r="D1451" s="241"/>
      <c r="E1451" s="241"/>
      <c r="F1451" s="241"/>
      <c r="G1451" s="241"/>
      <c r="H1451" s="242"/>
      <c r="I1451" s="242"/>
      <c r="J1451" s="242"/>
      <c r="K1451" s="385">
        <f>AF1341*AD$1470*AK1450</f>
        <v>2276.1249496757982</v>
      </c>
      <c r="L1451" s="385"/>
      <c r="M1451" s="385"/>
      <c r="N1451" s="386"/>
      <c r="O1451" s="387">
        <f>O1450</f>
        <v>1</v>
      </c>
      <c r="P1451" s="385"/>
      <c r="Q1451" s="385">
        <f>Q1450</f>
        <v>0.5</v>
      </c>
      <c r="R1451" s="385"/>
      <c r="S1451" s="385">
        <f>S1450</f>
        <v>0.4</v>
      </c>
      <c r="T1451" s="385"/>
      <c r="U1451" s="427">
        <f t="shared" ref="U1451:U1469" si="234">U1450</f>
        <v>0.83899999999999997</v>
      </c>
      <c r="V1451" s="427"/>
      <c r="W1451" s="428"/>
      <c r="X1451" s="391">
        <f>IF(E1450="","",ROUND(K1451*O1451*U1451,1))</f>
        <v>1909.7</v>
      </c>
      <c r="Y1451" s="392"/>
      <c r="Z1451" s="392"/>
      <c r="AA1451" s="392"/>
      <c r="AB1451" s="391">
        <f>IF(E1450="","",ROUND(K1451*Q1451*U1451,1))</f>
        <v>954.8</v>
      </c>
      <c r="AC1451" s="392"/>
      <c r="AD1451" s="392"/>
      <c r="AE1451" s="392"/>
      <c r="AF1451" s="391">
        <f>IF(E1450="","",ROUND(K1451*S1451*U1451,1))</f>
        <v>763.9</v>
      </c>
      <c r="AG1451" s="392"/>
      <c r="AH1451" s="392"/>
      <c r="AI1451" s="393"/>
      <c r="AJ1451" s="84"/>
      <c r="AK1451" s="394"/>
      <c r="AL1451" s="242"/>
      <c r="AM1451" s="242"/>
      <c r="AN1451" s="242"/>
    </row>
    <row r="1452" spans="1:40" s="194" customFormat="1" ht="15.75" customHeight="1" x14ac:dyDescent="0.15">
      <c r="A1452" s="116" t="str">
        <f>IF(液状化L1の有無="",IF(H1452="","×",""),"×")</f>
        <v/>
      </c>
      <c r="B1452" s="179"/>
      <c r="C1452" s="240">
        <f>IF(D1342="","",D1342)</f>
        <v>8</v>
      </c>
      <c r="D1452" s="241"/>
      <c r="E1452" s="241" t="str">
        <f>IF(G1342="","",G1342)</f>
        <v>粘性土</v>
      </c>
      <c r="F1452" s="241"/>
      <c r="G1452" s="241"/>
      <c r="H1452" s="242">
        <f>IF(J1342="","",J1342)</f>
        <v>2.2000000476837158</v>
      </c>
      <c r="I1452" s="242"/>
      <c r="J1452" s="242"/>
      <c r="K1452" s="385">
        <f>AF1342*AD$1470*AK1452</f>
        <v>1143.4499999999998</v>
      </c>
      <c r="L1452" s="385"/>
      <c r="M1452" s="385"/>
      <c r="N1452" s="386"/>
      <c r="O1452" s="387">
        <f>IF(E1452="","",IF(E1452="粘性土",1,CHOOSE(AJ$1262,X$1257,X$1258,X$1259)))</f>
        <v>1</v>
      </c>
      <c r="P1452" s="385"/>
      <c r="Q1452" s="385">
        <f>IF(E1452="","",IF(E1452="粘性土",1,CHOOSE(AJ$1262,AB$1257,AB$1258,AB$1259)))</f>
        <v>1</v>
      </c>
      <c r="R1452" s="385"/>
      <c r="S1452" s="385">
        <f>IF(E1452="","",IF(E1452="粘性土",1,CHOOSE(AJ$1262,AF$1257,AF$1258,AF$1259)))</f>
        <v>1</v>
      </c>
      <c r="T1452" s="385"/>
      <c r="U1452" s="427">
        <f>IF(E1452="","",IF(E1452="粘性土",1,AJ$1275))</f>
        <v>1</v>
      </c>
      <c r="V1452" s="427"/>
      <c r="W1452" s="428"/>
      <c r="X1452" s="391">
        <f>IF(E1452="","",ROUND(K1452*O1452*U1452,1))</f>
        <v>1143.5</v>
      </c>
      <c r="Y1452" s="392"/>
      <c r="Z1452" s="392"/>
      <c r="AA1452" s="392"/>
      <c r="AB1452" s="391">
        <f>IF(E1452="","",ROUND(K1452*Q1452*U1452,1))</f>
        <v>1143.5</v>
      </c>
      <c r="AC1452" s="392"/>
      <c r="AD1452" s="392"/>
      <c r="AE1452" s="392"/>
      <c r="AF1452" s="391">
        <f>IF(E1452="","",ROUND(K1452*S1452*U1452,1))</f>
        <v>1143.5</v>
      </c>
      <c r="AG1452" s="392"/>
      <c r="AH1452" s="392"/>
      <c r="AI1452" s="393"/>
      <c r="AJ1452" s="84"/>
      <c r="AK1452" s="394">
        <f>R287</f>
        <v>1</v>
      </c>
      <c r="AL1452" s="242"/>
      <c r="AM1452" s="242"/>
      <c r="AN1452" s="242"/>
    </row>
    <row r="1453" spans="1:40" s="194" customFormat="1" ht="15.75" customHeight="1" x14ac:dyDescent="0.15">
      <c r="A1453" s="116" t="str">
        <f t="shared" ref="A1453" si="235">A1452</f>
        <v/>
      </c>
      <c r="B1453" s="179"/>
      <c r="C1453" s="240"/>
      <c r="D1453" s="241"/>
      <c r="E1453" s="241"/>
      <c r="F1453" s="241"/>
      <c r="G1453" s="241"/>
      <c r="H1453" s="242"/>
      <c r="I1453" s="242"/>
      <c r="J1453" s="242"/>
      <c r="K1453" s="385">
        <f>AF1343*AD$1470*AK1452</f>
        <v>1143.4499999999998</v>
      </c>
      <c r="L1453" s="385"/>
      <c r="M1453" s="385"/>
      <c r="N1453" s="386"/>
      <c r="O1453" s="387">
        <f t="shared" ref="O1453" si="236">O1452</f>
        <v>1</v>
      </c>
      <c r="P1453" s="385"/>
      <c r="Q1453" s="385">
        <f t="shared" ref="Q1453" si="237">Q1452</f>
        <v>1</v>
      </c>
      <c r="R1453" s="385"/>
      <c r="S1453" s="385">
        <f t="shared" ref="S1453" si="238">S1452</f>
        <v>1</v>
      </c>
      <c r="T1453" s="385"/>
      <c r="U1453" s="427">
        <f t="shared" si="234"/>
        <v>1</v>
      </c>
      <c r="V1453" s="427"/>
      <c r="W1453" s="428"/>
      <c r="X1453" s="391">
        <f>IF(E1452="","",ROUND(K1453*O1453*U1453,1))</f>
        <v>1143.5</v>
      </c>
      <c r="Y1453" s="392"/>
      <c r="Z1453" s="392"/>
      <c r="AA1453" s="392"/>
      <c r="AB1453" s="391">
        <f>IF(E1452="","",ROUND(K1453*Q1453*U1453,1))</f>
        <v>1143.5</v>
      </c>
      <c r="AC1453" s="392"/>
      <c r="AD1453" s="392"/>
      <c r="AE1453" s="392"/>
      <c r="AF1453" s="391">
        <f>IF(E1452="","",ROUND(K1453*S1453*U1453,1))</f>
        <v>1143.5</v>
      </c>
      <c r="AG1453" s="392"/>
      <c r="AH1453" s="392"/>
      <c r="AI1453" s="393"/>
      <c r="AJ1453" s="84"/>
      <c r="AK1453" s="394"/>
      <c r="AL1453" s="242"/>
      <c r="AM1453" s="242"/>
      <c r="AN1453" s="242"/>
    </row>
    <row r="1454" spans="1:40" s="194" customFormat="1" ht="15.75" customHeight="1" x14ac:dyDescent="0.15">
      <c r="A1454" s="116" t="str">
        <f>IF(液状化L1の有無="",IF(H1454="","×",""),"×")</f>
        <v/>
      </c>
      <c r="B1454" s="179"/>
      <c r="C1454" s="240">
        <f>IF(D1344="","",D1344)</f>
        <v>9</v>
      </c>
      <c r="D1454" s="241"/>
      <c r="E1454" s="241" t="str">
        <f>IF(G1344="","",G1344)</f>
        <v>砂質土</v>
      </c>
      <c r="F1454" s="241"/>
      <c r="G1454" s="241"/>
      <c r="H1454" s="242">
        <f>IF(J1344="","",J1344)</f>
        <v>1.5</v>
      </c>
      <c r="I1454" s="242"/>
      <c r="J1454" s="242"/>
      <c r="K1454" s="385">
        <f>AF1344*AD$1470*AK1454</f>
        <v>3004.6499999999996</v>
      </c>
      <c r="L1454" s="385"/>
      <c r="M1454" s="385"/>
      <c r="N1454" s="386"/>
      <c r="O1454" s="387">
        <f>IF(E1454="","",IF(E1454="粘性土",1,CHOOSE(AJ$1262,X$1257,X$1258,X$1259)))</f>
        <v>1</v>
      </c>
      <c r="P1454" s="385"/>
      <c r="Q1454" s="385">
        <f>IF(E1454="","",IF(E1454="粘性土",1,CHOOSE(AJ$1262,AB$1257,AB$1258,AB$1259)))</f>
        <v>0.5</v>
      </c>
      <c r="R1454" s="385"/>
      <c r="S1454" s="385">
        <f>IF(E1454="","",IF(E1454="粘性土",1,CHOOSE(AJ$1262,AF$1257,AF$1258,AF$1259)))</f>
        <v>0.4</v>
      </c>
      <c r="T1454" s="385"/>
      <c r="U1454" s="427">
        <f>IF(E1454="","",IF(E1454="粘性土",1,AJ$1275))</f>
        <v>0.83899999999999997</v>
      </c>
      <c r="V1454" s="427"/>
      <c r="W1454" s="428"/>
      <c r="X1454" s="391">
        <f>IF(E1454="","",ROUND(K1454*O1454*U1454,1))</f>
        <v>2520.9</v>
      </c>
      <c r="Y1454" s="392"/>
      <c r="Z1454" s="392"/>
      <c r="AA1454" s="392"/>
      <c r="AB1454" s="391">
        <f>IF(E1454="","",ROUND(K1454*Q1454*U1454,1))</f>
        <v>1260.5</v>
      </c>
      <c r="AC1454" s="392"/>
      <c r="AD1454" s="392"/>
      <c r="AE1454" s="392"/>
      <c r="AF1454" s="391">
        <f>IF(E1454="","",ROUND(K1454*S1454*U1454,1))</f>
        <v>1008.4</v>
      </c>
      <c r="AG1454" s="392"/>
      <c r="AH1454" s="392"/>
      <c r="AI1454" s="393"/>
      <c r="AJ1454" s="84"/>
      <c r="AK1454" s="394">
        <f>R288</f>
        <v>1</v>
      </c>
      <c r="AL1454" s="242"/>
      <c r="AM1454" s="242"/>
      <c r="AN1454" s="242"/>
    </row>
    <row r="1455" spans="1:40" s="194" customFormat="1" ht="15.75" customHeight="1" x14ac:dyDescent="0.15">
      <c r="A1455" s="116" t="str">
        <f t="shared" ref="A1455" si="239">A1454</f>
        <v/>
      </c>
      <c r="B1455" s="179"/>
      <c r="C1455" s="240"/>
      <c r="D1455" s="241"/>
      <c r="E1455" s="241"/>
      <c r="F1455" s="241"/>
      <c r="G1455" s="241"/>
      <c r="H1455" s="242"/>
      <c r="I1455" s="242"/>
      <c r="J1455" s="242"/>
      <c r="K1455" s="385">
        <f>AF1345*AD$1470*AK1454</f>
        <v>3194.5499999999997</v>
      </c>
      <c r="L1455" s="385"/>
      <c r="M1455" s="385"/>
      <c r="N1455" s="386"/>
      <c r="O1455" s="387">
        <f t="shared" ref="O1455" si="240">O1454</f>
        <v>1</v>
      </c>
      <c r="P1455" s="385"/>
      <c r="Q1455" s="385">
        <f t="shared" ref="Q1455" si="241">Q1454</f>
        <v>0.5</v>
      </c>
      <c r="R1455" s="385"/>
      <c r="S1455" s="385">
        <f t="shared" ref="S1455" si="242">S1454</f>
        <v>0.4</v>
      </c>
      <c r="T1455" s="385"/>
      <c r="U1455" s="427">
        <f t="shared" si="234"/>
        <v>0.83899999999999997</v>
      </c>
      <c r="V1455" s="427"/>
      <c r="W1455" s="428"/>
      <c r="X1455" s="391">
        <f>IF(E1454="","",ROUND(K1455*O1455*U1455,1))</f>
        <v>2680.2</v>
      </c>
      <c r="Y1455" s="392"/>
      <c r="Z1455" s="392"/>
      <c r="AA1455" s="392"/>
      <c r="AB1455" s="391">
        <f>IF(E1454="","",ROUND(K1455*Q1455*U1455,1))</f>
        <v>1340.1</v>
      </c>
      <c r="AC1455" s="392"/>
      <c r="AD1455" s="392"/>
      <c r="AE1455" s="392"/>
      <c r="AF1455" s="391">
        <f>IF(E1454="","",ROUND(K1455*S1455*U1455,1))</f>
        <v>1072.0999999999999</v>
      </c>
      <c r="AG1455" s="392"/>
      <c r="AH1455" s="392"/>
      <c r="AI1455" s="393"/>
      <c r="AJ1455" s="84"/>
      <c r="AK1455" s="394"/>
      <c r="AL1455" s="242"/>
      <c r="AM1455" s="242"/>
      <c r="AN1455" s="242"/>
    </row>
    <row r="1456" spans="1:40" s="194" customFormat="1" ht="15.75" customHeight="1" x14ac:dyDescent="0.15">
      <c r="A1456" s="116" t="str">
        <f>IF(液状化L1の有無="",IF(H1456="","×",""),"×")</f>
        <v/>
      </c>
      <c r="B1456" s="179"/>
      <c r="C1456" s="240">
        <f>IF(D1346="","",D1346)</f>
        <v>10</v>
      </c>
      <c r="D1456" s="241"/>
      <c r="E1456" s="241" t="str">
        <f>IF(G1346="","",G1346)</f>
        <v>粘性土</v>
      </c>
      <c r="F1456" s="241"/>
      <c r="G1456" s="241"/>
      <c r="H1456" s="242">
        <f>IF(J1346="","",J1346)</f>
        <v>3.8499999046325684</v>
      </c>
      <c r="I1456" s="242"/>
      <c r="J1456" s="242"/>
      <c r="K1456" s="385">
        <f>AF1346*AD$1470*AK1456</f>
        <v>1159.6500000000001</v>
      </c>
      <c r="L1456" s="385"/>
      <c r="M1456" s="385"/>
      <c r="N1456" s="386"/>
      <c r="O1456" s="387">
        <f>IF(E1456="","",IF(E1456="粘性土",1,CHOOSE(AJ$1262,X$1257,X$1258,X$1259)))</f>
        <v>1</v>
      </c>
      <c r="P1456" s="385"/>
      <c r="Q1456" s="385">
        <f>IF(E1456="","",IF(E1456="粘性土",1,CHOOSE(AJ$1262,AB$1257,AB$1258,AB$1259)))</f>
        <v>1</v>
      </c>
      <c r="R1456" s="385"/>
      <c r="S1456" s="385">
        <f>IF(E1456="","",IF(E1456="粘性土",1,CHOOSE(AJ$1262,AF$1257,AF$1258,AF$1259)))</f>
        <v>1</v>
      </c>
      <c r="T1456" s="385"/>
      <c r="U1456" s="427">
        <f>IF(E1456="","",IF(E1456="粘性土",1,AJ$1275))</f>
        <v>1</v>
      </c>
      <c r="V1456" s="427"/>
      <c r="W1456" s="428"/>
      <c r="X1456" s="391">
        <f>IF(E1456="","",ROUND(K1456*O1456*U1456,1))</f>
        <v>1159.7</v>
      </c>
      <c r="Y1456" s="392"/>
      <c r="Z1456" s="392"/>
      <c r="AA1456" s="392"/>
      <c r="AB1456" s="391">
        <f>IF(E1456="","",ROUND(K1456*Q1456*U1456,1))</f>
        <v>1159.7</v>
      </c>
      <c r="AC1456" s="392"/>
      <c r="AD1456" s="392"/>
      <c r="AE1456" s="392"/>
      <c r="AF1456" s="391">
        <f>IF(E1456="","",ROUND(K1456*S1456*U1456,1))</f>
        <v>1159.7</v>
      </c>
      <c r="AG1456" s="392"/>
      <c r="AH1456" s="392"/>
      <c r="AI1456" s="393"/>
      <c r="AJ1456" s="84"/>
      <c r="AK1456" s="394">
        <f>R289</f>
        <v>1</v>
      </c>
      <c r="AL1456" s="242"/>
      <c r="AM1456" s="242"/>
      <c r="AN1456" s="242"/>
    </row>
    <row r="1457" spans="1:40" s="194" customFormat="1" ht="15.75" customHeight="1" x14ac:dyDescent="0.15">
      <c r="A1457" s="116" t="str">
        <f t="shared" ref="A1457" si="243">A1456</f>
        <v/>
      </c>
      <c r="B1457" s="179"/>
      <c r="C1457" s="240"/>
      <c r="D1457" s="241"/>
      <c r="E1457" s="241"/>
      <c r="F1457" s="241"/>
      <c r="G1457" s="241"/>
      <c r="H1457" s="242"/>
      <c r="I1457" s="242"/>
      <c r="J1457" s="242"/>
      <c r="K1457" s="385">
        <f>AF1347*AD$1470*AK1456</f>
        <v>1159.6500000000001</v>
      </c>
      <c r="L1457" s="385"/>
      <c r="M1457" s="385"/>
      <c r="N1457" s="386"/>
      <c r="O1457" s="387">
        <f t="shared" ref="O1457" si="244">O1456</f>
        <v>1</v>
      </c>
      <c r="P1457" s="385"/>
      <c r="Q1457" s="385">
        <f t="shared" ref="Q1457" si="245">Q1456</f>
        <v>1</v>
      </c>
      <c r="R1457" s="385"/>
      <c r="S1457" s="385">
        <f t="shared" ref="S1457" si="246">S1456</f>
        <v>1</v>
      </c>
      <c r="T1457" s="385"/>
      <c r="U1457" s="427">
        <f t="shared" si="234"/>
        <v>1</v>
      </c>
      <c r="V1457" s="427"/>
      <c r="W1457" s="428"/>
      <c r="X1457" s="391">
        <f>IF(E1456="","",ROUND(K1457*O1457*U1457,1))</f>
        <v>1159.7</v>
      </c>
      <c r="Y1457" s="392"/>
      <c r="Z1457" s="392"/>
      <c r="AA1457" s="392"/>
      <c r="AB1457" s="391">
        <f>IF(E1456="","",ROUND(K1457*Q1457*U1457,1))</f>
        <v>1159.7</v>
      </c>
      <c r="AC1457" s="392"/>
      <c r="AD1457" s="392"/>
      <c r="AE1457" s="392"/>
      <c r="AF1457" s="391">
        <f>IF(E1456="","",ROUND(K1457*S1457*U1457,1))</f>
        <v>1159.7</v>
      </c>
      <c r="AG1457" s="392"/>
      <c r="AH1457" s="392"/>
      <c r="AI1457" s="393"/>
      <c r="AJ1457" s="84"/>
      <c r="AK1457" s="394"/>
      <c r="AL1457" s="242"/>
      <c r="AM1457" s="242"/>
      <c r="AN1457" s="242"/>
    </row>
    <row r="1458" spans="1:40" s="194" customFormat="1" ht="15.75" customHeight="1" x14ac:dyDescent="0.15">
      <c r="A1458" s="116" t="str">
        <f>IF(液状化L1の有無="",IF(H1458="","×",""),"×")</f>
        <v/>
      </c>
      <c r="B1458" s="179"/>
      <c r="C1458" s="240">
        <f>IF(D1348="","",D1348)</f>
        <v>11</v>
      </c>
      <c r="D1458" s="241"/>
      <c r="E1458" s="241" t="str">
        <f>IF(G1348="","",G1348)</f>
        <v>砂質土</v>
      </c>
      <c r="F1458" s="241"/>
      <c r="G1458" s="241"/>
      <c r="H1458" s="242">
        <f>IF(J1348="","",J1348)</f>
        <v>2.4000000953674316</v>
      </c>
      <c r="I1458" s="242"/>
      <c r="J1458" s="242"/>
      <c r="K1458" s="385">
        <f>AF1348*AD$1470*AK1458</f>
        <v>3722.7000000000003</v>
      </c>
      <c r="L1458" s="385"/>
      <c r="M1458" s="385"/>
      <c r="N1458" s="386"/>
      <c r="O1458" s="387">
        <f>IF(E1458="","",IF(E1458="粘性土",1,CHOOSE(AJ$1262,X$1257,X$1258,X$1259)))</f>
        <v>1</v>
      </c>
      <c r="P1458" s="385"/>
      <c r="Q1458" s="385">
        <f>IF(E1458="","",IF(E1458="粘性土",1,CHOOSE(AJ$1262,AB$1257,AB$1258,AB$1259)))</f>
        <v>0.5</v>
      </c>
      <c r="R1458" s="385"/>
      <c r="S1458" s="385">
        <f>IF(E1458="","",IF(E1458="粘性土",1,CHOOSE(AJ$1262,AF$1257,AF$1258,AF$1259)))</f>
        <v>0.4</v>
      </c>
      <c r="T1458" s="385"/>
      <c r="U1458" s="427">
        <f>IF(E1458="","",IF(E1458="粘性土",1,AJ$1275))</f>
        <v>0.83899999999999997</v>
      </c>
      <c r="V1458" s="427"/>
      <c r="W1458" s="428"/>
      <c r="X1458" s="391">
        <f>IF(E1458="","",ROUND(K1458*O1458*U1458,1))</f>
        <v>3123.3</v>
      </c>
      <c r="Y1458" s="392"/>
      <c r="Z1458" s="392"/>
      <c r="AA1458" s="392"/>
      <c r="AB1458" s="391">
        <f>IF(E1458="","",ROUND(K1458*Q1458*U1458,1))</f>
        <v>1561.7</v>
      </c>
      <c r="AC1458" s="392"/>
      <c r="AD1458" s="392"/>
      <c r="AE1458" s="392"/>
      <c r="AF1458" s="391">
        <f>IF(E1458="","",ROUND(K1458*S1458*U1458,1))</f>
        <v>1249.3</v>
      </c>
      <c r="AG1458" s="392"/>
      <c r="AH1458" s="392"/>
      <c r="AI1458" s="393"/>
      <c r="AJ1458" s="84"/>
      <c r="AK1458" s="394">
        <f>R290</f>
        <v>1</v>
      </c>
      <c r="AL1458" s="242"/>
      <c r="AM1458" s="242"/>
      <c r="AN1458" s="242"/>
    </row>
    <row r="1459" spans="1:40" s="194" customFormat="1" ht="15.75" customHeight="1" x14ac:dyDescent="0.15">
      <c r="A1459" s="116" t="str">
        <f t="shared" ref="A1459" si="247">A1458</f>
        <v/>
      </c>
      <c r="B1459" s="179"/>
      <c r="C1459" s="240"/>
      <c r="D1459" s="241"/>
      <c r="E1459" s="241"/>
      <c r="F1459" s="241"/>
      <c r="G1459" s="241"/>
      <c r="H1459" s="242"/>
      <c r="I1459" s="242"/>
      <c r="J1459" s="242"/>
      <c r="K1459" s="385">
        <f>AF1349*AD$1470*AK1458</f>
        <v>4039.0499999999997</v>
      </c>
      <c r="L1459" s="385"/>
      <c r="M1459" s="385"/>
      <c r="N1459" s="386"/>
      <c r="O1459" s="387">
        <f t="shared" ref="O1459" si="248">O1458</f>
        <v>1</v>
      </c>
      <c r="P1459" s="385"/>
      <c r="Q1459" s="385">
        <f t="shared" ref="Q1459" si="249">Q1458</f>
        <v>0.5</v>
      </c>
      <c r="R1459" s="385"/>
      <c r="S1459" s="385">
        <f t="shared" ref="S1459" si="250">S1458</f>
        <v>0.4</v>
      </c>
      <c r="T1459" s="385"/>
      <c r="U1459" s="427">
        <f t="shared" si="234"/>
        <v>0.83899999999999997</v>
      </c>
      <c r="V1459" s="427"/>
      <c r="W1459" s="428"/>
      <c r="X1459" s="391">
        <f>IF(E1458="","",ROUND(K1459*O1459*U1459,1))</f>
        <v>3388.8</v>
      </c>
      <c r="Y1459" s="392"/>
      <c r="Z1459" s="392"/>
      <c r="AA1459" s="392"/>
      <c r="AB1459" s="391">
        <f>IF(E1458="","",ROUND(K1459*Q1459*U1459,1))</f>
        <v>1694.4</v>
      </c>
      <c r="AC1459" s="392"/>
      <c r="AD1459" s="392"/>
      <c r="AE1459" s="392"/>
      <c r="AF1459" s="391">
        <f>IF(E1458="","",ROUND(K1459*S1459*U1459,1))</f>
        <v>1355.5</v>
      </c>
      <c r="AG1459" s="392"/>
      <c r="AH1459" s="392"/>
      <c r="AI1459" s="393"/>
      <c r="AJ1459" s="84"/>
      <c r="AK1459" s="394"/>
      <c r="AL1459" s="242"/>
      <c r="AM1459" s="242"/>
      <c r="AN1459" s="242"/>
    </row>
    <row r="1460" spans="1:40" s="194" customFormat="1" ht="15.75" customHeight="1" x14ac:dyDescent="0.15">
      <c r="A1460" s="116" t="str">
        <f>IF(液状化L1の有無="",IF(H1460="","×",""),"×")</f>
        <v/>
      </c>
      <c r="B1460" s="179"/>
      <c r="C1460" s="240">
        <f>IF(D1350="","",D1350)</f>
        <v>12</v>
      </c>
      <c r="D1460" s="241"/>
      <c r="E1460" s="241" t="str">
        <f>IF(G1350="","",G1350)</f>
        <v>粘性土</v>
      </c>
      <c r="F1460" s="241"/>
      <c r="G1460" s="241"/>
      <c r="H1460" s="242">
        <f>IF(J1350="","",J1350)</f>
        <v>2.2699999809265137</v>
      </c>
      <c r="I1460" s="242"/>
      <c r="J1460" s="242"/>
      <c r="K1460" s="385">
        <f>AF1350*AD$1470*AK1460</f>
        <v>1159.6500000000001</v>
      </c>
      <c r="L1460" s="385"/>
      <c r="M1460" s="385"/>
      <c r="N1460" s="386"/>
      <c r="O1460" s="387">
        <f>IF(E1460="","",IF(E1460="粘性土",1,CHOOSE(AJ$1262,X$1257,X$1258,X$1259)))</f>
        <v>1</v>
      </c>
      <c r="P1460" s="385"/>
      <c r="Q1460" s="385">
        <f>IF(E1460="","",IF(E1460="粘性土",1,CHOOSE(AJ$1262,AB$1257,AB$1258,AB$1259)))</f>
        <v>1</v>
      </c>
      <c r="R1460" s="385"/>
      <c r="S1460" s="385">
        <f>IF(E1460="","",IF(E1460="粘性土",1,CHOOSE(AJ$1262,AF$1257,AF$1258,AF$1259)))</f>
        <v>1</v>
      </c>
      <c r="T1460" s="385"/>
      <c r="U1460" s="427">
        <f>IF(E1460="","",IF(E1460="粘性土",1,AJ$1275))</f>
        <v>1</v>
      </c>
      <c r="V1460" s="427"/>
      <c r="W1460" s="428"/>
      <c r="X1460" s="391">
        <f>IF(E1460="","",ROUND(K1460*O1460*U1460,1))</f>
        <v>1159.7</v>
      </c>
      <c r="Y1460" s="392"/>
      <c r="Z1460" s="392"/>
      <c r="AA1460" s="392"/>
      <c r="AB1460" s="391">
        <f>IF(E1460="","",ROUND(K1460*Q1460*U1460,1))</f>
        <v>1159.7</v>
      </c>
      <c r="AC1460" s="392"/>
      <c r="AD1460" s="392"/>
      <c r="AE1460" s="392"/>
      <c r="AF1460" s="391">
        <f>IF(E1460="","",ROUND(K1460*S1460*U1460,1))</f>
        <v>1159.7</v>
      </c>
      <c r="AG1460" s="392"/>
      <c r="AH1460" s="392"/>
      <c r="AI1460" s="393"/>
      <c r="AJ1460" s="84"/>
      <c r="AK1460" s="394">
        <f>R291</f>
        <v>1</v>
      </c>
      <c r="AL1460" s="242"/>
      <c r="AM1460" s="242"/>
      <c r="AN1460" s="242"/>
    </row>
    <row r="1461" spans="1:40" s="194" customFormat="1" ht="15.75" customHeight="1" x14ac:dyDescent="0.15">
      <c r="A1461" s="116" t="str">
        <f t="shared" ref="A1461" si="251">A1460</f>
        <v/>
      </c>
      <c r="B1461" s="179"/>
      <c r="C1461" s="240"/>
      <c r="D1461" s="241"/>
      <c r="E1461" s="241"/>
      <c r="F1461" s="241"/>
      <c r="G1461" s="241"/>
      <c r="H1461" s="242"/>
      <c r="I1461" s="242"/>
      <c r="J1461" s="242"/>
      <c r="K1461" s="385">
        <f>AF1351*AD$1470*AK1460</f>
        <v>1159.6500000000001</v>
      </c>
      <c r="L1461" s="385"/>
      <c r="M1461" s="385"/>
      <c r="N1461" s="386"/>
      <c r="O1461" s="387">
        <f t="shared" ref="O1461" si="252">O1460</f>
        <v>1</v>
      </c>
      <c r="P1461" s="385"/>
      <c r="Q1461" s="385">
        <f t="shared" ref="Q1461" si="253">Q1460</f>
        <v>1</v>
      </c>
      <c r="R1461" s="385"/>
      <c r="S1461" s="385">
        <f t="shared" ref="S1461" si="254">S1460</f>
        <v>1</v>
      </c>
      <c r="T1461" s="385"/>
      <c r="U1461" s="427">
        <f t="shared" si="234"/>
        <v>1</v>
      </c>
      <c r="V1461" s="427"/>
      <c r="W1461" s="428"/>
      <c r="X1461" s="391">
        <f>IF(E1460="","",ROUND(K1461*O1461*U1461,1))</f>
        <v>1159.7</v>
      </c>
      <c r="Y1461" s="392"/>
      <c r="Z1461" s="392"/>
      <c r="AA1461" s="392"/>
      <c r="AB1461" s="391">
        <f>IF(E1460="","",ROUND(K1461*Q1461*U1461,1))</f>
        <v>1159.7</v>
      </c>
      <c r="AC1461" s="392"/>
      <c r="AD1461" s="392"/>
      <c r="AE1461" s="392"/>
      <c r="AF1461" s="391">
        <f>IF(E1460="","",ROUND(K1461*S1461*U1461,1))</f>
        <v>1159.7</v>
      </c>
      <c r="AG1461" s="392"/>
      <c r="AH1461" s="392"/>
      <c r="AI1461" s="393"/>
      <c r="AJ1461" s="84"/>
      <c r="AK1461" s="394"/>
      <c r="AL1461" s="242"/>
      <c r="AM1461" s="242"/>
      <c r="AN1461" s="242"/>
    </row>
    <row r="1462" spans="1:40" s="194" customFormat="1" ht="15.75" hidden="1" customHeight="1" x14ac:dyDescent="0.15">
      <c r="A1462" s="116" t="str">
        <f>IF(液状化L1の有無="",IF(H1462="","×",""),"×")</f>
        <v>×</v>
      </c>
      <c r="B1462" s="179"/>
      <c r="C1462" s="240" t="str">
        <f>IF(D1352="","",D1352)</f>
        <v/>
      </c>
      <c r="D1462" s="241"/>
      <c r="E1462" s="241" t="str">
        <f>IF(G1352="","",G1352)</f>
        <v/>
      </c>
      <c r="F1462" s="241"/>
      <c r="G1462" s="241"/>
      <c r="H1462" s="242" t="str">
        <f>IF(J1352="","",J1352)</f>
        <v/>
      </c>
      <c r="I1462" s="242"/>
      <c r="J1462" s="242"/>
      <c r="K1462" s="385">
        <f>AF1352*AD$1470*AK1462</f>
        <v>0</v>
      </c>
      <c r="L1462" s="385"/>
      <c r="M1462" s="385"/>
      <c r="N1462" s="386"/>
      <c r="O1462" s="387" t="str">
        <f>IF(E1462="","",IF(E1462="粘性土",1,CHOOSE(AJ$1262,X$1257,X$1258,X$1259)))</f>
        <v/>
      </c>
      <c r="P1462" s="385"/>
      <c r="Q1462" s="385" t="str">
        <f>IF(E1462="","",IF(E1462="粘性土",1,CHOOSE(AJ$1262,AB$1257,AB$1258,AB$1259)))</f>
        <v/>
      </c>
      <c r="R1462" s="385"/>
      <c r="S1462" s="385" t="str">
        <f>IF(E1462="","",IF(E1462="粘性土",1,CHOOSE(AJ$1262,AF$1257,AF$1258,AF$1259)))</f>
        <v/>
      </c>
      <c r="T1462" s="385"/>
      <c r="U1462" s="427" t="str">
        <f>IF(E1462="","",IF(E1462="粘性土",1,AJ$1275))</f>
        <v/>
      </c>
      <c r="V1462" s="427"/>
      <c r="W1462" s="428"/>
      <c r="X1462" s="391" t="str">
        <f>IF(E1462="","",ROUND(K1462*O1462*U1462,1))</f>
        <v/>
      </c>
      <c r="Y1462" s="392"/>
      <c r="Z1462" s="392"/>
      <c r="AA1462" s="392"/>
      <c r="AB1462" s="391" t="str">
        <f>IF(E1462="","",ROUND(K1462*Q1462*U1462,1))</f>
        <v/>
      </c>
      <c r="AC1462" s="392"/>
      <c r="AD1462" s="392"/>
      <c r="AE1462" s="392"/>
      <c r="AF1462" s="391" t="str">
        <f>IF(E1462="","",ROUND(K1462*S1462*U1462,1))</f>
        <v/>
      </c>
      <c r="AG1462" s="392"/>
      <c r="AH1462" s="392"/>
      <c r="AI1462" s="393"/>
      <c r="AJ1462" s="84"/>
      <c r="AK1462" s="394">
        <f>R292</f>
        <v>0</v>
      </c>
      <c r="AL1462" s="242"/>
      <c r="AM1462" s="242"/>
      <c r="AN1462" s="242"/>
    </row>
    <row r="1463" spans="1:40" s="194" customFormat="1" ht="15.75" hidden="1" customHeight="1" x14ac:dyDescent="0.15">
      <c r="A1463" s="116" t="str">
        <f t="shared" ref="A1463" si="255">A1462</f>
        <v>×</v>
      </c>
      <c r="B1463" s="179"/>
      <c r="C1463" s="240"/>
      <c r="D1463" s="241"/>
      <c r="E1463" s="241"/>
      <c r="F1463" s="241"/>
      <c r="G1463" s="241"/>
      <c r="H1463" s="242"/>
      <c r="I1463" s="242"/>
      <c r="J1463" s="242"/>
      <c r="K1463" s="385">
        <f>AF1353*AD$1470*AK1462</f>
        <v>0</v>
      </c>
      <c r="L1463" s="385"/>
      <c r="M1463" s="385"/>
      <c r="N1463" s="386"/>
      <c r="O1463" s="387" t="str">
        <f>IF(E1463="","",IF(E1463="粘性土",1,CHOOSE(AJ$1262,X$1257,X$1258,X$1259)))</f>
        <v/>
      </c>
      <c r="P1463" s="385"/>
      <c r="Q1463" s="385" t="str">
        <f>IF(E1463="","",IF(E1463="粘性土",1,CHOOSE(AJ$1262,AB$1257,AB$1258,AB$1259)))</f>
        <v/>
      </c>
      <c r="R1463" s="385"/>
      <c r="S1463" s="385" t="str">
        <f>IF(E1463="","",IF(E1463="粘性土",1,CHOOSE(AJ$1262,AF$1257,AF$1258,AF$1259)))</f>
        <v/>
      </c>
      <c r="T1463" s="385"/>
      <c r="U1463" s="427" t="str">
        <f t="shared" si="234"/>
        <v/>
      </c>
      <c r="V1463" s="427"/>
      <c r="W1463" s="428"/>
      <c r="X1463" s="391" t="str">
        <f>IF(E1462="","",ROUND(K1463*O1463*U1463,1))</f>
        <v/>
      </c>
      <c r="Y1463" s="392"/>
      <c r="Z1463" s="392"/>
      <c r="AA1463" s="392"/>
      <c r="AB1463" s="391" t="str">
        <f>IF(E1462="","",ROUND(K1463*Q1463*U1463,1))</f>
        <v/>
      </c>
      <c r="AC1463" s="392"/>
      <c r="AD1463" s="392"/>
      <c r="AE1463" s="392"/>
      <c r="AF1463" s="391" t="str">
        <f>IF(E1462="","",ROUND(K1463*S1463*U1463,1))</f>
        <v/>
      </c>
      <c r="AG1463" s="392"/>
      <c r="AH1463" s="392"/>
      <c r="AI1463" s="393"/>
      <c r="AJ1463" s="84"/>
      <c r="AK1463" s="394"/>
      <c r="AL1463" s="242"/>
      <c r="AM1463" s="242"/>
      <c r="AN1463" s="242"/>
    </row>
    <row r="1464" spans="1:40" s="194" customFormat="1" ht="15.75" hidden="1" customHeight="1" x14ac:dyDescent="0.15">
      <c r="A1464" s="116" t="str">
        <f>IF(液状化L1の有無="",IF(H1464="","×",""),"×")</f>
        <v>×</v>
      </c>
      <c r="B1464" s="179"/>
      <c r="C1464" s="240" t="str">
        <f>IF(D1354="","",D1354)</f>
        <v/>
      </c>
      <c r="D1464" s="241"/>
      <c r="E1464" s="241" t="str">
        <f>IF(G1354="","",G1354)</f>
        <v/>
      </c>
      <c r="F1464" s="241"/>
      <c r="G1464" s="241"/>
      <c r="H1464" s="242" t="str">
        <f>IF(J1354="","",J1354)</f>
        <v/>
      </c>
      <c r="I1464" s="242"/>
      <c r="J1464" s="242"/>
      <c r="K1464" s="385">
        <f>AF1354*AD$1470*AK1464</f>
        <v>0</v>
      </c>
      <c r="L1464" s="385"/>
      <c r="M1464" s="385"/>
      <c r="N1464" s="386"/>
      <c r="O1464" s="387" t="str">
        <f>O1463</f>
        <v/>
      </c>
      <c r="P1464" s="385"/>
      <c r="Q1464" s="385" t="str">
        <f>Q1463</f>
        <v/>
      </c>
      <c r="R1464" s="385"/>
      <c r="S1464" s="385" t="str">
        <f>S1463</f>
        <v/>
      </c>
      <c r="T1464" s="385"/>
      <c r="U1464" s="427" t="str">
        <f>IF(E1464="","",IF(E1464="粘性土",1,AJ$1275))</f>
        <v/>
      </c>
      <c r="V1464" s="427"/>
      <c r="W1464" s="428"/>
      <c r="X1464" s="391" t="str">
        <f>IF(E1464="","",ROUND(K1464*O1464*U1464,1))</f>
        <v/>
      </c>
      <c r="Y1464" s="392"/>
      <c r="Z1464" s="392"/>
      <c r="AA1464" s="392"/>
      <c r="AB1464" s="391" t="str">
        <f>IF(E1464="","",ROUND(K1464*Q1464*U1464,1))</f>
        <v/>
      </c>
      <c r="AC1464" s="392"/>
      <c r="AD1464" s="392"/>
      <c r="AE1464" s="392"/>
      <c r="AF1464" s="391" t="str">
        <f>IF(E1464="","",ROUND(K1464*S1464*U1464,1))</f>
        <v/>
      </c>
      <c r="AG1464" s="392"/>
      <c r="AH1464" s="392"/>
      <c r="AI1464" s="393"/>
      <c r="AJ1464" s="84"/>
      <c r="AK1464" s="394">
        <f>R293</f>
        <v>0</v>
      </c>
      <c r="AL1464" s="242"/>
      <c r="AM1464" s="242"/>
      <c r="AN1464" s="242"/>
    </row>
    <row r="1465" spans="1:40" s="194" customFormat="1" ht="15.75" hidden="1" customHeight="1" x14ac:dyDescent="0.15">
      <c r="A1465" s="116" t="str">
        <f t="shared" ref="A1465" si="256">A1464</f>
        <v>×</v>
      </c>
      <c r="B1465" s="179"/>
      <c r="C1465" s="240"/>
      <c r="D1465" s="241"/>
      <c r="E1465" s="241"/>
      <c r="F1465" s="241"/>
      <c r="G1465" s="241"/>
      <c r="H1465" s="242"/>
      <c r="I1465" s="242"/>
      <c r="J1465" s="242"/>
      <c r="K1465" s="385">
        <f>AF1355*AD$1470*AK1464</f>
        <v>0</v>
      </c>
      <c r="L1465" s="385"/>
      <c r="M1465" s="385"/>
      <c r="N1465" s="386"/>
      <c r="O1465" s="387" t="str">
        <f>IF(E1465="","",IF(E1465="粘性土",1,CHOOSE(AJ$1262,X$1257,X$1258,X$1259)))</f>
        <v/>
      </c>
      <c r="P1465" s="385"/>
      <c r="Q1465" s="385" t="str">
        <f>IF(E1465="","",IF(E1465="粘性土",1,CHOOSE(AJ$1262,AB$1257,AB$1258,AB$1259)))</f>
        <v/>
      </c>
      <c r="R1465" s="385"/>
      <c r="S1465" s="385" t="str">
        <f>IF(E1465="","",IF(E1465="粘性土",1,CHOOSE(AJ$1262,AF$1257,AF$1258,AF$1259)))</f>
        <v/>
      </c>
      <c r="T1465" s="385"/>
      <c r="U1465" s="427" t="str">
        <f t="shared" si="234"/>
        <v/>
      </c>
      <c r="V1465" s="427"/>
      <c r="W1465" s="428"/>
      <c r="X1465" s="391" t="str">
        <f>IF(E1464="","",ROUND(K1465*O1465*U1465,1))</f>
        <v/>
      </c>
      <c r="Y1465" s="392"/>
      <c r="Z1465" s="392"/>
      <c r="AA1465" s="392"/>
      <c r="AB1465" s="391" t="str">
        <f>IF(E1464="","",ROUND(K1465*Q1465*U1465,1))</f>
        <v/>
      </c>
      <c r="AC1465" s="392"/>
      <c r="AD1465" s="392"/>
      <c r="AE1465" s="392"/>
      <c r="AF1465" s="391" t="str">
        <f>IF(E1464="","",ROUND(K1465*S1465*U1465,1))</f>
        <v/>
      </c>
      <c r="AG1465" s="392"/>
      <c r="AH1465" s="392"/>
      <c r="AI1465" s="393"/>
      <c r="AJ1465" s="84"/>
      <c r="AK1465" s="394"/>
      <c r="AL1465" s="242"/>
      <c r="AM1465" s="242"/>
      <c r="AN1465" s="242"/>
    </row>
    <row r="1466" spans="1:40" s="194" customFormat="1" ht="15.75" hidden="1" customHeight="1" x14ac:dyDescent="0.15">
      <c r="A1466" s="116" t="str">
        <f>IF(液状化L1の有無="",IF(H1466="","×",""),"×")</f>
        <v>×</v>
      </c>
      <c r="B1466" s="179"/>
      <c r="C1466" s="240" t="str">
        <f>IF(D1356="","",D1356)</f>
        <v/>
      </c>
      <c r="D1466" s="241"/>
      <c r="E1466" s="241" t="str">
        <f>IF(G1356="","",G1356)</f>
        <v/>
      </c>
      <c r="F1466" s="241"/>
      <c r="G1466" s="241"/>
      <c r="H1466" s="242" t="str">
        <f>IF(J1356="","",J1356)</f>
        <v/>
      </c>
      <c r="I1466" s="242"/>
      <c r="J1466" s="242"/>
      <c r="K1466" s="385">
        <f>AF1356*AD$1470*AK1466</f>
        <v>0</v>
      </c>
      <c r="L1466" s="385"/>
      <c r="M1466" s="385"/>
      <c r="N1466" s="386"/>
      <c r="O1466" s="387" t="str">
        <f t="shared" ref="O1466" si="257">O1465</f>
        <v/>
      </c>
      <c r="P1466" s="385"/>
      <c r="Q1466" s="385" t="str">
        <f t="shared" ref="Q1466" si="258">Q1465</f>
        <v/>
      </c>
      <c r="R1466" s="385"/>
      <c r="S1466" s="385" t="str">
        <f t="shared" ref="S1466" si="259">S1465</f>
        <v/>
      </c>
      <c r="T1466" s="385"/>
      <c r="U1466" s="427" t="str">
        <f>IF(E1466="","",IF(E1466="粘性土",1,AJ$1275))</f>
        <v/>
      </c>
      <c r="V1466" s="427"/>
      <c r="W1466" s="428"/>
      <c r="X1466" s="391" t="str">
        <f>IF(E1466="","",ROUND(K1466*O1466*U1466,1))</f>
        <v/>
      </c>
      <c r="Y1466" s="392"/>
      <c r="Z1466" s="392"/>
      <c r="AA1466" s="392"/>
      <c r="AB1466" s="391" t="str">
        <f>IF(E1466="","",ROUND(K1466*Q1466*U1466,1))</f>
        <v/>
      </c>
      <c r="AC1466" s="392"/>
      <c r="AD1466" s="392"/>
      <c r="AE1466" s="392"/>
      <c r="AF1466" s="391" t="str">
        <f>IF(E1466="","",ROUND(K1466*S1466*U1466,1))</f>
        <v/>
      </c>
      <c r="AG1466" s="392"/>
      <c r="AH1466" s="392"/>
      <c r="AI1466" s="393"/>
      <c r="AJ1466" s="84"/>
      <c r="AK1466" s="394">
        <f>R294</f>
        <v>0</v>
      </c>
      <c r="AL1466" s="242"/>
      <c r="AM1466" s="242"/>
      <c r="AN1466" s="242"/>
    </row>
    <row r="1467" spans="1:40" s="194" customFormat="1" ht="15.75" hidden="1" customHeight="1" x14ac:dyDescent="0.15">
      <c r="A1467" s="116" t="str">
        <f t="shared" ref="A1467" si="260">A1466</f>
        <v>×</v>
      </c>
      <c r="B1467" s="179"/>
      <c r="C1467" s="240"/>
      <c r="D1467" s="241"/>
      <c r="E1467" s="241"/>
      <c r="F1467" s="241"/>
      <c r="G1467" s="241"/>
      <c r="H1467" s="242"/>
      <c r="I1467" s="242"/>
      <c r="J1467" s="242"/>
      <c r="K1467" s="385">
        <f>AF1357*AD$1470*AK1466</f>
        <v>0</v>
      </c>
      <c r="L1467" s="385"/>
      <c r="M1467" s="385"/>
      <c r="N1467" s="386"/>
      <c r="O1467" s="387" t="str">
        <f>IF(E1467="","",IF(E1467="粘性土",1,CHOOSE(AJ$1262,X$1257,X$1258,X$1259)))</f>
        <v/>
      </c>
      <c r="P1467" s="385"/>
      <c r="Q1467" s="385" t="str">
        <f>IF(E1467="","",IF(E1467="粘性土",1,CHOOSE(AJ$1262,AB$1257,AB$1258,AB$1259)))</f>
        <v/>
      </c>
      <c r="R1467" s="385"/>
      <c r="S1467" s="385" t="str">
        <f>IF(E1467="","",IF(E1467="粘性土",1,CHOOSE(AJ$1262,AF$1257,AF$1258,AF$1259)))</f>
        <v/>
      </c>
      <c r="T1467" s="385"/>
      <c r="U1467" s="427" t="str">
        <f t="shared" si="234"/>
        <v/>
      </c>
      <c r="V1467" s="427"/>
      <c r="W1467" s="428"/>
      <c r="X1467" s="391" t="str">
        <f>IF(E1466="","",ROUND(K1467*O1467*U1467,1))</f>
        <v/>
      </c>
      <c r="Y1467" s="392"/>
      <c r="Z1467" s="392"/>
      <c r="AA1467" s="392"/>
      <c r="AB1467" s="391" t="str">
        <f>IF(E1466="","",ROUND(K1467*Q1467*U1467,1))</f>
        <v/>
      </c>
      <c r="AC1467" s="392"/>
      <c r="AD1467" s="392"/>
      <c r="AE1467" s="392"/>
      <c r="AF1467" s="391" t="str">
        <f>IF(E1466="","",ROUND(K1467*S1467*U1467,1))</f>
        <v/>
      </c>
      <c r="AG1467" s="392"/>
      <c r="AH1467" s="392"/>
      <c r="AI1467" s="393"/>
      <c r="AJ1467" s="84"/>
      <c r="AK1467" s="394"/>
      <c r="AL1467" s="242"/>
      <c r="AM1467" s="242"/>
      <c r="AN1467" s="242"/>
    </row>
    <row r="1468" spans="1:40" s="194" customFormat="1" ht="15.75" hidden="1" customHeight="1" x14ac:dyDescent="0.15">
      <c r="A1468" s="116" t="str">
        <f>IF(液状化L1の有無="",IF(H1468="","×",""),"×")</f>
        <v>×</v>
      </c>
      <c r="B1468" s="179"/>
      <c r="C1468" s="240" t="str">
        <f>IF(D1358="","",D1358)</f>
        <v/>
      </c>
      <c r="D1468" s="241"/>
      <c r="E1468" s="241" t="str">
        <f>IF(G1358="","",G1358)</f>
        <v/>
      </c>
      <c r="F1468" s="241"/>
      <c r="G1468" s="241"/>
      <c r="H1468" s="242" t="str">
        <f>IF(J1358="","",J1358)</f>
        <v/>
      </c>
      <c r="I1468" s="242"/>
      <c r="J1468" s="242"/>
      <c r="K1468" s="385">
        <f>AF1358*AD$1470*AK1468</f>
        <v>0</v>
      </c>
      <c r="L1468" s="385"/>
      <c r="M1468" s="385"/>
      <c r="N1468" s="386"/>
      <c r="O1468" s="387" t="str">
        <f t="shared" ref="O1468" si="261">O1467</f>
        <v/>
      </c>
      <c r="P1468" s="385"/>
      <c r="Q1468" s="385" t="str">
        <f t="shared" ref="Q1468" si="262">Q1467</f>
        <v/>
      </c>
      <c r="R1468" s="385"/>
      <c r="S1468" s="385" t="str">
        <f t="shared" ref="S1468" si="263">S1467</f>
        <v/>
      </c>
      <c r="T1468" s="385"/>
      <c r="U1468" s="427" t="str">
        <f>IF(E1468="","",IF(E1468="粘性土",1,AJ$1275))</f>
        <v/>
      </c>
      <c r="V1468" s="427"/>
      <c r="W1468" s="428"/>
      <c r="X1468" s="391" t="str">
        <f>IF(E1468="","",ROUND(K1468*O1468*U1468,1))</f>
        <v/>
      </c>
      <c r="Y1468" s="392"/>
      <c r="Z1468" s="392"/>
      <c r="AA1468" s="392"/>
      <c r="AB1468" s="391" t="str">
        <f>IF(E1468="","",ROUND(K1468*Q1468*U1468,1))</f>
        <v/>
      </c>
      <c r="AC1468" s="392"/>
      <c r="AD1468" s="392"/>
      <c r="AE1468" s="392"/>
      <c r="AF1468" s="391" t="str">
        <f>IF(E1468="","",ROUND(K1468*S1468*U1468,1))</f>
        <v/>
      </c>
      <c r="AG1468" s="392"/>
      <c r="AH1468" s="392"/>
      <c r="AI1468" s="393"/>
      <c r="AJ1468" s="84"/>
      <c r="AK1468" s="394">
        <f>R295</f>
        <v>0</v>
      </c>
      <c r="AL1468" s="242"/>
      <c r="AM1468" s="242"/>
      <c r="AN1468" s="242"/>
    </row>
    <row r="1469" spans="1:40" s="194" customFormat="1" ht="15.75" hidden="1" customHeight="1" x14ac:dyDescent="0.15">
      <c r="A1469" s="116" t="str">
        <f t="shared" ref="A1469" si="264">A1468</f>
        <v>×</v>
      </c>
      <c r="B1469" s="179"/>
      <c r="C1469" s="251"/>
      <c r="D1469" s="252"/>
      <c r="E1469" s="252"/>
      <c r="F1469" s="252"/>
      <c r="G1469" s="252"/>
      <c r="H1469" s="253"/>
      <c r="I1469" s="253"/>
      <c r="J1469" s="253"/>
      <c r="K1469" s="396">
        <f>AF1359*AD$1470*AK1468</f>
        <v>0</v>
      </c>
      <c r="L1469" s="396"/>
      <c r="M1469" s="396"/>
      <c r="N1469" s="397"/>
      <c r="O1469" s="398" t="str">
        <f>IF(E1469="","",IF(E1469="粘性土",1,CHOOSE(AJ$1262,X$1257,X$1258,X$1259)))</f>
        <v/>
      </c>
      <c r="P1469" s="396"/>
      <c r="Q1469" s="396" t="str">
        <f>IF(E1469="","",IF(E1469="粘性土",1,CHOOSE(AJ$1262,AB$1257,AB$1258,AB$1259)))</f>
        <v/>
      </c>
      <c r="R1469" s="396"/>
      <c r="S1469" s="396" t="str">
        <f>IF(E1469="","",IF(E1469="粘性土",1,CHOOSE(AJ$1262,AF$1257,AF$1258,AF$1259)))</f>
        <v/>
      </c>
      <c r="T1469" s="396"/>
      <c r="U1469" s="427" t="str">
        <f t="shared" si="234"/>
        <v/>
      </c>
      <c r="V1469" s="427"/>
      <c r="W1469" s="428"/>
      <c r="X1469" s="402" t="str">
        <f>IF(E1468="","",ROUND(K1469*O1469*U1469,1))</f>
        <v/>
      </c>
      <c r="Y1469" s="403"/>
      <c r="Z1469" s="403"/>
      <c r="AA1469" s="403"/>
      <c r="AB1469" s="402" t="str">
        <f>IF(E1468="","",ROUND(K1469*Q1469*U1469,1))</f>
        <v/>
      </c>
      <c r="AC1469" s="403"/>
      <c r="AD1469" s="403"/>
      <c r="AE1469" s="403"/>
      <c r="AF1469" s="402" t="str">
        <f>IF(E1468="","",ROUND(K1469*S1469*U1469,1))</f>
        <v/>
      </c>
      <c r="AG1469" s="403"/>
      <c r="AH1469" s="403"/>
      <c r="AI1469" s="404"/>
      <c r="AJ1469" s="84"/>
      <c r="AK1469" s="395"/>
      <c r="AL1469" s="253"/>
      <c r="AM1469" s="253"/>
      <c r="AN1469" s="253"/>
    </row>
    <row r="1470" spans="1:40" s="194" customFormat="1" ht="15.75" customHeight="1" x14ac:dyDescent="0.15">
      <c r="A1470" s="117" t="str">
        <f>IF(液状化L1の有無="","","×")</f>
        <v/>
      </c>
      <c r="B1470" s="179"/>
      <c r="C1470" s="66"/>
      <c r="D1470" s="66"/>
      <c r="E1470" s="66"/>
      <c r="F1470" s="66"/>
      <c r="G1470" s="66"/>
      <c r="H1470" s="183"/>
      <c r="I1470" s="183"/>
      <c r="J1470" s="183"/>
      <c r="K1470" s="183"/>
      <c r="L1470" s="183"/>
      <c r="M1470" s="66"/>
      <c r="N1470" s="66"/>
      <c r="O1470" s="66"/>
      <c r="P1470" s="66"/>
      <c r="Q1470" s="190"/>
      <c r="R1470" s="190"/>
      <c r="S1470" s="66"/>
      <c r="T1470" s="66"/>
      <c r="U1470" s="66"/>
      <c r="V1470" s="66"/>
      <c r="W1470" s="66"/>
      <c r="X1470" s="66"/>
      <c r="Y1470" s="66"/>
      <c r="Z1470" s="66"/>
      <c r="AA1470" s="50" t="s">
        <v>119</v>
      </c>
      <c r="AB1470" s="37" t="s">
        <v>487</v>
      </c>
      <c r="AC1470" s="183" t="s">
        <v>25</v>
      </c>
      <c r="AD1470" s="321">
        <f>杭先端径</f>
        <v>1.5</v>
      </c>
      <c r="AE1470" s="321"/>
      <c r="AF1470" s="321"/>
      <c r="AG1470" s="62" t="s">
        <v>416</v>
      </c>
      <c r="AH1470" s="183" t="s">
        <v>149</v>
      </c>
      <c r="AI1470" s="66"/>
    </row>
    <row r="1471" spans="1:40" s="194" customFormat="1" ht="15.75" customHeight="1" x14ac:dyDescent="0.15">
      <c r="A1471" s="115" t="str">
        <f>IF(液状化L2の有無="","","×")</f>
        <v/>
      </c>
      <c r="B1471" s="179" t="s">
        <v>571</v>
      </c>
      <c r="H1471" s="179"/>
      <c r="I1471" s="179"/>
      <c r="J1471" s="179"/>
      <c r="K1471" s="179"/>
      <c r="L1471" s="179"/>
      <c r="Q1471" s="180"/>
      <c r="R1471" s="180"/>
      <c r="AA1471" s="186"/>
      <c r="AB1471" s="23"/>
      <c r="AC1471" s="179"/>
      <c r="AD1471" s="180"/>
      <c r="AE1471" s="180"/>
      <c r="AF1471" s="180"/>
      <c r="AG1471" s="199"/>
      <c r="AH1471" s="179"/>
    </row>
    <row r="1472" spans="1:40" s="194" customFormat="1" ht="15.75" customHeight="1" x14ac:dyDescent="0.15">
      <c r="A1472" s="115" t="str">
        <f>IF(液状化L2の有無="","","×")</f>
        <v/>
      </c>
      <c r="B1472" s="179"/>
      <c r="H1472" s="179"/>
      <c r="I1472" s="179"/>
      <c r="J1472" s="179"/>
      <c r="K1472" s="179"/>
      <c r="L1472" s="179"/>
      <c r="M1472" s="180"/>
      <c r="N1472" s="180"/>
      <c r="O1472" s="180"/>
      <c r="P1472" s="180"/>
      <c r="Q1472" s="188"/>
      <c r="R1472" s="188"/>
      <c r="S1472" s="188"/>
      <c r="T1472" s="180"/>
      <c r="U1472" s="180"/>
      <c r="V1472" s="180"/>
      <c r="W1472" s="180"/>
      <c r="X1472" s="180"/>
      <c r="Y1472" s="180"/>
      <c r="Z1472" s="192"/>
      <c r="AA1472" s="192"/>
      <c r="AB1472" s="192"/>
      <c r="AC1472" s="188"/>
      <c r="AD1472" s="188"/>
      <c r="AE1472" s="188"/>
    </row>
    <row r="1473" spans="1:40" s="194" customFormat="1" ht="15.75" customHeight="1" x14ac:dyDescent="0.15">
      <c r="A1473" s="115" t="str">
        <f>IF(液状化L2の有無="","","×")</f>
        <v/>
      </c>
      <c r="B1473" s="179"/>
      <c r="C1473" s="28" t="s">
        <v>499</v>
      </c>
      <c r="D1473" s="34"/>
      <c r="E1473" s="34"/>
      <c r="F1473" s="34"/>
      <c r="G1473" s="28"/>
      <c r="H1473" s="28"/>
      <c r="I1473" s="28"/>
      <c r="J1473" s="28"/>
      <c r="K1473" s="28"/>
      <c r="L1473" s="28"/>
      <c r="M1473" s="28"/>
      <c r="N1473" s="28"/>
      <c r="O1473" s="28"/>
      <c r="P1473" s="28"/>
      <c r="Q1473" s="28"/>
      <c r="R1473" s="28"/>
      <c r="S1473" s="28"/>
      <c r="T1473" s="28"/>
      <c r="U1473" s="28"/>
      <c r="V1473" s="28"/>
      <c r="W1473" s="28"/>
      <c r="X1473" s="28"/>
      <c r="Y1473" s="28"/>
      <c r="Z1473" s="28"/>
      <c r="AA1473" s="34"/>
      <c r="AB1473" s="34"/>
      <c r="AC1473" s="34"/>
      <c r="AD1473" s="34"/>
      <c r="AE1473" s="34"/>
      <c r="AF1473" s="34"/>
      <c r="AG1473" s="34"/>
      <c r="AH1473" s="34"/>
      <c r="AI1473" s="34"/>
      <c r="AJ1473" s="34"/>
    </row>
    <row r="1474" spans="1:40" s="194" customFormat="1" ht="15.75" customHeight="1" x14ac:dyDescent="0.15">
      <c r="A1474" s="115" t="str">
        <f>IF(液状化L2の有無="","","×")</f>
        <v/>
      </c>
      <c r="B1474" s="179"/>
      <c r="C1474" s="405" t="s">
        <v>8</v>
      </c>
      <c r="D1474" s="406"/>
      <c r="E1474" s="406" t="s">
        <v>332</v>
      </c>
      <c r="F1474" s="406"/>
      <c r="G1474" s="406"/>
      <c r="H1474" s="407" t="s">
        <v>181</v>
      </c>
      <c r="I1474" s="407"/>
      <c r="J1474" s="407"/>
      <c r="K1474" s="406" t="s">
        <v>489</v>
      </c>
      <c r="L1474" s="406"/>
      <c r="M1474" s="406"/>
      <c r="N1474" s="409"/>
      <c r="O1474" s="368" t="s">
        <v>274</v>
      </c>
      <c r="P1474" s="266"/>
      <c r="Q1474" s="266"/>
      <c r="R1474" s="266"/>
      <c r="S1474" s="266"/>
      <c r="T1474" s="266"/>
      <c r="U1474" s="266" t="s">
        <v>276</v>
      </c>
      <c r="V1474" s="266"/>
      <c r="W1474" s="410"/>
      <c r="X1474" s="265" t="s">
        <v>528</v>
      </c>
      <c r="Y1474" s="266"/>
      <c r="Z1474" s="266"/>
      <c r="AA1474" s="266"/>
      <c r="AB1474" s="266"/>
      <c r="AC1474" s="266"/>
      <c r="AD1474" s="266"/>
      <c r="AE1474" s="266"/>
      <c r="AF1474" s="266"/>
      <c r="AG1474" s="266"/>
      <c r="AH1474" s="266"/>
      <c r="AI1474" s="372"/>
      <c r="AJ1474" s="53"/>
      <c r="AK1474" s="330" t="s">
        <v>412</v>
      </c>
      <c r="AL1474" s="279"/>
      <c r="AM1474" s="279"/>
      <c r="AN1474" s="279"/>
    </row>
    <row r="1475" spans="1:40" s="194" customFormat="1" ht="15.75" customHeight="1" x14ac:dyDescent="0.15">
      <c r="A1475" s="115" t="str">
        <f>IF(液状化L2の有無="","","×")</f>
        <v/>
      </c>
      <c r="B1475" s="179"/>
      <c r="C1475" s="374"/>
      <c r="D1475" s="327"/>
      <c r="E1475" s="327"/>
      <c r="F1475" s="327"/>
      <c r="G1475" s="327"/>
      <c r="H1475" s="408"/>
      <c r="I1475" s="408"/>
      <c r="J1475" s="408"/>
      <c r="K1475" s="327"/>
      <c r="L1475" s="327"/>
      <c r="M1475" s="327"/>
      <c r="N1475" s="332"/>
      <c r="O1475" s="412" t="s">
        <v>471</v>
      </c>
      <c r="P1475" s="253"/>
      <c r="Q1475" s="253" t="s">
        <v>472</v>
      </c>
      <c r="R1475" s="253"/>
      <c r="S1475" s="253" t="s">
        <v>473</v>
      </c>
      <c r="T1475" s="253"/>
      <c r="U1475" s="252"/>
      <c r="V1475" s="252"/>
      <c r="W1475" s="411"/>
      <c r="X1475" s="395" t="s">
        <v>471</v>
      </c>
      <c r="Y1475" s="253"/>
      <c r="Z1475" s="253"/>
      <c r="AA1475" s="253"/>
      <c r="AB1475" s="253" t="s">
        <v>472</v>
      </c>
      <c r="AC1475" s="253"/>
      <c r="AD1475" s="253"/>
      <c r="AE1475" s="253"/>
      <c r="AF1475" s="253" t="s">
        <v>473</v>
      </c>
      <c r="AG1475" s="253"/>
      <c r="AH1475" s="253"/>
      <c r="AI1475" s="413"/>
      <c r="AJ1475" s="55"/>
      <c r="AK1475" s="258"/>
      <c r="AL1475" s="259"/>
      <c r="AM1475" s="259"/>
      <c r="AN1475" s="259"/>
    </row>
    <row r="1476" spans="1:40" s="194" customFormat="1" ht="15.75" customHeight="1" x14ac:dyDescent="0.15">
      <c r="A1476" s="115" t="str">
        <f>IF(液状化L2の有無="",IF(H1476="","×",""),"×")</f>
        <v/>
      </c>
      <c r="B1476" s="179"/>
      <c r="C1476" s="265">
        <f>IF(D1330="","",D1330)</f>
        <v>2</v>
      </c>
      <c r="D1476" s="266"/>
      <c r="E1476" s="266" t="str">
        <f>IF(G1330="","",G1330)</f>
        <v>砂質土</v>
      </c>
      <c r="F1476" s="266"/>
      <c r="G1476" s="266"/>
      <c r="H1476" s="267">
        <f>IF(J1330="","",J1330)</f>
        <v>0.33000001311302185</v>
      </c>
      <c r="I1476" s="267"/>
      <c r="J1476" s="267"/>
      <c r="K1476" s="414">
        <f>AF1330*AD$1506*AK1476</f>
        <v>62.389798437058921</v>
      </c>
      <c r="L1476" s="414"/>
      <c r="M1476" s="414"/>
      <c r="N1476" s="415"/>
      <c r="O1476" s="416">
        <f>IF(E1476="","",IF(E1476="粘性土",1,CHOOSE(AJ$1262,X$1257,X$1258,X$1259)))</f>
        <v>1</v>
      </c>
      <c r="P1476" s="414"/>
      <c r="Q1476" s="414">
        <f>IF(E1476="","",IF(E1476="粘性土",1,CHOOSE(AJ$1262,AB$1257,AB$1258,AB$1259)))</f>
        <v>0.5</v>
      </c>
      <c r="R1476" s="414"/>
      <c r="S1476" s="414">
        <f>IF(E1476="","",IF(E1476="粘性土",1,CHOOSE(AJ$1262,AF$1257,AF$1258,AF$1259)))</f>
        <v>0.4</v>
      </c>
      <c r="T1476" s="414"/>
      <c r="U1476" s="427">
        <f>IF(E1476="","",IF(E1476="粘性土",1,AJ$1275))</f>
        <v>0.83899999999999997</v>
      </c>
      <c r="V1476" s="427"/>
      <c r="W1476" s="428"/>
      <c r="X1476" s="420">
        <f>IF(E1476="","",ROUND(K1476*O1476*U1476,1))</f>
        <v>52.3</v>
      </c>
      <c r="Y1476" s="421"/>
      <c r="Z1476" s="421"/>
      <c r="AA1476" s="421"/>
      <c r="AB1476" s="420">
        <f>IF(E1476="","",ROUND(K1476*Q1476*U1476,1))</f>
        <v>26.2</v>
      </c>
      <c r="AC1476" s="421"/>
      <c r="AD1476" s="421"/>
      <c r="AE1476" s="421"/>
      <c r="AF1476" s="420">
        <f>IF(E1476="","",ROUND(K1476*S1476*U1476,1))</f>
        <v>20.9</v>
      </c>
      <c r="AG1476" s="421"/>
      <c r="AH1476" s="421"/>
      <c r="AI1476" s="422"/>
      <c r="AJ1476" s="84"/>
      <c r="AK1476" s="423">
        <f>R303</f>
        <v>0.1379999965429306</v>
      </c>
      <c r="AL1476" s="267"/>
      <c r="AM1476" s="267"/>
      <c r="AN1476" s="267"/>
    </row>
    <row r="1477" spans="1:40" s="194" customFormat="1" ht="15.75" customHeight="1" x14ac:dyDescent="0.15">
      <c r="A1477" s="115" t="str">
        <f>A1476</f>
        <v/>
      </c>
      <c r="B1477" s="179"/>
      <c r="C1477" s="240"/>
      <c r="D1477" s="241"/>
      <c r="E1477" s="241"/>
      <c r="F1477" s="241"/>
      <c r="G1477" s="241"/>
      <c r="H1477" s="242"/>
      <c r="I1477" s="242"/>
      <c r="J1477" s="242"/>
      <c r="K1477" s="385">
        <f>AF1331*AD$1506*AK1476</f>
        <v>67.709698303788912</v>
      </c>
      <c r="L1477" s="385"/>
      <c r="M1477" s="385"/>
      <c r="N1477" s="386"/>
      <c r="O1477" s="387">
        <f>O1476</f>
        <v>1</v>
      </c>
      <c r="P1477" s="385"/>
      <c r="Q1477" s="385">
        <f>Q1476</f>
        <v>0.5</v>
      </c>
      <c r="R1477" s="385"/>
      <c r="S1477" s="385">
        <f>S1476</f>
        <v>0.4</v>
      </c>
      <c r="T1477" s="385"/>
      <c r="U1477" s="427">
        <f t="shared" ref="U1477" si="265">U1476</f>
        <v>0.83899999999999997</v>
      </c>
      <c r="V1477" s="427"/>
      <c r="W1477" s="428"/>
      <c r="X1477" s="391">
        <f>IF(E1476="","",ROUND(K1477*O1477*U1477,1))</f>
        <v>56.8</v>
      </c>
      <c r="Y1477" s="392"/>
      <c r="Z1477" s="392"/>
      <c r="AA1477" s="392"/>
      <c r="AB1477" s="391">
        <f>IF(E1476="","",ROUND(K1477*Q1477*U1477,1))</f>
        <v>28.4</v>
      </c>
      <c r="AC1477" s="392"/>
      <c r="AD1477" s="392"/>
      <c r="AE1477" s="392"/>
      <c r="AF1477" s="391">
        <f>IF(E1476="","",ROUND(K1477*S1477*U1477,1))</f>
        <v>22.7</v>
      </c>
      <c r="AG1477" s="392"/>
      <c r="AH1477" s="392"/>
      <c r="AI1477" s="393"/>
      <c r="AJ1477" s="84"/>
      <c r="AK1477" s="394"/>
      <c r="AL1477" s="242"/>
      <c r="AM1477" s="242"/>
      <c r="AN1477" s="242"/>
    </row>
    <row r="1478" spans="1:40" s="194" customFormat="1" ht="15.75" customHeight="1" x14ac:dyDescent="0.15">
      <c r="A1478" s="115" t="str">
        <f>IF(液状化L2の有無="",IF(H1478="","×",""),"×")</f>
        <v/>
      </c>
      <c r="B1478" s="179"/>
      <c r="C1478" s="240">
        <f>IF(D1332="","",D1332)</f>
        <v>3</v>
      </c>
      <c r="D1478" s="241"/>
      <c r="E1478" s="241" t="str">
        <f>IF(G1332="","",G1332)</f>
        <v>粘性土</v>
      </c>
      <c r="F1478" s="241"/>
      <c r="G1478" s="241"/>
      <c r="H1478" s="242">
        <f>IF(J1332="","",J1332)</f>
        <v>1.5</v>
      </c>
      <c r="I1478" s="242"/>
      <c r="J1478" s="242"/>
      <c r="K1478" s="385">
        <f>AF1332*AD$1506*AK1478</f>
        <v>194.39999999999998</v>
      </c>
      <c r="L1478" s="385"/>
      <c r="M1478" s="385"/>
      <c r="N1478" s="386"/>
      <c r="O1478" s="387">
        <f>IF(E1478="","",IF(E1478="粘性土",1,CHOOSE(AJ$1262,X$1257,X$1258,X$1259)))</f>
        <v>1</v>
      </c>
      <c r="P1478" s="385"/>
      <c r="Q1478" s="385">
        <f>IF(E1478="","",IF(E1478="粘性土",1,CHOOSE(AJ$1262,AB$1257,AB$1258,AB$1259)))</f>
        <v>1</v>
      </c>
      <c r="R1478" s="385"/>
      <c r="S1478" s="385">
        <f>IF(E1478="","",IF(E1478="粘性土",1,CHOOSE(AJ$1262,AF$1257,AF$1258,AF$1259)))</f>
        <v>1</v>
      </c>
      <c r="T1478" s="385"/>
      <c r="U1478" s="427">
        <f>IF(E1478="","",IF(E1478="粘性土",1,AJ$1275))</f>
        <v>1</v>
      </c>
      <c r="V1478" s="427"/>
      <c r="W1478" s="428"/>
      <c r="X1478" s="391">
        <f>IF(E1478="","",ROUND(K1478*O1478*U1478,1))</f>
        <v>194.4</v>
      </c>
      <c r="Y1478" s="392"/>
      <c r="Z1478" s="392"/>
      <c r="AA1478" s="392"/>
      <c r="AB1478" s="391">
        <f>IF(E1478="","",ROUND(K1478*Q1478*U1478,1))</f>
        <v>194.4</v>
      </c>
      <c r="AC1478" s="392"/>
      <c r="AD1478" s="392"/>
      <c r="AE1478" s="392"/>
      <c r="AF1478" s="391">
        <f>IF(E1478="","",ROUND(K1478*S1478*U1478,1))</f>
        <v>194.4</v>
      </c>
      <c r="AG1478" s="392"/>
      <c r="AH1478" s="392"/>
      <c r="AI1478" s="393"/>
      <c r="AJ1478" s="84"/>
      <c r="AK1478" s="394">
        <f>R304</f>
        <v>1</v>
      </c>
      <c r="AL1478" s="242"/>
      <c r="AM1478" s="242"/>
      <c r="AN1478" s="242"/>
    </row>
    <row r="1479" spans="1:40" s="194" customFormat="1" ht="15.75" customHeight="1" x14ac:dyDescent="0.15">
      <c r="A1479" s="115" t="str">
        <f t="shared" ref="A1479" si="266">A1478</f>
        <v/>
      </c>
      <c r="B1479" s="179"/>
      <c r="C1479" s="240"/>
      <c r="D1479" s="241"/>
      <c r="E1479" s="241"/>
      <c r="F1479" s="241"/>
      <c r="G1479" s="241"/>
      <c r="H1479" s="242"/>
      <c r="I1479" s="242"/>
      <c r="J1479" s="242"/>
      <c r="K1479" s="385">
        <f>AF1333*AD$1506*AK1478</f>
        <v>194.39999999999998</v>
      </c>
      <c r="L1479" s="385"/>
      <c r="M1479" s="385"/>
      <c r="N1479" s="386"/>
      <c r="O1479" s="387">
        <f>O1478</f>
        <v>1</v>
      </c>
      <c r="P1479" s="385"/>
      <c r="Q1479" s="385">
        <f>Q1478</f>
        <v>1</v>
      </c>
      <c r="R1479" s="385"/>
      <c r="S1479" s="385">
        <f>S1478</f>
        <v>1</v>
      </c>
      <c r="T1479" s="385"/>
      <c r="U1479" s="427">
        <f t="shared" ref="U1479" si="267">U1478</f>
        <v>1</v>
      </c>
      <c r="V1479" s="427"/>
      <c r="W1479" s="428"/>
      <c r="X1479" s="391">
        <f>IF(E1478="","",ROUND(K1479*O1479*U1479,1))</f>
        <v>194.4</v>
      </c>
      <c r="Y1479" s="392"/>
      <c r="Z1479" s="392"/>
      <c r="AA1479" s="392"/>
      <c r="AB1479" s="391">
        <f>IF(E1478="","",ROUND(K1479*Q1479*U1479,1))</f>
        <v>194.4</v>
      </c>
      <c r="AC1479" s="392"/>
      <c r="AD1479" s="392"/>
      <c r="AE1479" s="392"/>
      <c r="AF1479" s="391">
        <f>IF(E1478="","",ROUND(K1479*S1479*U1479,1))</f>
        <v>194.4</v>
      </c>
      <c r="AG1479" s="392"/>
      <c r="AH1479" s="392"/>
      <c r="AI1479" s="393"/>
      <c r="AJ1479" s="84"/>
      <c r="AK1479" s="394"/>
      <c r="AL1479" s="242"/>
      <c r="AM1479" s="242"/>
      <c r="AN1479" s="242"/>
    </row>
    <row r="1480" spans="1:40" s="194" customFormat="1" ht="15.75" customHeight="1" x14ac:dyDescent="0.15">
      <c r="A1480" s="115" t="str">
        <f>IF(液状化L2の有無="",IF(H1480="","×",""),"×")</f>
        <v/>
      </c>
      <c r="B1480" s="179"/>
      <c r="C1480" s="240">
        <f>IF(D1334="","",D1334)</f>
        <v>4</v>
      </c>
      <c r="D1480" s="241"/>
      <c r="E1480" s="241" t="str">
        <f>IF(G1334="","",G1334)</f>
        <v>粘性土</v>
      </c>
      <c r="F1480" s="241"/>
      <c r="G1480" s="241"/>
      <c r="H1480" s="242">
        <f>IF(J1334="","",J1334)</f>
        <v>6.5500001907348633</v>
      </c>
      <c r="I1480" s="242"/>
      <c r="J1480" s="242"/>
      <c r="K1480" s="385">
        <f>AF1334*AD$1506*AK1480</f>
        <v>437.40000000000003</v>
      </c>
      <c r="L1480" s="385"/>
      <c r="M1480" s="385"/>
      <c r="N1480" s="386"/>
      <c r="O1480" s="387">
        <f>IF(E1480="","",IF(E1480="粘性土",1,CHOOSE(AJ$1262,X$1257,X$1258,X$1259)))</f>
        <v>1</v>
      </c>
      <c r="P1480" s="385"/>
      <c r="Q1480" s="385">
        <f>IF(E1480="","",IF(E1480="粘性土",1,CHOOSE(AJ$1262,AB$1257,AB$1258,AB$1259)))</f>
        <v>1</v>
      </c>
      <c r="R1480" s="385"/>
      <c r="S1480" s="385">
        <f>IF(E1480="","",IF(E1480="粘性土",1,CHOOSE(AJ$1262,AF$1257,AF$1258,AF$1259)))</f>
        <v>1</v>
      </c>
      <c r="T1480" s="385"/>
      <c r="U1480" s="427">
        <f>IF(E1480="","",IF(E1480="粘性土",1,AJ$1275))</f>
        <v>1</v>
      </c>
      <c r="V1480" s="427"/>
      <c r="W1480" s="428"/>
      <c r="X1480" s="391">
        <f>IF(E1480="","",ROUND(K1480*O1480*U1480,1))</f>
        <v>437.4</v>
      </c>
      <c r="Y1480" s="392"/>
      <c r="Z1480" s="392"/>
      <c r="AA1480" s="392"/>
      <c r="AB1480" s="391">
        <f>IF(E1480="","",ROUND(K1480*Q1480*U1480,1))</f>
        <v>437.4</v>
      </c>
      <c r="AC1480" s="392"/>
      <c r="AD1480" s="392"/>
      <c r="AE1480" s="392"/>
      <c r="AF1480" s="391">
        <f>IF(E1480="","",ROUND(K1480*S1480*U1480,1))</f>
        <v>437.4</v>
      </c>
      <c r="AG1480" s="392"/>
      <c r="AH1480" s="392"/>
      <c r="AI1480" s="393"/>
      <c r="AJ1480" s="84"/>
      <c r="AK1480" s="394">
        <f>R305</f>
        <v>1</v>
      </c>
      <c r="AL1480" s="242"/>
      <c r="AM1480" s="242"/>
      <c r="AN1480" s="242"/>
    </row>
    <row r="1481" spans="1:40" s="194" customFormat="1" ht="15.75" customHeight="1" x14ac:dyDescent="0.15">
      <c r="A1481" s="115" t="str">
        <f t="shared" ref="A1481" si="268">A1480</f>
        <v/>
      </c>
      <c r="B1481" s="179"/>
      <c r="C1481" s="240"/>
      <c r="D1481" s="241"/>
      <c r="E1481" s="241"/>
      <c r="F1481" s="241"/>
      <c r="G1481" s="241"/>
      <c r="H1481" s="242"/>
      <c r="I1481" s="242"/>
      <c r="J1481" s="242"/>
      <c r="K1481" s="385">
        <f>AF1335*AD$1506*AK1480</f>
        <v>437.40000000000003</v>
      </c>
      <c r="L1481" s="385"/>
      <c r="M1481" s="385"/>
      <c r="N1481" s="386"/>
      <c r="O1481" s="387">
        <f>O1480</f>
        <v>1</v>
      </c>
      <c r="P1481" s="385"/>
      <c r="Q1481" s="385">
        <f>Q1480</f>
        <v>1</v>
      </c>
      <c r="R1481" s="385"/>
      <c r="S1481" s="385">
        <f>S1480</f>
        <v>1</v>
      </c>
      <c r="T1481" s="385"/>
      <c r="U1481" s="427">
        <f t="shared" ref="U1481" si="269">U1480</f>
        <v>1</v>
      </c>
      <c r="V1481" s="427"/>
      <c r="W1481" s="428"/>
      <c r="X1481" s="391">
        <f>IF(E1480="","",ROUND(K1481*O1481*U1481,1))</f>
        <v>437.4</v>
      </c>
      <c r="Y1481" s="392"/>
      <c r="Z1481" s="392"/>
      <c r="AA1481" s="392"/>
      <c r="AB1481" s="391">
        <f>IF(E1480="","",ROUND(K1481*Q1481*U1481,1))</f>
        <v>437.4</v>
      </c>
      <c r="AC1481" s="392"/>
      <c r="AD1481" s="392"/>
      <c r="AE1481" s="392"/>
      <c r="AF1481" s="391">
        <f>IF(E1480="","",ROUND(K1481*S1481*U1481,1))</f>
        <v>437.4</v>
      </c>
      <c r="AG1481" s="392"/>
      <c r="AH1481" s="392"/>
      <c r="AI1481" s="393"/>
      <c r="AJ1481" s="84"/>
      <c r="AK1481" s="394"/>
      <c r="AL1481" s="242"/>
      <c r="AM1481" s="242"/>
      <c r="AN1481" s="242"/>
    </row>
    <row r="1482" spans="1:40" s="194" customFormat="1" ht="15.75" customHeight="1" x14ac:dyDescent="0.15">
      <c r="A1482" s="115" t="str">
        <f>IF(液状化L2の有無="",IF(H1482="","×",""),"×")</f>
        <v/>
      </c>
      <c r="B1482" s="179"/>
      <c r="C1482" s="240">
        <f>IF(D1336="","",D1336)</f>
        <v>5</v>
      </c>
      <c r="D1482" s="241"/>
      <c r="E1482" s="241" t="str">
        <f>IF(G1336="","",G1336)</f>
        <v>粘性土</v>
      </c>
      <c r="F1482" s="241"/>
      <c r="G1482" s="241"/>
      <c r="H1482" s="242">
        <f>IF(J1336="","",J1336)</f>
        <v>3.4500000476837158</v>
      </c>
      <c r="I1482" s="242"/>
      <c r="J1482" s="242"/>
      <c r="K1482" s="385">
        <f>AF1336*AD$1506*AK1482</f>
        <v>716.84999999999991</v>
      </c>
      <c r="L1482" s="385"/>
      <c r="M1482" s="385"/>
      <c r="N1482" s="386"/>
      <c r="O1482" s="387">
        <f>IF(E1482="","",IF(E1482="粘性土",1,CHOOSE(AJ$1262,X$1257,X$1258,X$1259)))</f>
        <v>1</v>
      </c>
      <c r="P1482" s="385"/>
      <c r="Q1482" s="385">
        <f>IF(E1482="","",IF(E1482="粘性土",1,CHOOSE(AJ$1262,AB$1257,AB$1258,AB$1259)))</f>
        <v>1</v>
      </c>
      <c r="R1482" s="385"/>
      <c r="S1482" s="385">
        <f>IF(E1482="","",IF(E1482="粘性土",1,CHOOSE(AJ$1262,AF$1257,AF$1258,AF$1259)))</f>
        <v>1</v>
      </c>
      <c r="T1482" s="385"/>
      <c r="U1482" s="427">
        <f>IF(E1482="","",IF(E1482="粘性土",1,AJ$1275))</f>
        <v>1</v>
      </c>
      <c r="V1482" s="427"/>
      <c r="W1482" s="428"/>
      <c r="X1482" s="391">
        <f>IF(E1482="","",ROUND(K1482*O1482*U1482,1))</f>
        <v>716.9</v>
      </c>
      <c r="Y1482" s="392"/>
      <c r="Z1482" s="392"/>
      <c r="AA1482" s="392"/>
      <c r="AB1482" s="391">
        <f>IF(E1482="","",ROUND(K1482*Q1482*U1482,1))</f>
        <v>716.9</v>
      </c>
      <c r="AC1482" s="392"/>
      <c r="AD1482" s="392"/>
      <c r="AE1482" s="392"/>
      <c r="AF1482" s="391">
        <f>IF(E1482="","",ROUND(K1482*S1482*U1482,1))</f>
        <v>716.9</v>
      </c>
      <c r="AG1482" s="392"/>
      <c r="AH1482" s="392"/>
      <c r="AI1482" s="393"/>
      <c r="AJ1482" s="84"/>
      <c r="AK1482" s="394">
        <f>R306</f>
        <v>1</v>
      </c>
      <c r="AL1482" s="242"/>
      <c r="AM1482" s="242"/>
      <c r="AN1482" s="242"/>
    </row>
    <row r="1483" spans="1:40" s="194" customFormat="1" ht="15.75" customHeight="1" x14ac:dyDescent="0.15">
      <c r="A1483" s="115" t="str">
        <f t="shared" ref="A1483" si="270">A1482</f>
        <v/>
      </c>
      <c r="B1483" s="179"/>
      <c r="C1483" s="240"/>
      <c r="D1483" s="241"/>
      <c r="E1483" s="241"/>
      <c r="F1483" s="241"/>
      <c r="G1483" s="241"/>
      <c r="H1483" s="242"/>
      <c r="I1483" s="242"/>
      <c r="J1483" s="242"/>
      <c r="K1483" s="385">
        <f>AF1337*AD$1506*AK1482</f>
        <v>716.84999999999991</v>
      </c>
      <c r="L1483" s="385"/>
      <c r="M1483" s="385"/>
      <c r="N1483" s="386"/>
      <c r="O1483" s="387">
        <f>O1482</f>
        <v>1</v>
      </c>
      <c r="P1483" s="385"/>
      <c r="Q1483" s="385">
        <f>Q1482</f>
        <v>1</v>
      </c>
      <c r="R1483" s="385"/>
      <c r="S1483" s="385">
        <f>S1482</f>
        <v>1</v>
      </c>
      <c r="T1483" s="385"/>
      <c r="U1483" s="427">
        <f t="shared" ref="U1483" si="271">U1482</f>
        <v>1</v>
      </c>
      <c r="V1483" s="427"/>
      <c r="W1483" s="428"/>
      <c r="X1483" s="391">
        <f>IF(E1482="","",ROUND(K1483*O1483*U1483,1))</f>
        <v>716.9</v>
      </c>
      <c r="Y1483" s="392"/>
      <c r="Z1483" s="392"/>
      <c r="AA1483" s="392"/>
      <c r="AB1483" s="391">
        <f>IF(E1482="","",ROUND(K1483*Q1483*U1483,1))</f>
        <v>716.9</v>
      </c>
      <c r="AC1483" s="392"/>
      <c r="AD1483" s="392"/>
      <c r="AE1483" s="392"/>
      <c r="AF1483" s="391">
        <f>IF(E1482="","",ROUND(K1483*S1483*U1483,1))</f>
        <v>716.9</v>
      </c>
      <c r="AG1483" s="392"/>
      <c r="AH1483" s="392"/>
      <c r="AI1483" s="393"/>
      <c r="AJ1483" s="84"/>
      <c r="AK1483" s="394"/>
      <c r="AL1483" s="242"/>
      <c r="AM1483" s="242"/>
      <c r="AN1483" s="242"/>
    </row>
    <row r="1484" spans="1:40" s="194" customFormat="1" ht="15.75" customHeight="1" x14ac:dyDescent="0.15">
      <c r="A1484" s="115" t="str">
        <f>IF(液状化L2の有無="",IF(H1484="","×",""),"×")</f>
        <v/>
      </c>
      <c r="B1484" s="179"/>
      <c r="C1484" s="240">
        <f>IF(D1338="","",D1338)</f>
        <v>6</v>
      </c>
      <c r="D1484" s="241"/>
      <c r="E1484" s="241" t="str">
        <f>IF(G1338="","",G1338)</f>
        <v>粘性土</v>
      </c>
      <c r="F1484" s="241"/>
      <c r="G1484" s="241"/>
      <c r="H1484" s="242">
        <f>IF(J1338="","",J1338)</f>
        <v>2.3499999046325684</v>
      </c>
      <c r="I1484" s="242"/>
      <c r="J1484" s="242"/>
      <c r="K1484" s="385">
        <f>AF1338*AD$1506*AK1484</f>
        <v>1165.0500000000002</v>
      </c>
      <c r="L1484" s="385"/>
      <c r="M1484" s="385"/>
      <c r="N1484" s="386"/>
      <c r="O1484" s="387">
        <f>IF(E1484="","",IF(E1484="粘性土",1,CHOOSE(AJ$1262,X$1257,X$1258,X$1259)))</f>
        <v>1</v>
      </c>
      <c r="P1484" s="385"/>
      <c r="Q1484" s="385">
        <f>IF(E1484="","",IF(E1484="粘性土",1,CHOOSE(AJ$1262,AB$1257,AB$1258,AB$1259)))</f>
        <v>1</v>
      </c>
      <c r="R1484" s="385"/>
      <c r="S1484" s="385">
        <f>IF(E1484="","",IF(E1484="粘性土",1,CHOOSE(AJ$1262,AF$1257,AF$1258,AF$1259)))</f>
        <v>1</v>
      </c>
      <c r="T1484" s="385"/>
      <c r="U1484" s="427">
        <f>IF(E1484="","",IF(E1484="粘性土",1,AJ$1275))</f>
        <v>1</v>
      </c>
      <c r="V1484" s="427"/>
      <c r="W1484" s="428"/>
      <c r="X1484" s="391">
        <f>IF(E1484="","",ROUND(K1484*O1484*U1484,1))</f>
        <v>1165.0999999999999</v>
      </c>
      <c r="Y1484" s="392"/>
      <c r="Z1484" s="392"/>
      <c r="AA1484" s="392"/>
      <c r="AB1484" s="391">
        <f>IF(E1484="","",ROUND(K1484*Q1484*U1484,1))</f>
        <v>1165.0999999999999</v>
      </c>
      <c r="AC1484" s="392"/>
      <c r="AD1484" s="392"/>
      <c r="AE1484" s="392"/>
      <c r="AF1484" s="391">
        <f>IF(E1484="","",ROUND(K1484*S1484*U1484,1))</f>
        <v>1165.0999999999999</v>
      </c>
      <c r="AG1484" s="392"/>
      <c r="AH1484" s="392"/>
      <c r="AI1484" s="393"/>
      <c r="AJ1484" s="84"/>
      <c r="AK1484" s="394">
        <f>R307</f>
        <v>1</v>
      </c>
      <c r="AL1484" s="242"/>
      <c r="AM1484" s="242"/>
      <c r="AN1484" s="242"/>
    </row>
    <row r="1485" spans="1:40" s="194" customFormat="1" ht="15.75" customHeight="1" x14ac:dyDescent="0.15">
      <c r="A1485" s="115" t="str">
        <f t="shared" ref="A1485" si="272">A1484</f>
        <v/>
      </c>
      <c r="B1485" s="179"/>
      <c r="C1485" s="240"/>
      <c r="D1485" s="241"/>
      <c r="E1485" s="241"/>
      <c r="F1485" s="241"/>
      <c r="G1485" s="241"/>
      <c r="H1485" s="242"/>
      <c r="I1485" s="242"/>
      <c r="J1485" s="242"/>
      <c r="K1485" s="385">
        <f>AF1339*AD$1506*AK1484</f>
        <v>1165.0500000000002</v>
      </c>
      <c r="L1485" s="385"/>
      <c r="M1485" s="385"/>
      <c r="N1485" s="386"/>
      <c r="O1485" s="387">
        <f>O1484</f>
        <v>1</v>
      </c>
      <c r="P1485" s="385"/>
      <c r="Q1485" s="385">
        <f>Q1484</f>
        <v>1</v>
      </c>
      <c r="R1485" s="385"/>
      <c r="S1485" s="385">
        <f>S1484</f>
        <v>1</v>
      </c>
      <c r="T1485" s="385"/>
      <c r="U1485" s="427">
        <f t="shared" ref="U1485" si="273">U1484</f>
        <v>1</v>
      </c>
      <c r="V1485" s="427"/>
      <c r="W1485" s="428"/>
      <c r="X1485" s="391">
        <f>IF(E1484="","",ROUND(K1485*O1485*U1485,1))</f>
        <v>1165.0999999999999</v>
      </c>
      <c r="Y1485" s="392"/>
      <c r="Z1485" s="392"/>
      <c r="AA1485" s="392"/>
      <c r="AB1485" s="391">
        <f>IF(E1484="","",ROUND(K1485*Q1485*U1485,1))</f>
        <v>1165.0999999999999</v>
      </c>
      <c r="AC1485" s="392"/>
      <c r="AD1485" s="392"/>
      <c r="AE1485" s="392"/>
      <c r="AF1485" s="391">
        <f>IF(E1484="","",ROUND(K1485*S1485*U1485,1))</f>
        <v>1165.0999999999999</v>
      </c>
      <c r="AG1485" s="392"/>
      <c r="AH1485" s="392"/>
      <c r="AI1485" s="393"/>
      <c r="AJ1485" s="84"/>
      <c r="AK1485" s="394"/>
      <c r="AL1485" s="242"/>
      <c r="AM1485" s="242"/>
      <c r="AN1485" s="242"/>
    </row>
    <row r="1486" spans="1:40" s="194" customFormat="1" ht="15.75" customHeight="1" x14ac:dyDescent="0.15">
      <c r="A1486" s="115" t="str">
        <f>IF(液状化L2の有無="",IF(H1486="","×",""),"×")</f>
        <v/>
      </c>
      <c r="B1486" s="179"/>
      <c r="C1486" s="240">
        <f>IF(D1340="","",D1340)</f>
        <v>7</v>
      </c>
      <c r="D1486" s="241"/>
      <c r="E1486" s="241" t="str">
        <f>IF(G1340="","",G1340)</f>
        <v>砂質土</v>
      </c>
      <c r="F1486" s="241"/>
      <c r="G1486" s="241"/>
      <c r="H1486" s="242">
        <f>IF(J1340="","",J1340)</f>
        <v>8.6000003814697266</v>
      </c>
      <c r="I1486" s="242"/>
      <c r="J1486" s="242"/>
      <c r="K1486" s="385">
        <f>AF1340*AD$1506*AK1486</f>
        <v>641.0083582609891</v>
      </c>
      <c r="L1486" s="385"/>
      <c r="M1486" s="385"/>
      <c r="N1486" s="386"/>
      <c r="O1486" s="387">
        <f>IF(E1486="","",IF(E1486="粘性土",1,CHOOSE(AJ$1262,X$1257,X$1258,X$1259)))</f>
        <v>1</v>
      </c>
      <c r="P1486" s="385"/>
      <c r="Q1486" s="385">
        <f>IF(E1486="","",IF(E1486="粘性土",1,CHOOSE(AJ$1262,AB$1257,AB$1258,AB$1259)))</f>
        <v>0.5</v>
      </c>
      <c r="R1486" s="385"/>
      <c r="S1486" s="385">
        <f>IF(E1486="","",IF(E1486="粘性土",1,CHOOSE(AJ$1262,AF$1257,AF$1258,AF$1259)))</f>
        <v>0.4</v>
      </c>
      <c r="T1486" s="385"/>
      <c r="U1486" s="427">
        <f>IF(E1486="","",IF(E1486="粘性土",1,AJ$1275))</f>
        <v>0.83899999999999997</v>
      </c>
      <c r="V1486" s="427"/>
      <c r="W1486" s="428"/>
      <c r="X1486" s="391">
        <f>IF(E1486="","",ROUND(K1486*O1486*U1486,1))</f>
        <v>537.79999999999995</v>
      </c>
      <c r="Y1486" s="392"/>
      <c r="Z1486" s="392"/>
      <c r="AA1486" s="392"/>
      <c r="AB1486" s="391">
        <f>IF(E1486="","",ROUND(K1486*Q1486*U1486,1))</f>
        <v>268.89999999999998</v>
      </c>
      <c r="AC1486" s="392"/>
      <c r="AD1486" s="392"/>
      <c r="AE1486" s="392"/>
      <c r="AF1486" s="391">
        <f>IF(E1486="","",ROUND(K1486*S1486*U1486,1))</f>
        <v>215.1</v>
      </c>
      <c r="AG1486" s="392"/>
      <c r="AH1486" s="392"/>
      <c r="AI1486" s="393"/>
      <c r="AJ1486" s="84"/>
      <c r="AK1486" s="394">
        <f>R308</f>
        <v>0.33300000429153442</v>
      </c>
      <c r="AL1486" s="242"/>
      <c r="AM1486" s="242"/>
      <c r="AN1486" s="242"/>
    </row>
    <row r="1487" spans="1:40" s="194" customFormat="1" ht="15.75" customHeight="1" x14ac:dyDescent="0.15">
      <c r="A1487" s="115" t="str">
        <f t="shared" ref="A1487" si="274">A1486</f>
        <v/>
      </c>
      <c r="B1487" s="179"/>
      <c r="C1487" s="240"/>
      <c r="D1487" s="241"/>
      <c r="E1487" s="241"/>
      <c r="F1487" s="241"/>
      <c r="G1487" s="241"/>
      <c r="H1487" s="242"/>
      <c r="I1487" s="242"/>
      <c r="J1487" s="242"/>
      <c r="K1487" s="385">
        <f>AF1341*AD$1506*AK1486</f>
        <v>1051.2477135479448</v>
      </c>
      <c r="L1487" s="385"/>
      <c r="M1487" s="385"/>
      <c r="N1487" s="386"/>
      <c r="O1487" s="387">
        <f>O1486</f>
        <v>1</v>
      </c>
      <c r="P1487" s="385"/>
      <c r="Q1487" s="385">
        <f>Q1486</f>
        <v>0.5</v>
      </c>
      <c r="R1487" s="385"/>
      <c r="S1487" s="385">
        <f>S1486</f>
        <v>0.4</v>
      </c>
      <c r="T1487" s="385"/>
      <c r="U1487" s="427">
        <f t="shared" ref="U1487:U1505" si="275">U1486</f>
        <v>0.83899999999999997</v>
      </c>
      <c r="V1487" s="427"/>
      <c r="W1487" s="428"/>
      <c r="X1487" s="391">
        <f>IF(E1486="","",ROUND(K1487*O1487*U1487,1))</f>
        <v>882</v>
      </c>
      <c r="Y1487" s="392"/>
      <c r="Z1487" s="392"/>
      <c r="AA1487" s="392"/>
      <c r="AB1487" s="391">
        <f>IF(E1486="","",ROUND(K1487*Q1487*U1487,1))</f>
        <v>441</v>
      </c>
      <c r="AC1487" s="392"/>
      <c r="AD1487" s="392"/>
      <c r="AE1487" s="392"/>
      <c r="AF1487" s="391">
        <f>IF(E1486="","",ROUND(K1487*S1487*U1487,1))</f>
        <v>352.8</v>
      </c>
      <c r="AG1487" s="392"/>
      <c r="AH1487" s="392"/>
      <c r="AI1487" s="393"/>
      <c r="AJ1487" s="84"/>
      <c r="AK1487" s="394"/>
      <c r="AL1487" s="242"/>
      <c r="AM1487" s="242"/>
      <c r="AN1487" s="242"/>
    </row>
    <row r="1488" spans="1:40" s="194" customFormat="1" ht="15.75" customHeight="1" x14ac:dyDescent="0.15">
      <c r="A1488" s="115" t="str">
        <f>IF(液状化L2の有無="",IF(H1488="","×",""),"×")</f>
        <v/>
      </c>
      <c r="B1488" s="179"/>
      <c r="C1488" s="240">
        <f>IF(D1342="","",D1342)</f>
        <v>8</v>
      </c>
      <c r="D1488" s="241"/>
      <c r="E1488" s="241" t="str">
        <f>IF(G1342="","",G1342)</f>
        <v>粘性土</v>
      </c>
      <c r="F1488" s="241"/>
      <c r="G1488" s="241"/>
      <c r="H1488" s="242">
        <f>IF(J1342="","",J1342)</f>
        <v>2.2000000476837158</v>
      </c>
      <c r="I1488" s="242"/>
      <c r="J1488" s="242"/>
      <c r="K1488" s="385">
        <f>AF1342*AD$1506*AK1488</f>
        <v>1143.4499999999998</v>
      </c>
      <c r="L1488" s="385"/>
      <c r="M1488" s="385"/>
      <c r="N1488" s="386"/>
      <c r="O1488" s="387">
        <f>IF(E1488="","",IF(E1488="粘性土",1,CHOOSE(AJ$1262,X$1257,X$1258,X$1259)))</f>
        <v>1</v>
      </c>
      <c r="P1488" s="385"/>
      <c r="Q1488" s="385">
        <f>IF(E1488="","",IF(E1488="粘性土",1,CHOOSE(AJ$1262,AB$1257,AB$1258,AB$1259)))</f>
        <v>1</v>
      </c>
      <c r="R1488" s="385"/>
      <c r="S1488" s="385">
        <f>IF(E1488="","",IF(E1488="粘性土",1,CHOOSE(AJ$1262,AF$1257,AF$1258,AF$1259)))</f>
        <v>1</v>
      </c>
      <c r="T1488" s="385"/>
      <c r="U1488" s="427">
        <f>IF(E1488="","",IF(E1488="粘性土",1,AJ$1275))</f>
        <v>1</v>
      </c>
      <c r="V1488" s="427"/>
      <c r="W1488" s="428"/>
      <c r="X1488" s="391">
        <f>IF(E1488="","",ROUND(K1488*O1488*U1488,1))</f>
        <v>1143.5</v>
      </c>
      <c r="Y1488" s="392"/>
      <c r="Z1488" s="392"/>
      <c r="AA1488" s="392"/>
      <c r="AB1488" s="391">
        <f>IF(E1488="","",ROUND(K1488*Q1488*U1488,1))</f>
        <v>1143.5</v>
      </c>
      <c r="AC1488" s="392"/>
      <c r="AD1488" s="392"/>
      <c r="AE1488" s="392"/>
      <c r="AF1488" s="391">
        <f>IF(E1488="","",ROUND(K1488*S1488*U1488,1))</f>
        <v>1143.5</v>
      </c>
      <c r="AG1488" s="392"/>
      <c r="AH1488" s="392"/>
      <c r="AI1488" s="393"/>
      <c r="AJ1488" s="84"/>
      <c r="AK1488" s="394">
        <f>R309</f>
        <v>1</v>
      </c>
      <c r="AL1488" s="242"/>
      <c r="AM1488" s="242"/>
      <c r="AN1488" s="242"/>
    </row>
    <row r="1489" spans="1:40" s="194" customFormat="1" ht="15.75" customHeight="1" x14ac:dyDescent="0.15">
      <c r="A1489" s="115" t="str">
        <f t="shared" ref="A1489" si="276">A1488</f>
        <v/>
      </c>
      <c r="B1489" s="179"/>
      <c r="C1489" s="240"/>
      <c r="D1489" s="241"/>
      <c r="E1489" s="241"/>
      <c r="F1489" s="241"/>
      <c r="G1489" s="241"/>
      <c r="H1489" s="242"/>
      <c r="I1489" s="242"/>
      <c r="J1489" s="242"/>
      <c r="K1489" s="385">
        <f>AF1343*AD$1506*AK1488</f>
        <v>1143.4499999999998</v>
      </c>
      <c r="L1489" s="385"/>
      <c r="M1489" s="385"/>
      <c r="N1489" s="386"/>
      <c r="O1489" s="387">
        <f t="shared" ref="O1489" si="277">O1488</f>
        <v>1</v>
      </c>
      <c r="P1489" s="385"/>
      <c r="Q1489" s="385">
        <f t="shared" ref="Q1489" si="278">Q1488</f>
        <v>1</v>
      </c>
      <c r="R1489" s="385"/>
      <c r="S1489" s="385">
        <f t="shared" ref="S1489" si="279">S1488</f>
        <v>1</v>
      </c>
      <c r="T1489" s="385"/>
      <c r="U1489" s="427">
        <f t="shared" si="275"/>
        <v>1</v>
      </c>
      <c r="V1489" s="427"/>
      <c r="W1489" s="428"/>
      <c r="X1489" s="391">
        <f>IF(E1488="","",ROUND(K1489*O1489*U1489,1))</f>
        <v>1143.5</v>
      </c>
      <c r="Y1489" s="392"/>
      <c r="Z1489" s="392"/>
      <c r="AA1489" s="392"/>
      <c r="AB1489" s="391">
        <f>IF(E1488="","",ROUND(K1489*Q1489*U1489,1))</f>
        <v>1143.5</v>
      </c>
      <c r="AC1489" s="392"/>
      <c r="AD1489" s="392"/>
      <c r="AE1489" s="392"/>
      <c r="AF1489" s="391">
        <f>IF(E1488="","",ROUND(K1489*S1489*U1489,1))</f>
        <v>1143.5</v>
      </c>
      <c r="AG1489" s="392"/>
      <c r="AH1489" s="392"/>
      <c r="AI1489" s="393"/>
      <c r="AJ1489" s="84"/>
      <c r="AK1489" s="394"/>
      <c r="AL1489" s="242"/>
      <c r="AM1489" s="242"/>
      <c r="AN1489" s="242"/>
    </row>
    <row r="1490" spans="1:40" s="194" customFormat="1" ht="15.75" customHeight="1" x14ac:dyDescent="0.15">
      <c r="A1490" s="115" t="str">
        <f>IF(液状化L2の有無="",IF(H1490="","×",""),"×")</f>
        <v/>
      </c>
      <c r="B1490" s="179"/>
      <c r="C1490" s="240">
        <f>IF(D1344="","",D1344)</f>
        <v>9</v>
      </c>
      <c r="D1490" s="241"/>
      <c r="E1490" s="241" t="str">
        <f>IF(G1344="","",G1344)</f>
        <v>砂質土</v>
      </c>
      <c r="F1490" s="241"/>
      <c r="G1490" s="241"/>
      <c r="H1490" s="242">
        <f>IF(J1344="","",J1344)</f>
        <v>1.5</v>
      </c>
      <c r="I1490" s="242"/>
      <c r="J1490" s="242"/>
      <c r="K1490" s="385">
        <f>AF1344*AD$1506*AK1490</f>
        <v>3004.6499999999996</v>
      </c>
      <c r="L1490" s="385"/>
      <c r="M1490" s="385"/>
      <c r="N1490" s="386"/>
      <c r="O1490" s="387">
        <f>IF(E1490="","",IF(E1490="粘性土",1,CHOOSE(AJ$1262,X$1257,X$1258,X$1259)))</f>
        <v>1</v>
      </c>
      <c r="P1490" s="385"/>
      <c r="Q1490" s="385">
        <f>IF(E1490="","",IF(E1490="粘性土",1,CHOOSE(AJ$1262,AB$1257,AB$1258,AB$1259)))</f>
        <v>0.5</v>
      </c>
      <c r="R1490" s="385"/>
      <c r="S1490" s="385">
        <f>IF(E1490="","",IF(E1490="粘性土",1,CHOOSE(AJ$1262,AF$1257,AF$1258,AF$1259)))</f>
        <v>0.4</v>
      </c>
      <c r="T1490" s="385"/>
      <c r="U1490" s="427">
        <f>IF(E1490="","",IF(E1490="粘性土",1,AJ$1275))</f>
        <v>0.83899999999999997</v>
      </c>
      <c r="V1490" s="427"/>
      <c r="W1490" s="428"/>
      <c r="X1490" s="391">
        <f>IF(E1490="","",ROUND(K1490*O1490*U1490,1))</f>
        <v>2520.9</v>
      </c>
      <c r="Y1490" s="392"/>
      <c r="Z1490" s="392"/>
      <c r="AA1490" s="392"/>
      <c r="AB1490" s="391">
        <f>IF(E1490="","",ROUND(K1490*Q1490*U1490,1))</f>
        <v>1260.5</v>
      </c>
      <c r="AC1490" s="392"/>
      <c r="AD1490" s="392"/>
      <c r="AE1490" s="392"/>
      <c r="AF1490" s="391">
        <f>IF(E1490="","",ROUND(K1490*S1490*U1490,1))</f>
        <v>1008.4</v>
      </c>
      <c r="AG1490" s="392"/>
      <c r="AH1490" s="392"/>
      <c r="AI1490" s="393"/>
      <c r="AJ1490" s="84"/>
      <c r="AK1490" s="394">
        <f>R310</f>
        <v>1</v>
      </c>
      <c r="AL1490" s="242"/>
      <c r="AM1490" s="242"/>
      <c r="AN1490" s="242"/>
    </row>
    <row r="1491" spans="1:40" s="194" customFormat="1" ht="15.75" customHeight="1" x14ac:dyDescent="0.15">
      <c r="A1491" s="115" t="str">
        <f t="shared" ref="A1491" si="280">A1490</f>
        <v/>
      </c>
      <c r="B1491" s="179"/>
      <c r="C1491" s="240"/>
      <c r="D1491" s="241"/>
      <c r="E1491" s="241"/>
      <c r="F1491" s="241"/>
      <c r="G1491" s="241"/>
      <c r="H1491" s="242"/>
      <c r="I1491" s="242"/>
      <c r="J1491" s="242"/>
      <c r="K1491" s="385">
        <f>AF1345*AD$1506*AK1490</f>
        <v>3194.5499999999997</v>
      </c>
      <c r="L1491" s="385"/>
      <c r="M1491" s="385"/>
      <c r="N1491" s="386"/>
      <c r="O1491" s="387">
        <f t="shared" ref="O1491" si="281">O1490</f>
        <v>1</v>
      </c>
      <c r="P1491" s="385"/>
      <c r="Q1491" s="385">
        <f t="shared" ref="Q1491" si="282">Q1490</f>
        <v>0.5</v>
      </c>
      <c r="R1491" s="385"/>
      <c r="S1491" s="385">
        <f t="shared" ref="S1491" si="283">S1490</f>
        <v>0.4</v>
      </c>
      <c r="T1491" s="385"/>
      <c r="U1491" s="427">
        <f t="shared" si="275"/>
        <v>0.83899999999999997</v>
      </c>
      <c r="V1491" s="427"/>
      <c r="W1491" s="428"/>
      <c r="X1491" s="391">
        <f>IF(E1490="","",ROUND(K1491*O1491*U1491,1))</f>
        <v>2680.2</v>
      </c>
      <c r="Y1491" s="392"/>
      <c r="Z1491" s="392"/>
      <c r="AA1491" s="392"/>
      <c r="AB1491" s="391">
        <f>IF(E1490="","",ROUND(K1491*Q1491*U1491,1))</f>
        <v>1340.1</v>
      </c>
      <c r="AC1491" s="392"/>
      <c r="AD1491" s="392"/>
      <c r="AE1491" s="392"/>
      <c r="AF1491" s="391">
        <f>IF(E1490="","",ROUND(K1491*S1491*U1491,1))</f>
        <v>1072.0999999999999</v>
      </c>
      <c r="AG1491" s="392"/>
      <c r="AH1491" s="392"/>
      <c r="AI1491" s="393"/>
      <c r="AJ1491" s="84"/>
      <c r="AK1491" s="394"/>
      <c r="AL1491" s="242"/>
      <c r="AM1491" s="242"/>
      <c r="AN1491" s="242"/>
    </row>
    <row r="1492" spans="1:40" s="194" customFormat="1" ht="15.75" customHeight="1" x14ac:dyDescent="0.15">
      <c r="A1492" s="115" t="str">
        <f>IF(液状化L2の有無="",IF(H1492="","×",""),"×")</f>
        <v/>
      </c>
      <c r="B1492" s="179"/>
      <c r="C1492" s="240">
        <f>IF(D1346="","",D1346)</f>
        <v>10</v>
      </c>
      <c r="D1492" s="241"/>
      <c r="E1492" s="241" t="str">
        <f>IF(G1346="","",G1346)</f>
        <v>粘性土</v>
      </c>
      <c r="F1492" s="241"/>
      <c r="G1492" s="241"/>
      <c r="H1492" s="242">
        <f>IF(J1346="","",J1346)</f>
        <v>3.8499999046325684</v>
      </c>
      <c r="I1492" s="242"/>
      <c r="J1492" s="242"/>
      <c r="K1492" s="385">
        <f>AF1346*AD$1506*AK1492</f>
        <v>1159.6500000000001</v>
      </c>
      <c r="L1492" s="385"/>
      <c r="M1492" s="385"/>
      <c r="N1492" s="386"/>
      <c r="O1492" s="387">
        <f>IF(E1492="","",IF(E1492="粘性土",1,CHOOSE(AJ$1262,X$1257,X$1258,X$1259)))</f>
        <v>1</v>
      </c>
      <c r="P1492" s="385"/>
      <c r="Q1492" s="385">
        <f>IF(E1492="","",IF(E1492="粘性土",1,CHOOSE(AJ$1262,AB$1257,AB$1258,AB$1259)))</f>
        <v>1</v>
      </c>
      <c r="R1492" s="385"/>
      <c r="S1492" s="385">
        <f>IF(E1492="","",IF(E1492="粘性土",1,CHOOSE(AJ$1262,AF$1257,AF$1258,AF$1259)))</f>
        <v>1</v>
      </c>
      <c r="T1492" s="385"/>
      <c r="U1492" s="427">
        <f>IF(E1492="","",IF(E1492="粘性土",1,AJ$1275))</f>
        <v>1</v>
      </c>
      <c r="V1492" s="427"/>
      <c r="W1492" s="428"/>
      <c r="X1492" s="391">
        <f>IF(E1492="","",ROUND(K1492*O1492*U1492,1))</f>
        <v>1159.7</v>
      </c>
      <c r="Y1492" s="392"/>
      <c r="Z1492" s="392"/>
      <c r="AA1492" s="392"/>
      <c r="AB1492" s="391">
        <f>IF(E1492="","",ROUND(K1492*Q1492*U1492,1))</f>
        <v>1159.7</v>
      </c>
      <c r="AC1492" s="392"/>
      <c r="AD1492" s="392"/>
      <c r="AE1492" s="392"/>
      <c r="AF1492" s="391">
        <f>IF(E1492="","",ROUND(K1492*S1492*U1492,1))</f>
        <v>1159.7</v>
      </c>
      <c r="AG1492" s="392"/>
      <c r="AH1492" s="392"/>
      <c r="AI1492" s="393"/>
      <c r="AJ1492" s="84"/>
      <c r="AK1492" s="394">
        <f>R311</f>
        <v>1</v>
      </c>
      <c r="AL1492" s="242"/>
      <c r="AM1492" s="242"/>
      <c r="AN1492" s="242"/>
    </row>
    <row r="1493" spans="1:40" s="194" customFormat="1" ht="15.75" customHeight="1" x14ac:dyDescent="0.15">
      <c r="A1493" s="115" t="str">
        <f t="shared" ref="A1493" si="284">A1492</f>
        <v/>
      </c>
      <c r="B1493" s="179"/>
      <c r="C1493" s="240"/>
      <c r="D1493" s="241"/>
      <c r="E1493" s="241"/>
      <c r="F1493" s="241"/>
      <c r="G1493" s="241"/>
      <c r="H1493" s="242"/>
      <c r="I1493" s="242"/>
      <c r="J1493" s="242"/>
      <c r="K1493" s="385">
        <f>AF1347*AD$1506*AK1492</f>
        <v>1159.6500000000001</v>
      </c>
      <c r="L1493" s="385"/>
      <c r="M1493" s="385"/>
      <c r="N1493" s="386"/>
      <c r="O1493" s="387">
        <f t="shared" ref="O1493" si="285">O1492</f>
        <v>1</v>
      </c>
      <c r="P1493" s="385"/>
      <c r="Q1493" s="385">
        <f t="shared" ref="Q1493" si="286">Q1492</f>
        <v>1</v>
      </c>
      <c r="R1493" s="385"/>
      <c r="S1493" s="385">
        <f t="shared" ref="S1493" si="287">S1492</f>
        <v>1</v>
      </c>
      <c r="T1493" s="385"/>
      <c r="U1493" s="427">
        <f t="shared" si="275"/>
        <v>1</v>
      </c>
      <c r="V1493" s="427"/>
      <c r="W1493" s="428"/>
      <c r="X1493" s="391">
        <f>IF(E1492="","",ROUND(K1493*O1493*U1493,1))</f>
        <v>1159.7</v>
      </c>
      <c r="Y1493" s="392"/>
      <c r="Z1493" s="392"/>
      <c r="AA1493" s="392"/>
      <c r="AB1493" s="391">
        <f>IF(E1492="","",ROUND(K1493*Q1493*U1493,1))</f>
        <v>1159.7</v>
      </c>
      <c r="AC1493" s="392"/>
      <c r="AD1493" s="392"/>
      <c r="AE1493" s="392"/>
      <c r="AF1493" s="391">
        <f>IF(E1492="","",ROUND(K1493*S1493*U1493,1))</f>
        <v>1159.7</v>
      </c>
      <c r="AG1493" s="392"/>
      <c r="AH1493" s="392"/>
      <c r="AI1493" s="393"/>
      <c r="AJ1493" s="84"/>
      <c r="AK1493" s="394"/>
      <c r="AL1493" s="242"/>
      <c r="AM1493" s="242"/>
      <c r="AN1493" s="242"/>
    </row>
    <row r="1494" spans="1:40" s="194" customFormat="1" ht="15.75" customHeight="1" x14ac:dyDescent="0.15">
      <c r="A1494" s="115" t="str">
        <f>IF(液状化L2の有無="",IF(H1494="","×",""),"×")</f>
        <v/>
      </c>
      <c r="B1494" s="179"/>
      <c r="C1494" s="240">
        <f>IF(D1348="","",D1348)</f>
        <v>11</v>
      </c>
      <c r="D1494" s="241"/>
      <c r="E1494" s="241" t="str">
        <f>IF(G1348="","",G1348)</f>
        <v>砂質土</v>
      </c>
      <c r="F1494" s="241"/>
      <c r="G1494" s="241"/>
      <c r="H1494" s="242">
        <f>IF(J1348="","",J1348)</f>
        <v>2.4000000953674316</v>
      </c>
      <c r="I1494" s="242"/>
      <c r="J1494" s="242"/>
      <c r="K1494" s="385">
        <f>AF1348*AD$1506*AK1494</f>
        <v>3722.7000000000003</v>
      </c>
      <c r="L1494" s="385"/>
      <c r="M1494" s="385"/>
      <c r="N1494" s="386"/>
      <c r="O1494" s="387">
        <f>IF(E1494="","",IF(E1494="粘性土",1,CHOOSE(AJ$1262,X$1257,X$1258,X$1259)))</f>
        <v>1</v>
      </c>
      <c r="P1494" s="385"/>
      <c r="Q1494" s="385">
        <f>IF(E1494="","",IF(E1494="粘性土",1,CHOOSE(AJ$1262,AB$1257,AB$1258,AB$1259)))</f>
        <v>0.5</v>
      </c>
      <c r="R1494" s="385"/>
      <c r="S1494" s="385">
        <f>IF(E1494="","",IF(E1494="粘性土",1,CHOOSE(AJ$1262,AF$1257,AF$1258,AF$1259)))</f>
        <v>0.4</v>
      </c>
      <c r="T1494" s="385"/>
      <c r="U1494" s="427">
        <f>IF(E1494="","",IF(E1494="粘性土",1,AJ$1275))</f>
        <v>0.83899999999999997</v>
      </c>
      <c r="V1494" s="427"/>
      <c r="W1494" s="428"/>
      <c r="X1494" s="391">
        <f>IF(E1494="","",ROUND(K1494*O1494*U1494,1))</f>
        <v>3123.3</v>
      </c>
      <c r="Y1494" s="392"/>
      <c r="Z1494" s="392"/>
      <c r="AA1494" s="392"/>
      <c r="AB1494" s="391">
        <f>IF(E1494="","",ROUND(K1494*Q1494*U1494,1))</f>
        <v>1561.7</v>
      </c>
      <c r="AC1494" s="392"/>
      <c r="AD1494" s="392"/>
      <c r="AE1494" s="392"/>
      <c r="AF1494" s="391">
        <f>IF(E1494="","",ROUND(K1494*S1494*U1494,1))</f>
        <v>1249.3</v>
      </c>
      <c r="AG1494" s="392"/>
      <c r="AH1494" s="392"/>
      <c r="AI1494" s="393"/>
      <c r="AJ1494" s="84"/>
      <c r="AK1494" s="394">
        <f>R312</f>
        <v>1</v>
      </c>
      <c r="AL1494" s="242"/>
      <c r="AM1494" s="242"/>
      <c r="AN1494" s="242"/>
    </row>
    <row r="1495" spans="1:40" s="194" customFormat="1" ht="15.75" customHeight="1" x14ac:dyDescent="0.15">
      <c r="A1495" s="115" t="str">
        <f t="shared" ref="A1495" si="288">A1494</f>
        <v/>
      </c>
      <c r="B1495" s="179"/>
      <c r="C1495" s="240"/>
      <c r="D1495" s="241"/>
      <c r="E1495" s="241"/>
      <c r="F1495" s="241"/>
      <c r="G1495" s="241"/>
      <c r="H1495" s="242"/>
      <c r="I1495" s="242"/>
      <c r="J1495" s="242"/>
      <c r="K1495" s="385">
        <f>AF1349*AD$1506*AK1494</f>
        <v>4039.0499999999997</v>
      </c>
      <c r="L1495" s="385"/>
      <c r="M1495" s="385"/>
      <c r="N1495" s="386"/>
      <c r="O1495" s="387">
        <f t="shared" ref="O1495" si="289">O1494</f>
        <v>1</v>
      </c>
      <c r="P1495" s="385"/>
      <c r="Q1495" s="385">
        <f t="shared" ref="Q1495" si="290">Q1494</f>
        <v>0.5</v>
      </c>
      <c r="R1495" s="385"/>
      <c r="S1495" s="385">
        <f t="shared" ref="S1495" si="291">S1494</f>
        <v>0.4</v>
      </c>
      <c r="T1495" s="385"/>
      <c r="U1495" s="427">
        <f t="shared" si="275"/>
        <v>0.83899999999999997</v>
      </c>
      <c r="V1495" s="427"/>
      <c r="W1495" s="428"/>
      <c r="X1495" s="391">
        <f>IF(E1494="","",ROUND(K1495*O1495*U1495,1))</f>
        <v>3388.8</v>
      </c>
      <c r="Y1495" s="392"/>
      <c r="Z1495" s="392"/>
      <c r="AA1495" s="392"/>
      <c r="AB1495" s="391">
        <f>IF(E1494="","",ROUND(K1495*Q1495*U1495,1))</f>
        <v>1694.4</v>
      </c>
      <c r="AC1495" s="392"/>
      <c r="AD1495" s="392"/>
      <c r="AE1495" s="392"/>
      <c r="AF1495" s="391">
        <f>IF(E1494="","",ROUND(K1495*S1495*U1495,1))</f>
        <v>1355.5</v>
      </c>
      <c r="AG1495" s="392"/>
      <c r="AH1495" s="392"/>
      <c r="AI1495" s="393"/>
      <c r="AJ1495" s="84"/>
      <c r="AK1495" s="394"/>
      <c r="AL1495" s="242"/>
      <c r="AM1495" s="242"/>
      <c r="AN1495" s="242"/>
    </row>
    <row r="1496" spans="1:40" s="194" customFormat="1" ht="15.75" customHeight="1" x14ac:dyDescent="0.15">
      <c r="A1496" s="115" t="str">
        <f>IF(液状化L2の有無="",IF(H1496="","×",""),"×")</f>
        <v/>
      </c>
      <c r="B1496" s="179"/>
      <c r="C1496" s="240">
        <f>IF(D1350="","",D1350)</f>
        <v>12</v>
      </c>
      <c r="D1496" s="241"/>
      <c r="E1496" s="241" t="str">
        <f>IF(G1350="","",G1350)</f>
        <v>粘性土</v>
      </c>
      <c r="F1496" s="241"/>
      <c r="G1496" s="241"/>
      <c r="H1496" s="242">
        <f>IF(J1350="","",J1350)</f>
        <v>2.2699999809265137</v>
      </c>
      <c r="I1496" s="242"/>
      <c r="J1496" s="242"/>
      <c r="K1496" s="385">
        <f>AF1350*AD$1506*AK1496</f>
        <v>1159.6500000000001</v>
      </c>
      <c r="L1496" s="385"/>
      <c r="M1496" s="385"/>
      <c r="N1496" s="386"/>
      <c r="O1496" s="387">
        <f>IF(E1496="","",IF(E1496="粘性土",1,CHOOSE(AJ$1262,X$1257,X$1258,X$1259)))</f>
        <v>1</v>
      </c>
      <c r="P1496" s="385"/>
      <c r="Q1496" s="385">
        <f>IF(E1496="","",IF(E1496="粘性土",1,CHOOSE(AJ$1262,AB$1257,AB$1258,AB$1259)))</f>
        <v>1</v>
      </c>
      <c r="R1496" s="385"/>
      <c r="S1496" s="385">
        <f>IF(E1496="","",IF(E1496="粘性土",1,CHOOSE(AJ$1262,AF$1257,AF$1258,AF$1259)))</f>
        <v>1</v>
      </c>
      <c r="T1496" s="385"/>
      <c r="U1496" s="427">
        <f>IF(E1496="","",IF(E1496="粘性土",1,AJ$1275))</f>
        <v>1</v>
      </c>
      <c r="V1496" s="427"/>
      <c r="W1496" s="428"/>
      <c r="X1496" s="391">
        <f>IF(E1496="","",ROUND(K1496*O1496*U1496,1))</f>
        <v>1159.7</v>
      </c>
      <c r="Y1496" s="392"/>
      <c r="Z1496" s="392"/>
      <c r="AA1496" s="392"/>
      <c r="AB1496" s="391">
        <f>IF(E1496="","",ROUND(K1496*Q1496*U1496,1))</f>
        <v>1159.7</v>
      </c>
      <c r="AC1496" s="392"/>
      <c r="AD1496" s="392"/>
      <c r="AE1496" s="392"/>
      <c r="AF1496" s="391">
        <f>IF(E1496="","",ROUND(K1496*S1496*U1496,1))</f>
        <v>1159.7</v>
      </c>
      <c r="AG1496" s="392"/>
      <c r="AH1496" s="392"/>
      <c r="AI1496" s="393"/>
      <c r="AJ1496" s="84"/>
      <c r="AK1496" s="394">
        <f>R313</f>
        <v>1</v>
      </c>
      <c r="AL1496" s="242"/>
      <c r="AM1496" s="242"/>
      <c r="AN1496" s="242"/>
    </row>
    <row r="1497" spans="1:40" s="194" customFormat="1" ht="15.75" customHeight="1" x14ac:dyDescent="0.15">
      <c r="A1497" s="115" t="str">
        <f t="shared" ref="A1497" si="292">A1496</f>
        <v/>
      </c>
      <c r="B1497" s="179"/>
      <c r="C1497" s="240"/>
      <c r="D1497" s="241"/>
      <c r="E1497" s="241"/>
      <c r="F1497" s="241"/>
      <c r="G1497" s="241"/>
      <c r="H1497" s="242"/>
      <c r="I1497" s="242"/>
      <c r="J1497" s="242"/>
      <c r="K1497" s="385">
        <f>AF1351*AD$1506*AK1496</f>
        <v>1159.6500000000001</v>
      </c>
      <c r="L1497" s="385"/>
      <c r="M1497" s="385"/>
      <c r="N1497" s="386"/>
      <c r="O1497" s="387">
        <f t="shared" ref="O1497" si="293">O1496</f>
        <v>1</v>
      </c>
      <c r="P1497" s="385"/>
      <c r="Q1497" s="385">
        <f t="shared" ref="Q1497" si="294">Q1496</f>
        <v>1</v>
      </c>
      <c r="R1497" s="385"/>
      <c r="S1497" s="385">
        <f t="shared" ref="S1497" si="295">S1496</f>
        <v>1</v>
      </c>
      <c r="T1497" s="385"/>
      <c r="U1497" s="427">
        <f t="shared" si="275"/>
        <v>1</v>
      </c>
      <c r="V1497" s="427"/>
      <c r="W1497" s="428"/>
      <c r="X1497" s="391">
        <f>IF(E1496="","",ROUND(K1497*O1497*U1497,1))</f>
        <v>1159.7</v>
      </c>
      <c r="Y1497" s="392"/>
      <c r="Z1497" s="392"/>
      <c r="AA1497" s="392"/>
      <c r="AB1497" s="391">
        <f>IF(E1496="","",ROUND(K1497*Q1497*U1497,1))</f>
        <v>1159.7</v>
      </c>
      <c r="AC1497" s="392"/>
      <c r="AD1497" s="392"/>
      <c r="AE1497" s="392"/>
      <c r="AF1497" s="391">
        <f>IF(E1496="","",ROUND(K1497*S1497*U1497,1))</f>
        <v>1159.7</v>
      </c>
      <c r="AG1497" s="392"/>
      <c r="AH1497" s="392"/>
      <c r="AI1497" s="393"/>
      <c r="AJ1497" s="84"/>
      <c r="AK1497" s="394"/>
      <c r="AL1497" s="242"/>
      <c r="AM1497" s="242"/>
      <c r="AN1497" s="242"/>
    </row>
    <row r="1498" spans="1:40" s="194" customFormat="1" ht="15.75" hidden="1" customHeight="1" x14ac:dyDescent="0.15">
      <c r="A1498" s="115" t="str">
        <f>IF(液状化L2の有無="",IF(H1498="","×",""),"×")</f>
        <v>×</v>
      </c>
      <c r="B1498" s="179"/>
      <c r="C1498" s="240" t="str">
        <f>IF(D1352="","",D1352)</f>
        <v/>
      </c>
      <c r="D1498" s="241"/>
      <c r="E1498" s="241" t="str">
        <f>IF(G1352="","",G1352)</f>
        <v/>
      </c>
      <c r="F1498" s="241"/>
      <c r="G1498" s="241"/>
      <c r="H1498" s="242" t="str">
        <f>IF(J1352="","",J1352)</f>
        <v/>
      </c>
      <c r="I1498" s="242"/>
      <c r="J1498" s="242"/>
      <c r="K1498" s="385">
        <f>AF1352*AD$1506*AK1498</f>
        <v>0</v>
      </c>
      <c r="L1498" s="385"/>
      <c r="M1498" s="385"/>
      <c r="N1498" s="386"/>
      <c r="O1498" s="387" t="str">
        <f>IF(E1498="","",IF(E1498="粘性土",1,CHOOSE(AJ$1262,X$1257,X$1258,X$1259)))</f>
        <v/>
      </c>
      <c r="P1498" s="385"/>
      <c r="Q1498" s="385" t="str">
        <f>IF(E1498="","",IF(E1498="粘性土",1,CHOOSE(AJ$1262,AB$1257,AB$1258,AB$1259)))</f>
        <v/>
      </c>
      <c r="R1498" s="385"/>
      <c r="S1498" s="385" t="str">
        <f>IF(E1498="","",IF(E1498="粘性土",1,CHOOSE(AJ$1262,AF$1257,AF$1258,AF$1259)))</f>
        <v/>
      </c>
      <c r="T1498" s="385"/>
      <c r="U1498" s="427" t="str">
        <f>IF(E1498="","",IF(E1498="粘性土",1,AJ$1275))</f>
        <v/>
      </c>
      <c r="V1498" s="427"/>
      <c r="W1498" s="428"/>
      <c r="X1498" s="391" t="str">
        <f>IF(E1498="","",ROUND(K1498*O1498*U1498,1))</f>
        <v/>
      </c>
      <c r="Y1498" s="392"/>
      <c r="Z1498" s="392"/>
      <c r="AA1498" s="392"/>
      <c r="AB1498" s="391" t="str">
        <f>IF(E1498="","",ROUND(K1498*Q1498*U1498,1))</f>
        <v/>
      </c>
      <c r="AC1498" s="392"/>
      <c r="AD1498" s="392"/>
      <c r="AE1498" s="392"/>
      <c r="AF1498" s="391" t="str">
        <f>IF(E1498="","",ROUND(K1498*S1498*U1498,1))</f>
        <v/>
      </c>
      <c r="AG1498" s="392"/>
      <c r="AH1498" s="392"/>
      <c r="AI1498" s="393"/>
      <c r="AJ1498" s="84"/>
      <c r="AK1498" s="394">
        <f>R314</f>
        <v>0</v>
      </c>
      <c r="AL1498" s="242"/>
      <c r="AM1498" s="242"/>
      <c r="AN1498" s="242"/>
    </row>
    <row r="1499" spans="1:40" s="194" customFormat="1" ht="15.75" hidden="1" customHeight="1" x14ac:dyDescent="0.15">
      <c r="A1499" s="115" t="str">
        <f t="shared" ref="A1499" si="296">A1498</f>
        <v>×</v>
      </c>
      <c r="B1499" s="179"/>
      <c r="C1499" s="240"/>
      <c r="D1499" s="241"/>
      <c r="E1499" s="241"/>
      <c r="F1499" s="241"/>
      <c r="G1499" s="241"/>
      <c r="H1499" s="242"/>
      <c r="I1499" s="242"/>
      <c r="J1499" s="242"/>
      <c r="K1499" s="385">
        <f>AF1353*AD$1506*AK1498</f>
        <v>0</v>
      </c>
      <c r="L1499" s="385"/>
      <c r="M1499" s="385"/>
      <c r="N1499" s="386"/>
      <c r="O1499" s="387" t="str">
        <f>IF(E1499="","",IF(E1499="粘性土",1,CHOOSE(AJ$1262,X$1257,X$1258,X$1259)))</f>
        <v/>
      </c>
      <c r="P1499" s="385"/>
      <c r="Q1499" s="385" t="str">
        <f>IF(E1499="","",IF(E1499="粘性土",1,CHOOSE(AJ$1262,AB$1257,AB$1258,AB$1259)))</f>
        <v/>
      </c>
      <c r="R1499" s="385"/>
      <c r="S1499" s="385" t="str">
        <f>IF(E1499="","",IF(E1499="粘性土",1,CHOOSE(AJ$1262,AF$1257,AF$1258,AF$1259)))</f>
        <v/>
      </c>
      <c r="T1499" s="385"/>
      <c r="U1499" s="427" t="str">
        <f t="shared" si="275"/>
        <v/>
      </c>
      <c r="V1499" s="427"/>
      <c r="W1499" s="428"/>
      <c r="X1499" s="391" t="str">
        <f>IF(E1498="","",ROUND(K1499*O1499*U1499,1))</f>
        <v/>
      </c>
      <c r="Y1499" s="392"/>
      <c r="Z1499" s="392"/>
      <c r="AA1499" s="392"/>
      <c r="AB1499" s="391" t="str">
        <f>IF(E1498="","",ROUND(K1499*Q1499*U1499,1))</f>
        <v/>
      </c>
      <c r="AC1499" s="392"/>
      <c r="AD1499" s="392"/>
      <c r="AE1499" s="392"/>
      <c r="AF1499" s="391" t="str">
        <f>IF(E1498="","",ROUND(K1499*S1499*U1499,1))</f>
        <v/>
      </c>
      <c r="AG1499" s="392"/>
      <c r="AH1499" s="392"/>
      <c r="AI1499" s="393"/>
      <c r="AJ1499" s="84"/>
      <c r="AK1499" s="394"/>
      <c r="AL1499" s="242"/>
      <c r="AM1499" s="242"/>
      <c r="AN1499" s="242"/>
    </row>
    <row r="1500" spans="1:40" s="194" customFormat="1" ht="15.75" hidden="1" customHeight="1" x14ac:dyDescent="0.15">
      <c r="A1500" s="115" t="str">
        <f>IF(液状化L2の有無="",IF(H1500="","×",""),"×")</f>
        <v>×</v>
      </c>
      <c r="B1500" s="179"/>
      <c r="C1500" s="240" t="str">
        <f>IF(D1354="","",D1354)</f>
        <v/>
      </c>
      <c r="D1500" s="241"/>
      <c r="E1500" s="241" t="str">
        <f>IF(G1354="","",G1354)</f>
        <v/>
      </c>
      <c r="F1500" s="241"/>
      <c r="G1500" s="241"/>
      <c r="H1500" s="242" t="str">
        <f>IF(J1354="","",J1354)</f>
        <v/>
      </c>
      <c r="I1500" s="242"/>
      <c r="J1500" s="242"/>
      <c r="K1500" s="385">
        <f>AF1354*AD$1506*AK1500</f>
        <v>0</v>
      </c>
      <c r="L1500" s="385"/>
      <c r="M1500" s="385"/>
      <c r="N1500" s="386"/>
      <c r="O1500" s="387" t="str">
        <f>O1499</f>
        <v/>
      </c>
      <c r="P1500" s="385"/>
      <c r="Q1500" s="385" t="str">
        <f>Q1499</f>
        <v/>
      </c>
      <c r="R1500" s="385"/>
      <c r="S1500" s="385" t="str">
        <f>S1499</f>
        <v/>
      </c>
      <c r="T1500" s="385"/>
      <c r="U1500" s="427" t="str">
        <f>IF(E1500="","",IF(E1500="粘性土",1,AJ$1275))</f>
        <v/>
      </c>
      <c r="V1500" s="427"/>
      <c r="W1500" s="428"/>
      <c r="X1500" s="391" t="str">
        <f>IF(E1500="","",ROUND(K1500*O1500*U1500,1))</f>
        <v/>
      </c>
      <c r="Y1500" s="392"/>
      <c r="Z1500" s="392"/>
      <c r="AA1500" s="392"/>
      <c r="AB1500" s="391" t="str">
        <f>IF(E1500="","",ROUND(K1500*Q1500*U1500,1))</f>
        <v/>
      </c>
      <c r="AC1500" s="392"/>
      <c r="AD1500" s="392"/>
      <c r="AE1500" s="392"/>
      <c r="AF1500" s="391" t="str">
        <f>IF(E1500="","",ROUND(K1500*S1500*U1500,1))</f>
        <v/>
      </c>
      <c r="AG1500" s="392"/>
      <c r="AH1500" s="392"/>
      <c r="AI1500" s="393"/>
      <c r="AJ1500" s="84"/>
      <c r="AK1500" s="394">
        <f>R315</f>
        <v>0</v>
      </c>
      <c r="AL1500" s="242"/>
      <c r="AM1500" s="242"/>
      <c r="AN1500" s="242"/>
    </row>
    <row r="1501" spans="1:40" s="194" customFormat="1" ht="15.75" hidden="1" customHeight="1" x14ac:dyDescent="0.15">
      <c r="A1501" s="115" t="str">
        <f t="shared" ref="A1501" si="297">A1500</f>
        <v>×</v>
      </c>
      <c r="B1501" s="179"/>
      <c r="C1501" s="240"/>
      <c r="D1501" s="241"/>
      <c r="E1501" s="241"/>
      <c r="F1501" s="241"/>
      <c r="G1501" s="241"/>
      <c r="H1501" s="242"/>
      <c r="I1501" s="242"/>
      <c r="J1501" s="242"/>
      <c r="K1501" s="385">
        <f>AF1355*AD$1506*AK1500</f>
        <v>0</v>
      </c>
      <c r="L1501" s="385"/>
      <c r="M1501" s="385"/>
      <c r="N1501" s="386"/>
      <c r="O1501" s="387" t="str">
        <f>IF(E1501="","",IF(E1501="粘性土",1,CHOOSE(AJ$1262,X$1257,X$1258,X$1259)))</f>
        <v/>
      </c>
      <c r="P1501" s="385"/>
      <c r="Q1501" s="385" t="str">
        <f>IF(E1501="","",IF(E1501="粘性土",1,CHOOSE(AJ$1262,AB$1257,AB$1258,AB$1259)))</f>
        <v/>
      </c>
      <c r="R1501" s="385"/>
      <c r="S1501" s="385" t="str">
        <f>IF(E1501="","",IF(E1501="粘性土",1,CHOOSE(AJ$1262,AF$1257,AF$1258,AF$1259)))</f>
        <v/>
      </c>
      <c r="T1501" s="385"/>
      <c r="U1501" s="427" t="str">
        <f t="shared" si="275"/>
        <v/>
      </c>
      <c r="V1501" s="427"/>
      <c r="W1501" s="428"/>
      <c r="X1501" s="391" t="str">
        <f>IF(E1500="","",ROUND(K1501*O1501*U1501,1))</f>
        <v/>
      </c>
      <c r="Y1501" s="392"/>
      <c r="Z1501" s="392"/>
      <c r="AA1501" s="392"/>
      <c r="AB1501" s="391" t="str">
        <f>IF(E1500="","",ROUND(K1501*Q1501*U1501,1))</f>
        <v/>
      </c>
      <c r="AC1501" s="392"/>
      <c r="AD1501" s="392"/>
      <c r="AE1501" s="392"/>
      <c r="AF1501" s="391" t="str">
        <f>IF(E1500="","",ROUND(K1501*S1501*U1501,1))</f>
        <v/>
      </c>
      <c r="AG1501" s="392"/>
      <c r="AH1501" s="392"/>
      <c r="AI1501" s="393"/>
      <c r="AJ1501" s="84"/>
      <c r="AK1501" s="394"/>
      <c r="AL1501" s="242"/>
      <c r="AM1501" s="242"/>
      <c r="AN1501" s="242"/>
    </row>
    <row r="1502" spans="1:40" s="194" customFormat="1" ht="15.75" hidden="1" customHeight="1" x14ac:dyDescent="0.15">
      <c r="A1502" s="115" t="str">
        <f>IF(液状化L2の有無="",IF(H1502="","×",""),"×")</f>
        <v>×</v>
      </c>
      <c r="B1502" s="179"/>
      <c r="C1502" s="240" t="str">
        <f>IF(D1356="","",D1356)</f>
        <v/>
      </c>
      <c r="D1502" s="241"/>
      <c r="E1502" s="241" t="str">
        <f>IF(G1356="","",G1356)</f>
        <v/>
      </c>
      <c r="F1502" s="241"/>
      <c r="G1502" s="241"/>
      <c r="H1502" s="242" t="str">
        <f>IF(J1356="","",J1356)</f>
        <v/>
      </c>
      <c r="I1502" s="242"/>
      <c r="J1502" s="242"/>
      <c r="K1502" s="385">
        <f>AF1356*AD$1506*AK1502</f>
        <v>0</v>
      </c>
      <c r="L1502" s="385"/>
      <c r="M1502" s="385"/>
      <c r="N1502" s="386"/>
      <c r="O1502" s="387" t="str">
        <f t="shared" ref="O1502" si="298">O1501</f>
        <v/>
      </c>
      <c r="P1502" s="385"/>
      <c r="Q1502" s="385" t="str">
        <f t="shared" ref="Q1502" si="299">Q1501</f>
        <v/>
      </c>
      <c r="R1502" s="385"/>
      <c r="S1502" s="385" t="str">
        <f t="shared" ref="S1502" si="300">S1501</f>
        <v/>
      </c>
      <c r="T1502" s="385"/>
      <c r="U1502" s="427" t="str">
        <f>IF(E1502="","",IF(E1502="粘性土",1,AJ$1275))</f>
        <v/>
      </c>
      <c r="V1502" s="427"/>
      <c r="W1502" s="428"/>
      <c r="X1502" s="391" t="str">
        <f>IF(E1502="","",ROUND(K1502*O1502*U1502,1))</f>
        <v/>
      </c>
      <c r="Y1502" s="392"/>
      <c r="Z1502" s="392"/>
      <c r="AA1502" s="392"/>
      <c r="AB1502" s="391" t="str">
        <f>IF(E1502="","",ROUND(K1502*Q1502*U1502,1))</f>
        <v/>
      </c>
      <c r="AC1502" s="392"/>
      <c r="AD1502" s="392"/>
      <c r="AE1502" s="392"/>
      <c r="AF1502" s="391" t="str">
        <f>IF(E1502="","",ROUND(K1502*S1502*U1502,1))</f>
        <v/>
      </c>
      <c r="AG1502" s="392"/>
      <c r="AH1502" s="392"/>
      <c r="AI1502" s="393"/>
      <c r="AJ1502" s="84"/>
      <c r="AK1502" s="394">
        <f>R316</f>
        <v>0</v>
      </c>
      <c r="AL1502" s="242"/>
      <c r="AM1502" s="242"/>
      <c r="AN1502" s="242"/>
    </row>
    <row r="1503" spans="1:40" s="194" customFormat="1" ht="15.75" hidden="1" customHeight="1" x14ac:dyDescent="0.15">
      <c r="A1503" s="115" t="str">
        <f t="shared" ref="A1503" si="301">A1502</f>
        <v>×</v>
      </c>
      <c r="B1503" s="179"/>
      <c r="C1503" s="240"/>
      <c r="D1503" s="241"/>
      <c r="E1503" s="241"/>
      <c r="F1503" s="241"/>
      <c r="G1503" s="241"/>
      <c r="H1503" s="242"/>
      <c r="I1503" s="242"/>
      <c r="J1503" s="242"/>
      <c r="K1503" s="385">
        <f>AF1357*AD$1506*AK1502</f>
        <v>0</v>
      </c>
      <c r="L1503" s="385"/>
      <c r="M1503" s="385"/>
      <c r="N1503" s="386"/>
      <c r="O1503" s="387" t="str">
        <f>IF(E1503="","",IF(E1503="粘性土",1,CHOOSE(AJ$1262,X$1257,X$1258,X$1259)))</f>
        <v/>
      </c>
      <c r="P1503" s="385"/>
      <c r="Q1503" s="385" t="str">
        <f>IF(E1503="","",IF(E1503="粘性土",1,CHOOSE(AJ$1262,AB$1257,AB$1258,AB$1259)))</f>
        <v/>
      </c>
      <c r="R1503" s="385"/>
      <c r="S1503" s="385" t="str">
        <f>IF(E1503="","",IF(E1503="粘性土",1,CHOOSE(AJ$1262,AF$1257,AF$1258,AF$1259)))</f>
        <v/>
      </c>
      <c r="T1503" s="385"/>
      <c r="U1503" s="427" t="str">
        <f t="shared" si="275"/>
        <v/>
      </c>
      <c r="V1503" s="427"/>
      <c r="W1503" s="428"/>
      <c r="X1503" s="391" t="str">
        <f>IF(E1502="","",ROUND(K1503*O1503*U1503,1))</f>
        <v/>
      </c>
      <c r="Y1503" s="392"/>
      <c r="Z1503" s="392"/>
      <c r="AA1503" s="392"/>
      <c r="AB1503" s="391" t="str">
        <f>IF(E1502="","",ROUND(K1503*Q1503*U1503,1))</f>
        <v/>
      </c>
      <c r="AC1503" s="392"/>
      <c r="AD1503" s="392"/>
      <c r="AE1503" s="392"/>
      <c r="AF1503" s="391" t="str">
        <f>IF(E1502="","",ROUND(K1503*S1503*U1503,1))</f>
        <v/>
      </c>
      <c r="AG1503" s="392"/>
      <c r="AH1503" s="392"/>
      <c r="AI1503" s="393"/>
      <c r="AJ1503" s="84"/>
      <c r="AK1503" s="394"/>
      <c r="AL1503" s="242"/>
      <c r="AM1503" s="242"/>
      <c r="AN1503" s="242"/>
    </row>
    <row r="1504" spans="1:40" s="194" customFormat="1" ht="15.75" hidden="1" customHeight="1" x14ac:dyDescent="0.15">
      <c r="A1504" s="115" t="str">
        <f>IF(液状化L2の有無="",IF(H1504="","×",""),"×")</f>
        <v>×</v>
      </c>
      <c r="B1504" s="179"/>
      <c r="C1504" s="240" t="str">
        <f>IF(D1358="","",D1358)</f>
        <v/>
      </c>
      <c r="D1504" s="241"/>
      <c r="E1504" s="241" t="str">
        <f>IF(G1358="","",G1358)</f>
        <v/>
      </c>
      <c r="F1504" s="241"/>
      <c r="G1504" s="241"/>
      <c r="H1504" s="242" t="str">
        <f>IF(J1358="","",J1358)</f>
        <v/>
      </c>
      <c r="I1504" s="242"/>
      <c r="J1504" s="242"/>
      <c r="K1504" s="385">
        <f>AF1358*AD$1506*AK1504</f>
        <v>0</v>
      </c>
      <c r="L1504" s="385"/>
      <c r="M1504" s="385"/>
      <c r="N1504" s="386"/>
      <c r="O1504" s="387" t="str">
        <f t="shared" ref="O1504" si="302">O1503</f>
        <v/>
      </c>
      <c r="P1504" s="385"/>
      <c r="Q1504" s="385" t="str">
        <f t="shared" ref="Q1504" si="303">Q1503</f>
        <v/>
      </c>
      <c r="R1504" s="385"/>
      <c r="S1504" s="385" t="str">
        <f t="shared" ref="S1504" si="304">S1503</f>
        <v/>
      </c>
      <c r="T1504" s="385"/>
      <c r="U1504" s="427" t="str">
        <f>IF(E1504="","",IF(E1504="粘性土",1,AJ$1275))</f>
        <v/>
      </c>
      <c r="V1504" s="427"/>
      <c r="W1504" s="428"/>
      <c r="X1504" s="391" t="str">
        <f>IF(E1504="","",ROUND(K1504*O1504*U1504,1))</f>
        <v/>
      </c>
      <c r="Y1504" s="392"/>
      <c r="Z1504" s="392"/>
      <c r="AA1504" s="392"/>
      <c r="AB1504" s="391" t="str">
        <f>IF(E1504="","",ROUND(K1504*Q1504*U1504,1))</f>
        <v/>
      </c>
      <c r="AC1504" s="392"/>
      <c r="AD1504" s="392"/>
      <c r="AE1504" s="392"/>
      <c r="AF1504" s="391" t="str">
        <f>IF(E1504="","",ROUND(K1504*S1504*U1504,1))</f>
        <v/>
      </c>
      <c r="AG1504" s="392"/>
      <c r="AH1504" s="392"/>
      <c r="AI1504" s="393"/>
      <c r="AJ1504" s="84"/>
      <c r="AK1504" s="394">
        <f>R317</f>
        <v>0</v>
      </c>
      <c r="AL1504" s="242"/>
      <c r="AM1504" s="242"/>
      <c r="AN1504" s="242"/>
    </row>
    <row r="1505" spans="1:40" s="194" customFormat="1" ht="15.75" hidden="1" customHeight="1" x14ac:dyDescent="0.15">
      <c r="A1505" s="115" t="str">
        <f t="shared" ref="A1505" si="305">A1504</f>
        <v>×</v>
      </c>
      <c r="B1505" s="179"/>
      <c r="C1505" s="251"/>
      <c r="D1505" s="252"/>
      <c r="E1505" s="252"/>
      <c r="F1505" s="252"/>
      <c r="G1505" s="252"/>
      <c r="H1505" s="253"/>
      <c r="I1505" s="253"/>
      <c r="J1505" s="253"/>
      <c r="K1505" s="396">
        <f>AF1359*AD$1506*AK1504</f>
        <v>0</v>
      </c>
      <c r="L1505" s="396"/>
      <c r="M1505" s="396"/>
      <c r="N1505" s="397"/>
      <c r="O1505" s="398" t="str">
        <f>IF(E1505="","",IF(E1505="粘性土",1,CHOOSE(AJ$1262,X$1257,X$1258,X$1259)))</f>
        <v/>
      </c>
      <c r="P1505" s="396"/>
      <c r="Q1505" s="396" t="str">
        <f>IF(E1505="","",IF(E1505="粘性土",1,CHOOSE(AJ$1262,AB$1257,AB$1258,AB$1259)))</f>
        <v/>
      </c>
      <c r="R1505" s="396"/>
      <c r="S1505" s="396" t="str">
        <f>IF(E1505="","",IF(E1505="粘性土",1,CHOOSE(AJ$1262,AF$1257,AF$1258,AF$1259)))</f>
        <v/>
      </c>
      <c r="T1505" s="396"/>
      <c r="U1505" s="427" t="str">
        <f t="shared" si="275"/>
        <v/>
      </c>
      <c r="V1505" s="427"/>
      <c r="W1505" s="428"/>
      <c r="X1505" s="402" t="str">
        <f>IF(E1504="","",ROUND(K1505*O1505*U1505,1))</f>
        <v/>
      </c>
      <c r="Y1505" s="403"/>
      <c r="Z1505" s="403"/>
      <c r="AA1505" s="403"/>
      <c r="AB1505" s="402" t="str">
        <f>IF(E1504="","",ROUND(K1505*Q1505*U1505,1))</f>
        <v/>
      </c>
      <c r="AC1505" s="403"/>
      <c r="AD1505" s="403"/>
      <c r="AE1505" s="403"/>
      <c r="AF1505" s="402" t="str">
        <f>IF(E1504="","",ROUND(K1505*S1505*U1505,1))</f>
        <v/>
      </c>
      <c r="AG1505" s="403"/>
      <c r="AH1505" s="403"/>
      <c r="AI1505" s="404"/>
      <c r="AJ1505" s="84"/>
      <c r="AK1505" s="395"/>
      <c r="AL1505" s="253"/>
      <c r="AM1505" s="253"/>
      <c r="AN1505" s="253"/>
    </row>
    <row r="1506" spans="1:40" s="194" customFormat="1" ht="15.75" customHeight="1" x14ac:dyDescent="0.15">
      <c r="A1506" s="115" t="str">
        <f>IF(液状化L2の有無="","","×")</f>
        <v/>
      </c>
      <c r="B1506" s="179"/>
      <c r="C1506" s="66"/>
      <c r="D1506" s="66"/>
      <c r="E1506" s="66"/>
      <c r="F1506" s="66"/>
      <c r="G1506" s="66"/>
      <c r="H1506" s="183"/>
      <c r="I1506" s="183"/>
      <c r="J1506" s="183"/>
      <c r="K1506" s="183"/>
      <c r="L1506" s="183"/>
      <c r="M1506" s="66"/>
      <c r="N1506" s="66"/>
      <c r="O1506" s="66"/>
      <c r="P1506" s="66"/>
      <c r="Q1506" s="190"/>
      <c r="R1506" s="190"/>
      <c r="S1506" s="66"/>
      <c r="T1506" s="66"/>
      <c r="U1506" s="66"/>
      <c r="V1506" s="66"/>
      <c r="W1506" s="66"/>
      <c r="X1506" s="66"/>
      <c r="Y1506" s="66"/>
      <c r="Z1506" s="66"/>
      <c r="AA1506" s="50" t="s">
        <v>119</v>
      </c>
      <c r="AB1506" s="37" t="s">
        <v>487</v>
      </c>
      <c r="AC1506" s="183" t="s">
        <v>25</v>
      </c>
      <c r="AD1506" s="321">
        <f>杭先端径</f>
        <v>1.5</v>
      </c>
      <c r="AE1506" s="321"/>
      <c r="AF1506" s="321"/>
      <c r="AG1506" s="62" t="s">
        <v>416</v>
      </c>
      <c r="AH1506" s="183" t="s">
        <v>149</v>
      </c>
      <c r="AI1506" s="66"/>
    </row>
    <row r="1507" spans="1:40" s="194" customFormat="1" ht="15.75" customHeight="1" x14ac:dyDescent="0.15">
      <c r="B1507" s="179" t="s">
        <v>571</v>
      </c>
      <c r="H1507" s="179"/>
      <c r="I1507" s="179"/>
      <c r="J1507" s="179"/>
      <c r="K1507" s="179"/>
      <c r="L1507" s="179"/>
      <c r="M1507" s="180"/>
      <c r="N1507" s="188"/>
      <c r="O1507" s="188"/>
      <c r="P1507" s="188"/>
      <c r="Q1507" s="180"/>
      <c r="R1507" s="180"/>
      <c r="S1507" s="180"/>
      <c r="T1507" s="180"/>
      <c r="U1507" s="180"/>
      <c r="V1507" s="180"/>
      <c r="W1507" s="180"/>
      <c r="X1507" s="180"/>
      <c r="Y1507" s="180"/>
      <c r="Z1507" s="192"/>
      <c r="AA1507" s="192"/>
      <c r="AB1507" s="192"/>
      <c r="AC1507" s="188"/>
      <c r="AD1507" s="188"/>
      <c r="AE1507" s="188"/>
      <c r="AL1507" s="180"/>
      <c r="AM1507" s="180"/>
      <c r="AN1507" s="180"/>
    </row>
    <row r="1508" spans="1:40" s="194" customFormat="1" ht="15.75" customHeight="1" x14ac:dyDescent="0.15">
      <c r="H1508" s="179"/>
      <c r="I1508" s="179"/>
      <c r="J1508" s="179"/>
      <c r="K1508" s="179"/>
      <c r="L1508" s="179"/>
      <c r="M1508" s="180"/>
      <c r="N1508" s="188"/>
      <c r="O1508" s="188"/>
      <c r="P1508" s="188"/>
      <c r="Q1508" s="180"/>
      <c r="R1508" s="180"/>
      <c r="S1508" s="180"/>
      <c r="T1508" s="180"/>
      <c r="U1508" s="180"/>
      <c r="V1508" s="180"/>
      <c r="W1508" s="180"/>
      <c r="X1508" s="180"/>
      <c r="Y1508" s="180"/>
      <c r="Z1508" s="192"/>
      <c r="AA1508" s="192"/>
      <c r="AB1508" s="192"/>
      <c r="AC1508" s="188"/>
      <c r="AD1508" s="188"/>
      <c r="AE1508" s="188"/>
      <c r="AL1508" s="180"/>
      <c r="AM1508" s="180"/>
      <c r="AN1508" s="180"/>
    </row>
    <row r="1509" spans="1:40" s="194" customFormat="1" ht="15.75" customHeight="1" x14ac:dyDescent="0.15">
      <c r="C1509" s="28" t="s">
        <v>500</v>
      </c>
      <c r="D1509" s="34"/>
      <c r="E1509" s="34"/>
      <c r="F1509" s="34"/>
      <c r="G1509" s="28"/>
      <c r="H1509" s="28"/>
      <c r="I1509" s="28"/>
      <c r="J1509" s="28"/>
      <c r="K1509" s="28"/>
      <c r="L1509" s="28"/>
      <c r="M1509" s="28"/>
      <c r="N1509" s="28"/>
      <c r="O1509" s="28"/>
      <c r="P1509" s="28"/>
      <c r="Q1509" s="28"/>
      <c r="R1509" s="28"/>
      <c r="S1509" s="28"/>
      <c r="T1509" s="28"/>
      <c r="U1509" s="28"/>
      <c r="V1509" s="28"/>
      <c r="W1509" s="28"/>
      <c r="X1509" s="28"/>
      <c r="Y1509" s="28"/>
      <c r="Z1509" s="28"/>
      <c r="AA1509" s="34"/>
      <c r="AB1509" s="34"/>
      <c r="AC1509" s="34"/>
      <c r="AD1509" s="34"/>
      <c r="AE1509" s="34"/>
      <c r="AF1509" s="34"/>
      <c r="AG1509" s="34"/>
      <c r="AH1509" s="34"/>
      <c r="AI1509" s="34"/>
      <c r="AJ1509" s="34"/>
    </row>
    <row r="1510" spans="1:40" s="194" customFormat="1" ht="15.75" customHeight="1" x14ac:dyDescent="0.15">
      <c r="C1510" s="405" t="s">
        <v>8</v>
      </c>
      <c r="D1510" s="406"/>
      <c r="E1510" s="406" t="s">
        <v>332</v>
      </c>
      <c r="F1510" s="406"/>
      <c r="G1510" s="406"/>
      <c r="H1510" s="407" t="s">
        <v>181</v>
      </c>
      <c r="I1510" s="407"/>
      <c r="J1510" s="407"/>
      <c r="K1510" s="406" t="s">
        <v>488</v>
      </c>
      <c r="L1510" s="406"/>
      <c r="M1510" s="406"/>
      <c r="N1510" s="409"/>
      <c r="O1510" s="368" t="s">
        <v>274</v>
      </c>
      <c r="P1510" s="266"/>
      <c r="Q1510" s="266"/>
      <c r="R1510" s="266"/>
      <c r="S1510" s="266"/>
      <c r="T1510" s="266"/>
      <c r="U1510" s="266" t="s">
        <v>276</v>
      </c>
      <c r="V1510" s="266"/>
      <c r="W1510" s="410"/>
      <c r="X1510" s="265" t="s">
        <v>528</v>
      </c>
      <c r="Y1510" s="266"/>
      <c r="Z1510" s="266"/>
      <c r="AA1510" s="266"/>
      <c r="AB1510" s="266"/>
      <c r="AC1510" s="266"/>
      <c r="AD1510" s="266"/>
      <c r="AE1510" s="266"/>
      <c r="AF1510" s="266"/>
      <c r="AG1510" s="266"/>
      <c r="AH1510" s="266"/>
      <c r="AI1510" s="372"/>
      <c r="AJ1510" s="53"/>
    </row>
    <row r="1511" spans="1:40" s="194" customFormat="1" ht="15.75" customHeight="1" x14ac:dyDescent="0.15">
      <c r="C1511" s="374"/>
      <c r="D1511" s="327"/>
      <c r="E1511" s="327"/>
      <c r="F1511" s="327"/>
      <c r="G1511" s="327"/>
      <c r="H1511" s="408"/>
      <c r="I1511" s="408"/>
      <c r="J1511" s="408"/>
      <c r="K1511" s="327"/>
      <c r="L1511" s="327"/>
      <c r="M1511" s="327"/>
      <c r="N1511" s="332"/>
      <c r="O1511" s="412" t="s">
        <v>471</v>
      </c>
      <c r="P1511" s="253"/>
      <c r="Q1511" s="253" t="s">
        <v>472</v>
      </c>
      <c r="R1511" s="253"/>
      <c r="S1511" s="253" t="s">
        <v>473</v>
      </c>
      <c r="T1511" s="253"/>
      <c r="U1511" s="252"/>
      <c r="V1511" s="252"/>
      <c r="W1511" s="411"/>
      <c r="X1511" s="395" t="s">
        <v>471</v>
      </c>
      <c r="Y1511" s="253"/>
      <c r="Z1511" s="253"/>
      <c r="AA1511" s="253"/>
      <c r="AB1511" s="253" t="s">
        <v>472</v>
      </c>
      <c r="AC1511" s="253"/>
      <c r="AD1511" s="253"/>
      <c r="AE1511" s="253"/>
      <c r="AF1511" s="253" t="s">
        <v>473</v>
      </c>
      <c r="AG1511" s="253"/>
      <c r="AH1511" s="253"/>
      <c r="AI1511" s="413"/>
      <c r="AJ1511" s="55"/>
    </row>
    <row r="1512" spans="1:40" s="194" customFormat="1" ht="15.75" customHeight="1" x14ac:dyDescent="0.15">
      <c r="A1512" s="181" t="str">
        <f>IF(H1512="","×","")</f>
        <v/>
      </c>
      <c r="B1512" s="179"/>
      <c r="C1512" s="265">
        <f>IF(D1330="","",D1330)</f>
        <v>2</v>
      </c>
      <c r="D1512" s="266"/>
      <c r="E1512" s="266" t="str">
        <f>IF(G1330="","",G1330)</f>
        <v>砂質土</v>
      </c>
      <c r="F1512" s="266"/>
      <c r="G1512" s="266"/>
      <c r="H1512" s="267">
        <f>IF(J1330="","",J1330)</f>
        <v>0.33000001311302185</v>
      </c>
      <c r="I1512" s="267"/>
      <c r="J1512" s="267"/>
      <c r="K1512" s="414">
        <f t="shared" ref="K1512:K1541" si="306">AF1330*AD$1542</f>
        <v>452.09999999999997</v>
      </c>
      <c r="L1512" s="414"/>
      <c r="M1512" s="414"/>
      <c r="N1512" s="426"/>
      <c r="O1512" s="416">
        <f>IF(E1512="","",IF(E1512="粘性土",1,CHOOSE(AJ$1263,X$1257,X$1258,X$1259)))</f>
        <v>1</v>
      </c>
      <c r="P1512" s="414"/>
      <c r="Q1512" s="414">
        <f>IF(E1512="","",IF(E1512="粘性土",1,CHOOSE(AJ$1263,AB$1257,AB$1258,AB$1259)))</f>
        <v>0.5</v>
      </c>
      <c r="R1512" s="414"/>
      <c r="S1512" s="414">
        <f>IF(E1512="","",IF(E1512="粘性土",1,CHOOSE(AJ$1263,AF$1257,AF$1258,AF$1259)))</f>
        <v>0.4</v>
      </c>
      <c r="T1512" s="414"/>
      <c r="U1512" s="417">
        <f>IF(E1512="","",IF(E1512="粘性土",1,AJ$1279))</f>
        <v>0.83899999999999997</v>
      </c>
      <c r="V1512" s="418"/>
      <c r="W1512" s="419"/>
      <c r="X1512" s="420">
        <f>IF(E1512="","",ROUND(K1512*O1512*U1512,1))</f>
        <v>379.3</v>
      </c>
      <c r="Y1512" s="421"/>
      <c r="Z1512" s="421"/>
      <c r="AA1512" s="421"/>
      <c r="AB1512" s="420">
        <f>IF(E1512="","",ROUND(K1512*Q1512*U1512,1))</f>
        <v>189.7</v>
      </c>
      <c r="AC1512" s="421"/>
      <c r="AD1512" s="421"/>
      <c r="AE1512" s="421"/>
      <c r="AF1512" s="420">
        <f>IF(E1512="","",ROUND(K1512*S1512*U1512,1))</f>
        <v>151.69999999999999</v>
      </c>
      <c r="AG1512" s="421"/>
      <c r="AH1512" s="421"/>
      <c r="AI1512" s="422"/>
      <c r="AJ1512" s="84"/>
    </row>
    <row r="1513" spans="1:40" s="194" customFormat="1" ht="15.75" customHeight="1" x14ac:dyDescent="0.15">
      <c r="A1513" s="181" t="str">
        <f>A1512</f>
        <v/>
      </c>
      <c r="B1513" s="179"/>
      <c r="C1513" s="240"/>
      <c r="D1513" s="241"/>
      <c r="E1513" s="241"/>
      <c r="F1513" s="241"/>
      <c r="G1513" s="241"/>
      <c r="H1513" s="242"/>
      <c r="I1513" s="242"/>
      <c r="J1513" s="242"/>
      <c r="K1513" s="385">
        <f t="shared" si="306"/>
        <v>490.65000000000003</v>
      </c>
      <c r="L1513" s="385"/>
      <c r="M1513" s="385"/>
      <c r="N1513" s="424"/>
      <c r="O1513" s="387">
        <f>O1512</f>
        <v>1</v>
      </c>
      <c r="P1513" s="385"/>
      <c r="Q1513" s="385">
        <f>Q1512</f>
        <v>0.5</v>
      </c>
      <c r="R1513" s="385"/>
      <c r="S1513" s="385">
        <f>S1512</f>
        <v>0.4</v>
      </c>
      <c r="T1513" s="385"/>
      <c r="U1513" s="388">
        <f>U1512</f>
        <v>0.83899999999999997</v>
      </c>
      <c r="V1513" s="389"/>
      <c r="W1513" s="390"/>
      <c r="X1513" s="391">
        <f>IF(E1512="","",ROUND(K1513*O1513*U1513,1))</f>
        <v>411.7</v>
      </c>
      <c r="Y1513" s="392"/>
      <c r="Z1513" s="392"/>
      <c r="AA1513" s="392"/>
      <c r="AB1513" s="391">
        <f>IF(E1512="","",ROUND(K1513*Q1513*U1513,1))</f>
        <v>205.8</v>
      </c>
      <c r="AC1513" s="392"/>
      <c r="AD1513" s="392"/>
      <c r="AE1513" s="392"/>
      <c r="AF1513" s="391">
        <f>IF(E1512="","",ROUND(K1513*S1513*U1513,1))</f>
        <v>164.7</v>
      </c>
      <c r="AG1513" s="392"/>
      <c r="AH1513" s="392"/>
      <c r="AI1513" s="393"/>
      <c r="AJ1513" s="84"/>
    </row>
    <row r="1514" spans="1:40" s="194" customFormat="1" ht="15.75" customHeight="1" x14ac:dyDescent="0.15">
      <c r="A1514" s="181" t="str">
        <f>IF(H1514="","×","")</f>
        <v/>
      </c>
      <c r="B1514" s="179"/>
      <c r="C1514" s="240">
        <f>IF(D1332="","",D1332)</f>
        <v>3</v>
      </c>
      <c r="D1514" s="241"/>
      <c r="E1514" s="241" t="str">
        <f>IF(G1332="","",G1332)</f>
        <v>粘性土</v>
      </c>
      <c r="F1514" s="241"/>
      <c r="G1514" s="241"/>
      <c r="H1514" s="242">
        <f>IF(J1332="","",J1332)</f>
        <v>1.5</v>
      </c>
      <c r="I1514" s="242"/>
      <c r="J1514" s="242"/>
      <c r="K1514" s="385">
        <f t="shared" si="306"/>
        <v>194.39999999999998</v>
      </c>
      <c r="L1514" s="385"/>
      <c r="M1514" s="385"/>
      <c r="N1514" s="424"/>
      <c r="O1514" s="387">
        <f>IF(E1514="","",IF(E1514="粘性土",1,CHOOSE(AJ$1263,X$1257,X$1258,X$1259)))</f>
        <v>1</v>
      </c>
      <c r="P1514" s="385"/>
      <c r="Q1514" s="385">
        <f>IF(E1514="","",IF(E1514="粘性土",1,CHOOSE(AJ$1263,AB$1257,AB$1258,AB$1259)))</f>
        <v>1</v>
      </c>
      <c r="R1514" s="385"/>
      <c r="S1514" s="385">
        <f>IF(E1514="","",IF(E1514="粘性土",1,CHOOSE(AJ$1263,AF$1257,AF$1258,AF$1259)))</f>
        <v>1</v>
      </c>
      <c r="T1514" s="385"/>
      <c r="U1514" s="388">
        <f>IF(E1514="","",IF(E1514="粘性土",1,AJ$1279))</f>
        <v>1</v>
      </c>
      <c r="V1514" s="389"/>
      <c r="W1514" s="390"/>
      <c r="X1514" s="391">
        <f>IF(E1514="","",ROUND(K1514*O1514*U1514,1))</f>
        <v>194.4</v>
      </c>
      <c r="Y1514" s="392"/>
      <c r="Z1514" s="392"/>
      <c r="AA1514" s="392"/>
      <c r="AB1514" s="391">
        <f>IF(E1514="","",ROUND(K1514*Q1514*U1514,1))</f>
        <v>194.4</v>
      </c>
      <c r="AC1514" s="392"/>
      <c r="AD1514" s="392"/>
      <c r="AE1514" s="392"/>
      <c r="AF1514" s="391">
        <f>IF(E1514="","",ROUND(K1514*S1514*U1514,1))</f>
        <v>194.4</v>
      </c>
      <c r="AG1514" s="392"/>
      <c r="AH1514" s="392"/>
      <c r="AI1514" s="393"/>
      <c r="AJ1514" s="84"/>
    </row>
    <row r="1515" spans="1:40" s="194" customFormat="1" ht="15.75" customHeight="1" x14ac:dyDescent="0.15">
      <c r="A1515" s="181" t="str">
        <f>A1514</f>
        <v/>
      </c>
      <c r="B1515" s="179"/>
      <c r="C1515" s="240"/>
      <c r="D1515" s="241"/>
      <c r="E1515" s="241"/>
      <c r="F1515" s="241"/>
      <c r="G1515" s="241"/>
      <c r="H1515" s="242"/>
      <c r="I1515" s="242"/>
      <c r="J1515" s="242"/>
      <c r="K1515" s="385">
        <f t="shared" si="306"/>
        <v>194.39999999999998</v>
      </c>
      <c r="L1515" s="385"/>
      <c r="M1515" s="385"/>
      <c r="N1515" s="424"/>
      <c r="O1515" s="387">
        <f>O1514</f>
        <v>1</v>
      </c>
      <c r="P1515" s="385"/>
      <c r="Q1515" s="385">
        <f>Q1514</f>
        <v>1</v>
      </c>
      <c r="R1515" s="385"/>
      <c r="S1515" s="385">
        <f>S1514</f>
        <v>1</v>
      </c>
      <c r="T1515" s="385"/>
      <c r="U1515" s="388">
        <f>U1514</f>
        <v>1</v>
      </c>
      <c r="V1515" s="389"/>
      <c r="W1515" s="390"/>
      <c r="X1515" s="391">
        <f>IF(E1514="","",ROUND(K1515*O1515*U1515,1))</f>
        <v>194.4</v>
      </c>
      <c r="Y1515" s="392"/>
      <c r="Z1515" s="392"/>
      <c r="AA1515" s="392"/>
      <c r="AB1515" s="391">
        <f>IF(E1514="","",ROUND(K1515*Q1515*U1515,1))</f>
        <v>194.4</v>
      </c>
      <c r="AC1515" s="392"/>
      <c r="AD1515" s="392"/>
      <c r="AE1515" s="392"/>
      <c r="AF1515" s="391">
        <f>IF(E1514="","",ROUND(K1515*S1515*U1515,1))</f>
        <v>194.4</v>
      </c>
      <c r="AG1515" s="392"/>
      <c r="AH1515" s="392"/>
      <c r="AI1515" s="393"/>
      <c r="AJ1515" s="84"/>
    </row>
    <row r="1516" spans="1:40" s="194" customFormat="1" ht="15.75" customHeight="1" x14ac:dyDescent="0.15">
      <c r="A1516" s="181" t="str">
        <f>IF(H1516="","×","")</f>
        <v/>
      </c>
      <c r="B1516" s="179"/>
      <c r="C1516" s="240">
        <f>IF(D1334="","",D1334)</f>
        <v>4</v>
      </c>
      <c r="D1516" s="241"/>
      <c r="E1516" s="241" t="str">
        <f>IF(G1334="","",G1334)</f>
        <v>粘性土</v>
      </c>
      <c r="F1516" s="241"/>
      <c r="G1516" s="241"/>
      <c r="H1516" s="242">
        <f>IF(J1334="","",J1334)</f>
        <v>6.5500001907348633</v>
      </c>
      <c r="I1516" s="242"/>
      <c r="J1516" s="242"/>
      <c r="K1516" s="385">
        <f t="shared" si="306"/>
        <v>437.40000000000003</v>
      </c>
      <c r="L1516" s="385"/>
      <c r="M1516" s="385"/>
      <c r="N1516" s="424"/>
      <c r="O1516" s="387">
        <f>IF(E1516="","",IF(E1516="粘性土",1,CHOOSE(AJ$1263,X$1257,X$1258,X$1259)))</f>
        <v>1</v>
      </c>
      <c r="P1516" s="385"/>
      <c r="Q1516" s="385">
        <f>IF(E1516="","",IF(E1516="粘性土",1,CHOOSE(AJ$1263,AB$1257,AB$1258,AB$1259)))</f>
        <v>1</v>
      </c>
      <c r="R1516" s="385"/>
      <c r="S1516" s="385">
        <f>IF(E1516="","",IF(E1516="粘性土",1,CHOOSE(AJ$1263,AF$1257,AF$1258,AF$1259)))</f>
        <v>1</v>
      </c>
      <c r="T1516" s="385"/>
      <c r="U1516" s="388">
        <f>IF(E1516="","",IF(E1516="粘性土",1,AJ$1279))</f>
        <v>1</v>
      </c>
      <c r="V1516" s="389"/>
      <c r="W1516" s="390"/>
      <c r="X1516" s="391">
        <f>IF(E1516="","",ROUND(K1516*O1516*U1516,1))</f>
        <v>437.4</v>
      </c>
      <c r="Y1516" s="392"/>
      <c r="Z1516" s="392"/>
      <c r="AA1516" s="392"/>
      <c r="AB1516" s="391">
        <f>IF(E1516="","",ROUND(K1516*Q1516*U1516,1))</f>
        <v>437.4</v>
      </c>
      <c r="AC1516" s="392"/>
      <c r="AD1516" s="392"/>
      <c r="AE1516" s="392"/>
      <c r="AF1516" s="391">
        <f>IF(E1516="","",ROUND(K1516*S1516*U1516,1))</f>
        <v>437.4</v>
      </c>
      <c r="AG1516" s="392"/>
      <c r="AH1516" s="392"/>
      <c r="AI1516" s="393"/>
      <c r="AJ1516" s="84"/>
    </row>
    <row r="1517" spans="1:40" s="194" customFormat="1" ht="15.75" customHeight="1" x14ac:dyDescent="0.15">
      <c r="A1517" s="181" t="str">
        <f>A1516</f>
        <v/>
      </c>
      <c r="B1517" s="179"/>
      <c r="C1517" s="240"/>
      <c r="D1517" s="241"/>
      <c r="E1517" s="241"/>
      <c r="F1517" s="241"/>
      <c r="G1517" s="241"/>
      <c r="H1517" s="242"/>
      <c r="I1517" s="242"/>
      <c r="J1517" s="242"/>
      <c r="K1517" s="385">
        <f t="shared" si="306"/>
        <v>437.40000000000003</v>
      </c>
      <c r="L1517" s="385"/>
      <c r="M1517" s="385"/>
      <c r="N1517" s="424"/>
      <c r="O1517" s="387">
        <f>O1516</f>
        <v>1</v>
      </c>
      <c r="P1517" s="385"/>
      <c r="Q1517" s="385">
        <f>Q1516</f>
        <v>1</v>
      </c>
      <c r="R1517" s="385"/>
      <c r="S1517" s="385">
        <f>S1516</f>
        <v>1</v>
      </c>
      <c r="T1517" s="385"/>
      <c r="U1517" s="388">
        <f>U1516</f>
        <v>1</v>
      </c>
      <c r="V1517" s="389"/>
      <c r="W1517" s="390"/>
      <c r="X1517" s="391">
        <f>IF(E1516="","",ROUND(K1517*O1517*U1517,1))</f>
        <v>437.4</v>
      </c>
      <c r="Y1517" s="392"/>
      <c r="Z1517" s="392"/>
      <c r="AA1517" s="392"/>
      <c r="AB1517" s="391">
        <f>IF(E1516="","",ROUND(K1517*Q1517*U1517,1))</f>
        <v>437.4</v>
      </c>
      <c r="AC1517" s="392"/>
      <c r="AD1517" s="392"/>
      <c r="AE1517" s="392"/>
      <c r="AF1517" s="391">
        <f>IF(E1516="","",ROUND(K1517*S1517*U1517,1))</f>
        <v>437.4</v>
      </c>
      <c r="AG1517" s="392"/>
      <c r="AH1517" s="392"/>
      <c r="AI1517" s="393"/>
      <c r="AJ1517" s="84"/>
    </row>
    <row r="1518" spans="1:40" s="194" customFormat="1" ht="15.75" customHeight="1" x14ac:dyDescent="0.15">
      <c r="A1518" s="181" t="str">
        <f>IF(H1518="","×","")</f>
        <v/>
      </c>
      <c r="B1518" s="179"/>
      <c r="C1518" s="240">
        <f>IF(D1336="","",D1336)</f>
        <v>5</v>
      </c>
      <c r="D1518" s="241"/>
      <c r="E1518" s="241" t="str">
        <f>IF(G1336="","",G1336)</f>
        <v>粘性土</v>
      </c>
      <c r="F1518" s="241"/>
      <c r="G1518" s="241"/>
      <c r="H1518" s="242">
        <f>IF(J1336="","",J1336)</f>
        <v>3.4500000476837158</v>
      </c>
      <c r="I1518" s="242"/>
      <c r="J1518" s="242"/>
      <c r="K1518" s="385">
        <f t="shared" si="306"/>
        <v>716.84999999999991</v>
      </c>
      <c r="L1518" s="385"/>
      <c r="M1518" s="385"/>
      <c r="N1518" s="424"/>
      <c r="O1518" s="387">
        <f>IF(E1518="","",IF(E1518="粘性土",1,CHOOSE(AJ$1263,X$1257,X$1258,X$1259)))</f>
        <v>1</v>
      </c>
      <c r="P1518" s="385"/>
      <c r="Q1518" s="385">
        <f>IF(E1518="","",IF(E1518="粘性土",1,CHOOSE(AJ$1263,AB$1257,AB$1258,AB$1259)))</f>
        <v>1</v>
      </c>
      <c r="R1518" s="385"/>
      <c r="S1518" s="385">
        <f>IF(E1518="","",IF(E1518="粘性土",1,CHOOSE(AJ$1263,AF$1257,AF$1258,AF$1259)))</f>
        <v>1</v>
      </c>
      <c r="T1518" s="385"/>
      <c r="U1518" s="388">
        <f>IF(E1518="","",IF(E1518="粘性土",1,AJ$1279))</f>
        <v>1</v>
      </c>
      <c r="V1518" s="389"/>
      <c r="W1518" s="390"/>
      <c r="X1518" s="391">
        <f>IF(E1518="","",ROUND(K1518*O1518*U1518,1))</f>
        <v>716.9</v>
      </c>
      <c r="Y1518" s="392"/>
      <c r="Z1518" s="392"/>
      <c r="AA1518" s="392"/>
      <c r="AB1518" s="391">
        <f>IF(E1518="","",ROUND(K1518*Q1518*U1518,1))</f>
        <v>716.9</v>
      </c>
      <c r="AC1518" s="392"/>
      <c r="AD1518" s="392"/>
      <c r="AE1518" s="392"/>
      <c r="AF1518" s="391">
        <f>IF(E1518="","",ROUND(K1518*S1518*U1518,1))</f>
        <v>716.9</v>
      </c>
      <c r="AG1518" s="392"/>
      <c r="AH1518" s="392"/>
      <c r="AI1518" s="393"/>
      <c r="AJ1518" s="84"/>
    </row>
    <row r="1519" spans="1:40" s="194" customFormat="1" ht="15.75" customHeight="1" x14ac:dyDescent="0.15">
      <c r="A1519" s="181" t="str">
        <f>A1518</f>
        <v/>
      </c>
      <c r="B1519" s="179"/>
      <c r="C1519" s="240"/>
      <c r="D1519" s="241"/>
      <c r="E1519" s="241"/>
      <c r="F1519" s="241"/>
      <c r="G1519" s="241"/>
      <c r="H1519" s="242"/>
      <c r="I1519" s="242"/>
      <c r="J1519" s="242"/>
      <c r="K1519" s="385">
        <f t="shared" si="306"/>
        <v>716.84999999999991</v>
      </c>
      <c r="L1519" s="385"/>
      <c r="M1519" s="385"/>
      <c r="N1519" s="424"/>
      <c r="O1519" s="387">
        <f>O1518</f>
        <v>1</v>
      </c>
      <c r="P1519" s="385"/>
      <c r="Q1519" s="385">
        <f>Q1518</f>
        <v>1</v>
      </c>
      <c r="R1519" s="385"/>
      <c r="S1519" s="385">
        <f>S1518</f>
        <v>1</v>
      </c>
      <c r="T1519" s="385"/>
      <c r="U1519" s="388">
        <f>U1518</f>
        <v>1</v>
      </c>
      <c r="V1519" s="389"/>
      <c r="W1519" s="390"/>
      <c r="X1519" s="391">
        <f>IF(E1518="","",ROUND(K1519*O1519*U1519,1))</f>
        <v>716.9</v>
      </c>
      <c r="Y1519" s="392"/>
      <c r="Z1519" s="392"/>
      <c r="AA1519" s="392"/>
      <c r="AB1519" s="391">
        <f>IF(E1518="","",ROUND(K1519*Q1519*U1519,1))</f>
        <v>716.9</v>
      </c>
      <c r="AC1519" s="392"/>
      <c r="AD1519" s="392"/>
      <c r="AE1519" s="392"/>
      <c r="AF1519" s="391">
        <f>IF(E1518="","",ROUND(K1519*S1519*U1519,1))</f>
        <v>716.9</v>
      </c>
      <c r="AG1519" s="392"/>
      <c r="AH1519" s="392"/>
      <c r="AI1519" s="393"/>
      <c r="AJ1519" s="84"/>
    </row>
    <row r="1520" spans="1:40" s="194" customFormat="1" ht="15.75" customHeight="1" x14ac:dyDescent="0.15">
      <c r="A1520" s="181" t="str">
        <f>IF(H1520="","×","")</f>
        <v/>
      </c>
      <c r="B1520" s="179"/>
      <c r="C1520" s="240">
        <f>IF(D1338="","",D1338)</f>
        <v>6</v>
      </c>
      <c r="D1520" s="241"/>
      <c r="E1520" s="241" t="str">
        <f>IF(G1338="","",G1338)</f>
        <v>粘性土</v>
      </c>
      <c r="F1520" s="241"/>
      <c r="G1520" s="241"/>
      <c r="H1520" s="242">
        <f>IF(J1338="","",J1338)</f>
        <v>2.3499999046325684</v>
      </c>
      <c r="I1520" s="242"/>
      <c r="J1520" s="242"/>
      <c r="K1520" s="385">
        <f t="shared" si="306"/>
        <v>1165.0500000000002</v>
      </c>
      <c r="L1520" s="385"/>
      <c r="M1520" s="385"/>
      <c r="N1520" s="424"/>
      <c r="O1520" s="387">
        <f>IF(E1520="","",IF(E1520="粘性土",1,CHOOSE(AJ$1263,X$1257,X$1258,X$1259)))</f>
        <v>1</v>
      </c>
      <c r="P1520" s="385"/>
      <c r="Q1520" s="385">
        <f>IF(E1520="","",IF(E1520="粘性土",1,CHOOSE(AJ$1263,AB$1257,AB$1258,AB$1259)))</f>
        <v>1</v>
      </c>
      <c r="R1520" s="385"/>
      <c r="S1520" s="385">
        <f>IF(E1520="","",IF(E1520="粘性土",1,CHOOSE(AJ$1263,AF$1257,AF$1258,AF$1259)))</f>
        <v>1</v>
      </c>
      <c r="T1520" s="385"/>
      <c r="U1520" s="388">
        <f>IF(E1520="","",IF(E1520="粘性土",1,AJ$1279))</f>
        <v>1</v>
      </c>
      <c r="V1520" s="389"/>
      <c r="W1520" s="390"/>
      <c r="X1520" s="391">
        <f>IF(E1520="","",ROUND(K1520*O1520*U1520,1))</f>
        <v>1165.0999999999999</v>
      </c>
      <c r="Y1520" s="392"/>
      <c r="Z1520" s="392"/>
      <c r="AA1520" s="392"/>
      <c r="AB1520" s="391">
        <f>IF(E1520="","",ROUND(K1520*Q1520*U1520,1))</f>
        <v>1165.0999999999999</v>
      </c>
      <c r="AC1520" s="392"/>
      <c r="AD1520" s="392"/>
      <c r="AE1520" s="392"/>
      <c r="AF1520" s="391">
        <f>IF(E1520="","",ROUND(K1520*S1520*U1520,1))</f>
        <v>1165.0999999999999</v>
      </c>
      <c r="AG1520" s="392"/>
      <c r="AH1520" s="392"/>
      <c r="AI1520" s="393"/>
      <c r="AJ1520" s="84"/>
    </row>
    <row r="1521" spans="1:36" s="194" customFormat="1" ht="15.75" customHeight="1" x14ac:dyDescent="0.15">
      <c r="A1521" s="181" t="str">
        <f>A1520</f>
        <v/>
      </c>
      <c r="B1521" s="179"/>
      <c r="C1521" s="240"/>
      <c r="D1521" s="241"/>
      <c r="E1521" s="241"/>
      <c r="F1521" s="241"/>
      <c r="G1521" s="241"/>
      <c r="H1521" s="242"/>
      <c r="I1521" s="242"/>
      <c r="J1521" s="242"/>
      <c r="K1521" s="385">
        <f t="shared" si="306"/>
        <v>1165.0500000000002</v>
      </c>
      <c r="L1521" s="385"/>
      <c r="M1521" s="385"/>
      <c r="N1521" s="424"/>
      <c r="O1521" s="387">
        <f>O1520</f>
        <v>1</v>
      </c>
      <c r="P1521" s="385"/>
      <c r="Q1521" s="385">
        <f>Q1520</f>
        <v>1</v>
      </c>
      <c r="R1521" s="385"/>
      <c r="S1521" s="385">
        <f>S1520</f>
        <v>1</v>
      </c>
      <c r="T1521" s="385"/>
      <c r="U1521" s="388">
        <f>U1520</f>
        <v>1</v>
      </c>
      <c r="V1521" s="389"/>
      <c r="W1521" s="390"/>
      <c r="X1521" s="391">
        <f>IF(E1520="","",ROUND(K1521*O1521*U1521,1))</f>
        <v>1165.0999999999999</v>
      </c>
      <c r="Y1521" s="392"/>
      <c r="Z1521" s="392"/>
      <c r="AA1521" s="392"/>
      <c r="AB1521" s="391">
        <f>IF(E1520="","",ROUND(K1521*Q1521*U1521,1))</f>
        <v>1165.0999999999999</v>
      </c>
      <c r="AC1521" s="392"/>
      <c r="AD1521" s="392"/>
      <c r="AE1521" s="392"/>
      <c r="AF1521" s="391">
        <f>IF(E1520="","",ROUND(K1521*S1521*U1521,1))</f>
        <v>1165.0999999999999</v>
      </c>
      <c r="AG1521" s="392"/>
      <c r="AH1521" s="392"/>
      <c r="AI1521" s="393"/>
      <c r="AJ1521" s="84"/>
    </row>
    <row r="1522" spans="1:36" s="194" customFormat="1" ht="15.75" customHeight="1" x14ac:dyDescent="0.15">
      <c r="A1522" s="181" t="str">
        <f>IF(H1522="","×","")</f>
        <v/>
      </c>
      <c r="B1522" s="179"/>
      <c r="C1522" s="240">
        <f>IF(D1340="","",D1340)</f>
        <v>7</v>
      </c>
      <c r="D1522" s="241"/>
      <c r="E1522" s="241" t="str">
        <f>IF(G1340="","",G1340)</f>
        <v>砂質土</v>
      </c>
      <c r="F1522" s="241"/>
      <c r="G1522" s="241"/>
      <c r="H1522" s="242">
        <f>IF(J1340="","",J1340)</f>
        <v>8.6000003814697266</v>
      </c>
      <c r="I1522" s="242"/>
      <c r="J1522" s="242"/>
      <c r="K1522" s="385">
        <f t="shared" si="306"/>
        <v>1924.9499999999998</v>
      </c>
      <c r="L1522" s="385"/>
      <c r="M1522" s="385"/>
      <c r="N1522" s="424"/>
      <c r="O1522" s="387">
        <f>IF(E1522="","",IF(E1522="粘性土",1,CHOOSE(AJ$1263,X$1257,X$1258,X$1259)))</f>
        <v>1</v>
      </c>
      <c r="P1522" s="385"/>
      <c r="Q1522" s="385">
        <f>IF(E1522="","",IF(E1522="粘性土",1,CHOOSE(AJ$1263,AB$1257,AB$1258,AB$1259)))</f>
        <v>0.5</v>
      </c>
      <c r="R1522" s="385"/>
      <c r="S1522" s="385">
        <f>IF(E1522="","",IF(E1522="粘性土",1,CHOOSE(AJ$1263,AF$1257,AF$1258,AF$1259)))</f>
        <v>0.4</v>
      </c>
      <c r="T1522" s="385"/>
      <c r="U1522" s="388">
        <f>IF(E1522="","",IF(E1522="粘性土",1,AJ$1279))</f>
        <v>0.83899999999999997</v>
      </c>
      <c r="V1522" s="389"/>
      <c r="W1522" s="390"/>
      <c r="X1522" s="391">
        <f>IF(E1522="","",ROUND(K1522*O1522*U1522,1))</f>
        <v>1615</v>
      </c>
      <c r="Y1522" s="392"/>
      <c r="Z1522" s="392"/>
      <c r="AA1522" s="392"/>
      <c r="AB1522" s="391">
        <f>IF(E1522="","",ROUND(K1522*Q1522*U1522,1))</f>
        <v>807.5</v>
      </c>
      <c r="AC1522" s="392"/>
      <c r="AD1522" s="392"/>
      <c r="AE1522" s="392"/>
      <c r="AF1522" s="391">
        <f>IF(E1522="","",ROUND(K1522*S1522*U1522,1))</f>
        <v>646</v>
      </c>
      <c r="AG1522" s="392"/>
      <c r="AH1522" s="392"/>
      <c r="AI1522" s="393"/>
      <c r="AJ1522" s="84"/>
    </row>
    <row r="1523" spans="1:36" s="194" customFormat="1" ht="15.75" customHeight="1" x14ac:dyDescent="0.15">
      <c r="A1523" s="181" t="str">
        <f>A1522</f>
        <v/>
      </c>
      <c r="B1523" s="179"/>
      <c r="C1523" s="240"/>
      <c r="D1523" s="241"/>
      <c r="E1523" s="241"/>
      <c r="F1523" s="241"/>
      <c r="G1523" s="241"/>
      <c r="H1523" s="242"/>
      <c r="I1523" s="242"/>
      <c r="J1523" s="242"/>
      <c r="K1523" s="385">
        <f t="shared" si="306"/>
        <v>3156.8999999999996</v>
      </c>
      <c r="L1523" s="385"/>
      <c r="M1523" s="385"/>
      <c r="N1523" s="424"/>
      <c r="O1523" s="387">
        <f>O1522</f>
        <v>1</v>
      </c>
      <c r="P1523" s="385"/>
      <c r="Q1523" s="385">
        <f>Q1522</f>
        <v>0.5</v>
      </c>
      <c r="R1523" s="385"/>
      <c r="S1523" s="385">
        <f>S1522</f>
        <v>0.4</v>
      </c>
      <c r="T1523" s="385"/>
      <c r="U1523" s="388">
        <f>U1522</f>
        <v>0.83899999999999997</v>
      </c>
      <c r="V1523" s="389"/>
      <c r="W1523" s="390"/>
      <c r="X1523" s="391">
        <f>IF(E1522="","",ROUND(K1523*O1523*U1523,1))</f>
        <v>2648.6</v>
      </c>
      <c r="Y1523" s="392"/>
      <c r="Z1523" s="392"/>
      <c r="AA1523" s="392"/>
      <c r="AB1523" s="391">
        <f>IF(E1522="","",ROUND(K1523*Q1523*U1523,1))</f>
        <v>1324.3</v>
      </c>
      <c r="AC1523" s="392"/>
      <c r="AD1523" s="392"/>
      <c r="AE1523" s="392"/>
      <c r="AF1523" s="391">
        <f>IF(E1522="","",ROUND(K1523*S1523*U1523,1))</f>
        <v>1059.5</v>
      </c>
      <c r="AG1523" s="392"/>
      <c r="AH1523" s="392"/>
      <c r="AI1523" s="393"/>
      <c r="AJ1523" s="84"/>
    </row>
    <row r="1524" spans="1:36" s="194" customFormat="1" ht="15.75" customHeight="1" x14ac:dyDescent="0.15">
      <c r="A1524" s="181" t="str">
        <f>IF(H1524="","×","")</f>
        <v/>
      </c>
      <c r="B1524" s="179"/>
      <c r="C1524" s="240">
        <f>IF(D1342="","",D1342)</f>
        <v>8</v>
      </c>
      <c r="D1524" s="241"/>
      <c r="E1524" s="241" t="str">
        <f>IF(G1342="","",G1342)</f>
        <v>粘性土</v>
      </c>
      <c r="F1524" s="241"/>
      <c r="G1524" s="241"/>
      <c r="H1524" s="242">
        <f>IF(J1342="","",J1342)</f>
        <v>2.2000000476837158</v>
      </c>
      <c r="I1524" s="242"/>
      <c r="J1524" s="242"/>
      <c r="K1524" s="385">
        <f t="shared" si="306"/>
        <v>1143.4499999999998</v>
      </c>
      <c r="L1524" s="385"/>
      <c r="M1524" s="385"/>
      <c r="N1524" s="424"/>
      <c r="O1524" s="387">
        <f>IF(E1524="","",IF(E1524="粘性土",1,CHOOSE(AJ$1263,X$1257,X$1258,X$1259)))</f>
        <v>1</v>
      </c>
      <c r="P1524" s="385"/>
      <c r="Q1524" s="385">
        <f>IF(E1524="","",IF(E1524="粘性土",1,CHOOSE(AJ$1263,AB$1257,AB$1258,AB$1259)))</f>
        <v>1</v>
      </c>
      <c r="R1524" s="385"/>
      <c r="S1524" s="385">
        <f>IF(E1524="","",IF(E1524="粘性土",1,CHOOSE(AJ$1263,AF$1257,AF$1258,AF$1259)))</f>
        <v>1</v>
      </c>
      <c r="T1524" s="385"/>
      <c r="U1524" s="388">
        <f>IF(E1524="","",IF(E1524="粘性土",1,AJ$1279))</f>
        <v>1</v>
      </c>
      <c r="V1524" s="389"/>
      <c r="W1524" s="390"/>
      <c r="X1524" s="391">
        <f>IF(E1524="","",ROUND(K1524*O1524*U1524,1))</f>
        <v>1143.5</v>
      </c>
      <c r="Y1524" s="392"/>
      <c r="Z1524" s="392"/>
      <c r="AA1524" s="392"/>
      <c r="AB1524" s="391">
        <f>IF(E1524="","",ROUND(K1524*Q1524*U1524,1))</f>
        <v>1143.5</v>
      </c>
      <c r="AC1524" s="392"/>
      <c r="AD1524" s="392"/>
      <c r="AE1524" s="392"/>
      <c r="AF1524" s="391">
        <f>IF(E1524="","",ROUND(K1524*S1524*U1524,1))</f>
        <v>1143.5</v>
      </c>
      <c r="AG1524" s="392"/>
      <c r="AH1524" s="392"/>
      <c r="AI1524" s="393"/>
      <c r="AJ1524" s="84"/>
    </row>
    <row r="1525" spans="1:36" s="194" customFormat="1" ht="15.75" customHeight="1" x14ac:dyDescent="0.15">
      <c r="A1525" s="181" t="str">
        <f>A1524</f>
        <v/>
      </c>
      <c r="B1525" s="179"/>
      <c r="C1525" s="240"/>
      <c r="D1525" s="241"/>
      <c r="E1525" s="241"/>
      <c r="F1525" s="241"/>
      <c r="G1525" s="241"/>
      <c r="H1525" s="242"/>
      <c r="I1525" s="242"/>
      <c r="J1525" s="242"/>
      <c r="K1525" s="385">
        <f t="shared" si="306"/>
        <v>1143.4499999999998</v>
      </c>
      <c r="L1525" s="385"/>
      <c r="M1525" s="385"/>
      <c r="N1525" s="424"/>
      <c r="O1525" s="387">
        <f>O1524</f>
        <v>1</v>
      </c>
      <c r="P1525" s="385"/>
      <c r="Q1525" s="385">
        <f>Q1524</f>
        <v>1</v>
      </c>
      <c r="R1525" s="385"/>
      <c r="S1525" s="385">
        <f>S1524</f>
        <v>1</v>
      </c>
      <c r="T1525" s="385"/>
      <c r="U1525" s="388">
        <f>U1524</f>
        <v>1</v>
      </c>
      <c r="V1525" s="389"/>
      <c r="W1525" s="390"/>
      <c r="X1525" s="391">
        <f>IF(E1524="","",ROUND(K1525*O1525*U1525,1))</f>
        <v>1143.5</v>
      </c>
      <c r="Y1525" s="392"/>
      <c r="Z1525" s="392"/>
      <c r="AA1525" s="392"/>
      <c r="AB1525" s="391">
        <f>IF(E1524="","",ROUND(K1525*Q1525*U1525,1))</f>
        <v>1143.5</v>
      </c>
      <c r="AC1525" s="392"/>
      <c r="AD1525" s="392"/>
      <c r="AE1525" s="392"/>
      <c r="AF1525" s="391">
        <f>IF(E1524="","",ROUND(K1525*S1525*U1525,1))</f>
        <v>1143.5</v>
      </c>
      <c r="AG1525" s="392"/>
      <c r="AH1525" s="392"/>
      <c r="AI1525" s="393"/>
      <c r="AJ1525" s="84"/>
    </row>
    <row r="1526" spans="1:36" s="194" customFormat="1" ht="15.75" customHeight="1" x14ac:dyDescent="0.15">
      <c r="A1526" s="181" t="str">
        <f>IF(H1526="","×","")</f>
        <v/>
      </c>
      <c r="B1526" s="179"/>
      <c r="C1526" s="240">
        <f>IF(D1344="","",D1344)</f>
        <v>9</v>
      </c>
      <c r="D1526" s="241"/>
      <c r="E1526" s="241" t="str">
        <f>IF(G1344="","",G1344)</f>
        <v>砂質土</v>
      </c>
      <c r="F1526" s="241"/>
      <c r="G1526" s="241"/>
      <c r="H1526" s="242">
        <f>IF(J1344="","",J1344)</f>
        <v>1.5</v>
      </c>
      <c r="I1526" s="242"/>
      <c r="J1526" s="242"/>
      <c r="K1526" s="385">
        <f t="shared" si="306"/>
        <v>3004.6499999999996</v>
      </c>
      <c r="L1526" s="385"/>
      <c r="M1526" s="385"/>
      <c r="N1526" s="424"/>
      <c r="O1526" s="387">
        <f>IF(E1526="","",IF(E1526="粘性土",1,CHOOSE(AJ$1263,X$1257,X$1258,X$1259)))</f>
        <v>1</v>
      </c>
      <c r="P1526" s="385"/>
      <c r="Q1526" s="385">
        <f>IF(E1526="","",IF(E1526="粘性土",1,CHOOSE(AJ$1263,AB$1257,AB$1258,AB$1259)))</f>
        <v>0.5</v>
      </c>
      <c r="R1526" s="385"/>
      <c r="S1526" s="385">
        <f>IF(E1526="","",IF(E1526="粘性土",1,CHOOSE(AJ$1263,AF$1257,AF$1258,AF$1259)))</f>
        <v>0.4</v>
      </c>
      <c r="T1526" s="385"/>
      <c r="U1526" s="388">
        <f>IF(E1526="","",IF(E1526="粘性土",1,AJ$1279))</f>
        <v>0.83899999999999997</v>
      </c>
      <c r="V1526" s="389"/>
      <c r="W1526" s="390"/>
      <c r="X1526" s="391">
        <f>IF(E1526="","",ROUND(K1526*O1526*U1526,1))</f>
        <v>2520.9</v>
      </c>
      <c r="Y1526" s="392"/>
      <c r="Z1526" s="392"/>
      <c r="AA1526" s="392"/>
      <c r="AB1526" s="391">
        <f>IF(E1526="","",ROUND(K1526*Q1526*U1526,1))</f>
        <v>1260.5</v>
      </c>
      <c r="AC1526" s="392"/>
      <c r="AD1526" s="392"/>
      <c r="AE1526" s="392"/>
      <c r="AF1526" s="391">
        <f>IF(E1526="","",ROUND(K1526*S1526*U1526,1))</f>
        <v>1008.4</v>
      </c>
      <c r="AG1526" s="392"/>
      <c r="AH1526" s="392"/>
      <c r="AI1526" s="393"/>
      <c r="AJ1526" s="84"/>
    </row>
    <row r="1527" spans="1:36" s="194" customFormat="1" ht="15.75" customHeight="1" x14ac:dyDescent="0.15">
      <c r="A1527" s="181" t="str">
        <f>A1526</f>
        <v/>
      </c>
      <c r="B1527" s="179"/>
      <c r="C1527" s="240"/>
      <c r="D1527" s="241"/>
      <c r="E1527" s="241"/>
      <c r="F1527" s="241"/>
      <c r="G1527" s="241"/>
      <c r="H1527" s="242"/>
      <c r="I1527" s="242"/>
      <c r="J1527" s="242"/>
      <c r="K1527" s="385">
        <f t="shared" si="306"/>
        <v>3194.5499999999997</v>
      </c>
      <c r="L1527" s="385"/>
      <c r="M1527" s="385"/>
      <c r="N1527" s="424"/>
      <c r="O1527" s="387">
        <f>O1526</f>
        <v>1</v>
      </c>
      <c r="P1527" s="385"/>
      <c r="Q1527" s="385">
        <f>Q1526</f>
        <v>0.5</v>
      </c>
      <c r="R1527" s="385"/>
      <c r="S1527" s="385">
        <f>S1526</f>
        <v>0.4</v>
      </c>
      <c r="T1527" s="385"/>
      <c r="U1527" s="388">
        <f>U1526</f>
        <v>0.83899999999999997</v>
      </c>
      <c r="V1527" s="389"/>
      <c r="W1527" s="390"/>
      <c r="X1527" s="391">
        <f>IF(E1526="","",ROUND(K1527*O1527*U1527,1))</f>
        <v>2680.2</v>
      </c>
      <c r="Y1527" s="392"/>
      <c r="Z1527" s="392"/>
      <c r="AA1527" s="392"/>
      <c r="AB1527" s="391">
        <f>IF(E1526="","",ROUND(K1527*Q1527*U1527,1))</f>
        <v>1340.1</v>
      </c>
      <c r="AC1527" s="392"/>
      <c r="AD1527" s="392"/>
      <c r="AE1527" s="392"/>
      <c r="AF1527" s="391">
        <f>IF(E1526="","",ROUND(K1527*S1527*U1527,1))</f>
        <v>1072.0999999999999</v>
      </c>
      <c r="AG1527" s="392"/>
      <c r="AH1527" s="392"/>
      <c r="AI1527" s="393"/>
      <c r="AJ1527" s="84"/>
    </row>
    <row r="1528" spans="1:36" s="194" customFormat="1" ht="15.75" customHeight="1" x14ac:dyDescent="0.15">
      <c r="A1528" s="181" t="str">
        <f>IF(H1528="","×","")</f>
        <v/>
      </c>
      <c r="B1528" s="179"/>
      <c r="C1528" s="240">
        <f>IF(D1346="","",D1346)</f>
        <v>10</v>
      </c>
      <c r="D1528" s="241"/>
      <c r="E1528" s="241" t="str">
        <f>IF(G1346="","",G1346)</f>
        <v>粘性土</v>
      </c>
      <c r="F1528" s="241"/>
      <c r="G1528" s="241"/>
      <c r="H1528" s="242">
        <f>IF(J1346="","",J1346)</f>
        <v>3.8499999046325684</v>
      </c>
      <c r="I1528" s="242"/>
      <c r="J1528" s="242"/>
      <c r="K1528" s="385">
        <f t="shared" si="306"/>
        <v>1159.6500000000001</v>
      </c>
      <c r="L1528" s="385"/>
      <c r="M1528" s="385"/>
      <c r="N1528" s="424"/>
      <c r="O1528" s="387">
        <f>IF(E1528="","",IF(E1528="粘性土",1,CHOOSE(AJ$1263,X$1257,X$1258,X$1259)))</f>
        <v>1</v>
      </c>
      <c r="P1528" s="385"/>
      <c r="Q1528" s="385">
        <f>IF(E1528="","",IF(E1528="粘性土",1,CHOOSE(AJ$1263,AB$1257,AB$1258,AB$1259)))</f>
        <v>1</v>
      </c>
      <c r="R1528" s="385"/>
      <c r="S1528" s="385">
        <f>IF(E1528="","",IF(E1528="粘性土",1,CHOOSE(AJ$1263,AF$1257,AF$1258,AF$1259)))</f>
        <v>1</v>
      </c>
      <c r="T1528" s="385"/>
      <c r="U1528" s="388">
        <f>IF(E1528="","",IF(E1528="粘性土",1,AJ$1279))</f>
        <v>1</v>
      </c>
      <c r="V1528" s="389"/>
      <c r="W1528" s="390"/>
      <c r="X1528" s="391">
        <f>IF(E1528="","",ROUND(K1528*O1528*U1528,1))</f>
        <v>1159.7</v>
      </c>
      <c r="Y1528" s="392"/>
      <c r="Z1528" s="392"/>
      <c r="AA1528" s="392"/>
      <c r="AB1528" s="391">
        <f>IF(E1528="","",ROUND(K1528*Q1528*U1528,1))</f>
        <v>1159.7</v>
      </c>
      <c r="AC1528" s="392"/>
      <c r="AD1528" s="392"/>
      <c r="AE1528" s="392"/>
      <c r="AF1528" s="391">
        <f>IF(E1528="","",ROUND(K1528*S1528*U1528,1))</f>
        <v>1159.7</v>
      </c>
      <c r="AG1528" s="392"/>
      <c r="AH1528" s="392"/>
      <c r="AI1528" s="393"/>
      <c r="AJ1528" s="84"/>
    </row>
    <row r="1529" spans="1:36" s="194" customFormat="1" ht="15.75" customHeight="1" x14ac:dyDescent="0.15">
      <c r="A1529" s="181" t="str">
        <f>A1528</f>
        <v/>
      </c>
      <c r="B1529" s="179"/>
      <c r="C1529" s="240"/>
      <c r="D1529" s="241"/>
      <c r="E1529" s="241"/>
      <c r="F1529" s="241"/>
      <c r="G1529" s="241"/>
      <c r="H1529" s="242"/>
      <c r="I1529" s="242"/>
      <c r="J1529" s="242"/>
      <c r="K1529" s="385">
        <f t="shared" si="306"/>
        <v>1159.6500000000001</v>
      </c>
      <c r="L1529" s="385"/>
      <c r="M1529" s="385"/>
      <c r="N1529" s="424"/>
      <c r="O1529" s="387">
        <f>O1528</f>
        <v>1</v>
      </c>
      <c r="P1529" s="385"/>
      <c r="Q1529" s="385">
        <f>Q1528</f>
        <v>1</v>
      </c>
      <c r="R1529" s="385"/>
      <c r="S1529" s="385">
        <f>S1528</f>
        <v>1</v>
      </c>
      <c r="T1529" s="385"/>
      <c r="U1529" s="388">
        <f>U1528</f>
        <v>1</v>
      </c>
      <c r="V1529" s="389"/>
      <c r="W1529" s="390"/>
      <c r="X1529" s="391">
        <f>IF(E1528="","",ROUND(K1529*O1529*U1529,1))</f>
        <v>1159.7</v>
      </c>
      <c r="Y1529" s="392"/>
      <c r="Z1529" s="392"/>
      <c r="AA1529" s="392"/>
      <c r="AB1529" s="391">
        <f>IF(E1528="","",ROUND(K1529*Q1529*U1529,1))</f>
        <v>1159.7</v>
      </c>
      <c r="AC1529" s="392"/>
      <c r="AD1529" s="392"/>
      <c r="AE1529" s="392"/>
      <c r="AF1529" s="391">
        <f>IF(E1528="","",ROUND(K1529*S1529*U1529,1))</f>
        <v>1159.7</v>
      </c>
      <c r="AG1529" s="392"/>
      <c r="AH1529" s="392"/>
      <c r="AI1529" s="393"/>
      <c r="AJ1529" s="84"/>
    </row>
    <row r="1530" spans="1:36" s="194" customFormat="1" ht="15.75" customHeight="1" x14ac:dyDescent="0.15">
      <c r="A1530" s="181" t="str">
        <f>IF(H1530="","×","")</f>
        <v/>
      </c>
      <c r="B1530" s="179"/>
      <c r="C1530" s="240">
        <f>IF(D1348="","",D1348)</f>
        <v>11</v>
      </c>
      <c r="D1530" s="241"/>
      <c r="E1530" s="241" t="str">
        <f>IF(G1348="","",G1348)</f>
        <v>砂質土</v>
      </c>
      <c r="F1530" s="241"/>
      <c r="G1530" s="241"/>
      <c r="H1530" s="242">
        <f>IF(J1348="","",J1348)</f>
        <v>2.4000000953674316</v>
      </c>
      <c r="I1530" s="242"/>
      <c r="J1530" s="242"/>
      <c r="K1530" s="385">
        <f t="shared" si="306"/>
        <v>3722.7000000000003</v>
      </c>
      <c r="L1530" s="385"/>
      <c r="M1530" s="385"/>
      <c r="N1530" s="424"/>
      <c r="O1530" s="387">
        <f>IF(E1530="","",IF(E1530="粘性土",1,CHOOSE(AJ$1263,X$1257,X$1258,X$1259)))</f>
        <v>1</v>
      </c>
      <c r="P1530" s="385"/>
      <c r="Q1530" s="385">
        <f>IF(E1530="","",IF(E1530="粘性土",1,CHOOSE(AJ$1263,AB$1257,AB$1258,AB$1259)))</f>
        <v>0.5</v>
      </c>
      <c r="R1530" s="385"/>
      <c r="S1530" s="385">
        <f>IF(E1530="","",IF(E1530="粘性土",1,CHOOSE(AJ$1263,AF$1257,AF$1258,AF$1259)))</f>
        <v>0.4</v>
      </c>
      <c r="T1530" s="385"/>
      <c r="U1530" s="388">
        <f>IF(E1530="","",IF(E1530="粘性土",1,AJ$1279))</f>
        <v>0.83899999999999997</v>
      </c>
      <c r="V1530" s="389"/>
      <c r="W1530" s="390"/>
      <c r="X1530" s="391">
        <f>IF(E1530="","",ROUND(K1530*O1530*U1530,1))</f>
        <v>3123.3</v>
      </c>
      <c r="Y1530" s="392"/>
      <c r="Z1530" s="392"/>
      <c r="AA1530" s="392"/>
      <c r="AB1530" s="391">
        <f>IF(E1530="","",ROUND(K1530*Q1530*U1530,1))</f>
        <v>1561.7</v>
      </c>
      <c r="AC1530" s="392"/>
      <c r="AD1530" s="392"/>
      <c r="AE1530" s="392"/>
      <c r="AF1530" s="391">
        <f>IF(E1530="","",ROUND(K1530*S1530*U1530,1))</f>
        <v>1249.3</v>
      </c>
      <c r="AG1530" s="392"/>
      <c r="AH1530" s="392"/>
      <c r="AI1530" s="393"/>
      <c r="AJ1530" s="84"/>
    </row>
    <row r="1531" spans="1:36" s="194" customFormat="1" ht="15.75" customHeight="1" x14ac:dyDescent="0.15">
      <c r="A1531" s="181" t="str">
        <f>A1530</f>
        <v/>
      </c>
      <c r="B1531" s="179"/>
      <c r="C1531" s="240"/>
      <c r="D1531" s="241"/>
      <c r="E1531" s="241"/>
      <c r="F1531" s="241"/>
      <c r="G1531" s="241"/>
      <c r="H1531" s="242"/>
      <c r="I1531" s="242"/>
      <c r="J1531" s="242"/>
      <c r="K1531" s="385">
        <f t="shared" si="306"/>
        <v>4039.0499999999997</v>
      </c>
      <c r="L1531" s="385"/>
      <c r="M1531" s="385"/>
      <c r="N1531" s="424"/>
      <c r="O1531" s="387">
        <f>O1530</f>
        <v>1</v>
      </c>
      <c r="P1531" s="385"/>
      <c r="Q1531" s="385">
        <f>Q1530</f>
        <v>0.5</v>
      </c>
      <c r="R1531" s="385"/>
      <c r="S1531" s="385">
        <f>S1530</f>
        <v>0.4</v>
      </c>
      <c r="T1531" s="385"/>
      <c r="U1531" s="388">
        <f>U1530</f>
        <v>0.83899999999999997</v>
      </c>
      <c r="V1531" s="389"/>
      <c r="W1531" s="390"/>
      <c r="X1531" s="391">
        <f>IF(E1530="","",ROUND(K1531*O1531*U1531,1))</f>
        <v>3388.8</v>
      </c>
      <c r="Y1531" s="392"/>
      <c r="Z1531" s="392"/>
      <c r="AA1531" s="392"/>
      <c r="AB1531" s="391">
        <f>IF(E1530="","",ROUND(K1531*Q1531*U1531,1))</f>
        <v>1694.4</v>
      </c>
      <c r="AC1531" s="392"/>
      <c r="AD1531" s="392"/>
      <c r="AE1531" s="392"/>
      <c r="AF1531" s="391">
        <f>IF(E1530="","",ROUND(K1531*S1531*U1531,1))</f>
        <v>1355.5</v>
      </c>
      <c r="AG1531" s="392"/>
      <c r="AH1531" s="392"/>
      <c r="AI1531" s="393"/>
      <c r="AJ1531" s="84"/>
    </row>
    <row r="1532" spans="1:36" s="194" customFormat="1" ht="15.75" customHeight="1" x14ac:dyDescent="0.15">
      <c r="A1532" s="181" t="str">
        <f>IF(H1532="","×","")</f>
        <v/>
      </c>
      <c r="B1532" s="179"/>
      <c r="C1532" s="240">
        <f>IF(D1350="","",D1350)</f>
        <v>12</v>
      </c>
      <c r="D1532" s="241"/>
      <c r="E1532" s="241" t="str">
        <f>IF(G1350="","",G1350)</f>
        <v>粘性土</v>
      </c>
      <c r="F1532" s="241"/>
      <c r="G1532" s="241"/>
      <c r="H1532" s="242">
        <f>IF(J1350="","",J1350)</f>
        <v>2.2699999809265137</v>
      </c>
      <c r="I1532" s="242"/>
      <c r="J1532" s="242"/>
      <c r="K1532" s="385">
        <f t="shared" si="306"/>
        <v>1159.6500000000001</v>
      </c>
      <c r="L1532" s="385"/>
      <c r="M1532" s="385"/>
      <c r="N1532" s="424"/>
      <c r="O1532" s="387">
        <f>IF(E1532="","",IF(E1532="粘性土",1,CHOOSE(AJ$1263,X$1257,X$1258,X$1259)))</f>
        <v>1</v>
      </c>
      <c r="P1532" s="385"/>
      <c r="Q1532" s="385">
        <f>IF(E1532="","",IF(E1532="粘性土",1,CHOOSE(AJ$1263,AB$1257,AB$1258,AB$1259)))</f>
        <v>1</v>
      </c>
      <c r="R1532" s="385"/>
      <c r="S1532" s="385">
        <f>IF(E1532="","",IF(E1532="粘性土",1,CHOOSE(AJ$1263,AF$1257,AF$1258,AF$1259)))</f>
        <v>1</v>
      </c>
      <c r="T1532" s="385"/>
      <c r="U1532" s="388">
        <f>IF(E1532="","",IF(E1532="粘性土",1,AJ$1279))</f>
        <v>1</v>
      </c>
      <c r="V1532" s="389"/>
      <c r="W1532" s="390"/>
      <c r="X1532" s="391">
        <f>IF(E1532="","",ROUND(K1532*O1532*U1532,1))</f>
        <v>1159.7</v>
      </c>
      <c r="Y1532" s="392"/>
      <c r="Z1532" s="392"/>
      <c r="AA1532" s="392"/>
      <c r="AB1532" s="391">
        <f>IF(E1532="","",ROUND(K1532*Q1532*U1532,1))</f>
        <v>1159.7</v>
      </c>
      <c r="AC1532" s="392"/>
      <c r="AD1532" s="392"/>
      <c r="AE1532" s="392"/>
      <c r="AF1532" s="391">
        <f>IF(E1532="","",ROUND(K1532*S1532*U1532,1))</f>
        <v>1159.7</v>
      </c>
      <c r="AG1532" s="392"/>
      <c r="AH1532" s="392"/>
      <c r="AI1532" s="393"/>
      <c r="AJ1532" s="84"/>
    </row>
    <row r="1533" spans="1:36" s="194" customFormat="1" ht="15.75" customHeight="1" x14ac:dyDescent="0.15">
      <c r="A1533" s="181" t="str">
        <f>A1532</f>
        <v/>
      </c>
      <c r="B1533" s="179"/>
      <c r="C1533" s="240"/>
      <c r="D1533" s="241"/>
      <c r="E1533" s="241"/>
      <c r="F1533" s="241"/>
      <c r="G1533" s="241"/>
      <c r="H1533" s="242"/>
      <c r="I1533" s="242"/>
      <c r="J1533" s="242"/>
      <c r="K1533" s="385">
        <f t="shared" si="306"/>
        <v>1159.6500000000001</v>
      </c>
      <c r="L1533" s="385"/>
      <c r="M1533" s="385"/>
      <c r="N1533" s="424"/>
      <c r="O1533" s="387">
        <f>O1532</f>
        <v>1</v>
      </c>
      <c r="P1533" s="385"/>
      <c r="Q1533" s="385">
        <f>Q1532</f>
        <v>1</v>
      </c>
      <c r="R1533" s="385"/>
      <c r="S1533" s="385">
        <f>S1532</f>
        <v>1</v>
      </c>
      <c r="T1533" s="385"/>
      <c r="U1533" s="388">
        <f>U1532</f>
        <v>1</v>
      </c>
      <c r="V1533" s="389"/>
      <c r="W1533" s="390"/>
      <c r="X1533" s="391">
        <f>IF(E1532="","",ROUND(K1533*O1533*U1533,1))</f>
        <v>1159.7</v>
      </c>
      <c r="Y1533" s="392"/>
      <c r="Z1533" s="392"/>
      <c r="AA1533" s="392"/>
      <c r="AB1533" s="391">
        <f>IF(E1532="","",ROUND(K1533*Q1533*U1533,1))</f>
        <v>1159.7</v>
      </c>
      <c r="AC1533" s="392"/>
      <c r="AD1533" s="392"/>
      <c r="AE1533" s="392"/>
      <c r="AF1533" s="391">
        <f>IF(E1532="","",ROUND(K1533*S1533*U1533,1))</f>
        <v>1159.7</v>
      </c>
      <c r="AG1533" s="392"/>
      <c r="AH1533" s="392"/>
      <c r="AI1533" s="393"/>
      <c r="AJ1533" s="84"/>
    </row>
    <row r="1534" spans="1:36" s="194" customFormat="1" ht="15.75" hidden="1" customHeight="1" x14ac:dyDescent="0.15">
      <c r="A1534" s="181" t="str">
        <f>IF(H1534="","×","")</f>
        <v>×</v>
      </c>
      <c r="B1534" s="179"/>
      <c r="C1534" s="240" t="str">
        <f>IF(D1352="","",D1352)</f>
        <v/>
      </c>
      <c r="D1534" s="241"/>
      <c r="E1534" s="241" t="str">
        <f>IF(G1352="","",G1352)</f>
        <v/>
      </c>
      <c r="F1534" s="241"/>
      <c r="G1534" s="241"/>
      <c r="H1534" s="242" t="str">
        <f>IF(J1352="","",J1352)</f>
        <v/>
      </c>
      <c r="I1534" s="242"/>
      <c r="J1534" s="242"/>
      <c r="K1534" s="385">
        <f t="shared" si="306"/>
        <v>1302.3000000000002</v>
      </c>
      <c r="L1534" s="385"/>
      <c r="M1534" s="385"/>
      <c r="N1534" s="424"/>
      <c r="O1534" s="387" t="str">
        <f>IF(E1534="","",IF(E1534="粘性土",1,CHOOSE(AJ$1263,X$1257,X$1258,X$1259)))</f>
        <v/>
      </c>
      <c r="P1534" s="385"/>
      <c r="Q1534" s="385" t="str">
        <f>IF(E1534="","",IF(E1534="粘性土",1,CHOOSE(AJ$1263,AB$1257,AB$1258,AB$1259)))</f>
        <v/>
      </c>
      <c r="R1534" s="385"/>
      <c r="S1534" s="385" t="str">
        <f>IF(E1534="","",IF(E1534="粘性土",1,CHOOSE(AJ$1263,AF$1257,AF$1258,AF$1259)))</f>
        <v/>
      </c>
      <c r="T1534" s="385"/>
      <c r="U1534" s="388" t="str">
        <f>IF(E1534="","",IF(E1534="粘性土",1,AJ$1279))</f>
        <v/>
      </c>
      <c r="V1534" s="389"/>
      <c r="W1534" s="390"/>
      <c r="X1534" s="391" t="str">
        <f>IF(E1534="","",ROUND(K1534*O1534*U1534,1))</f>
        <v/>
      </c>
      <c r="Y1534" s="392"/>
      <c r="Z1534" s="392"/>
      <c r="AA1534" s="392"/>
      <c r="AB1534" s="391" t="str">
        <f>IF(E1534="","",ROUND(K1534*Q1534*U1534,1))</f>
        <v/>
      </c>
      <c r="AC1534" s="392"/>
      <c r="AD1534" s="392"/>
      <c r="AE1534" s="392"/>
      <c r="AF1534" s="391" t="str">
        <f>IF(E1534="","",ROUND(K1534*S1534*U1534,1))</f>
        <v/>
      </c>
      <c r="AG1534" s="392"/>
      <c r="AH1534" s="392"/>
      <c r="AI1534" s="393"/>
      <c r="AJ1534" s="84"/>
    </row>
    <row r="1535" spans="1:36" s="194" customFormat="1" ht="15.75" hidden="1" customHeight="1" x14ac:dyDescent="0.15">
      <c r="A1535" s="181" t="str">
        <f>A1534</f>
        <v>×</v>
      </c>
      <c r="B1535" s="179"/>
      <c r="C1535" s="240"/>
      <c r="D1535" s="241"/>
      <c r="E1535" s="241"/>
      <c r="F1535" s="241"/>
      <c r="G1535" s="241"/>
      <c r="H1535" s="242"/>
      <c r="I1535" s="242"/>
      <c r="J1535" s="242"/>
      <c r="K1535" s="385">
        <f t="shared" si="306"/>
        <v>1302.3000000000002</v>
      </c>
      <c r="L1535" s="385"/>
      <c r="M1535" s="385"/>
      <c r="N1535" s="424"/>
      <c r="O1535" s="387" t="str">
        <f>O1534</f>
        <v/>
      </c>
      <c r="P1535" s="385"/>
      <c r="Q1535" s="385" t="str">
        <f>Q1534</f>
        <v/>
      </c>
      <c r="R1535" s="385"/>
      <c r="S1535" s="385" t="str">
        <f>S1534</f>
        <v/>
      </c>
      <c r="T1535" s="385"/>
      <c r="U1535" s="388" t="str">
        <f>U1534</f>
        <v/>
      </c>
      <c r="V1535" s="389"/>
      <c r="W1535" s="390"/>
      <c r="X1535" s="391" t="str">
        <f>IF(E1534="","",ROUND(K1535*O1535*U1535,1))</f>
        <v/>
      </c>
      <c r="Y1535" s="392"/>
      <c r="Z1535" s="392"/>
      <c r="AA1535" s="392"/>
      <c r="AB1535" s="391" t="str">
        <f>IF(E1534="","",ROUND(K1535*Q1535*U1535,1))</f>
        <v/>
      </c>
      <c r="AC1535" s="392"/>
      <c r="AD1535" s="392"/>
      <c r="AE1535" s="392"/>
      <c r="AF1535" s="391" t="str">
        <f>IF(E1534="","",ROUND(K1535*S1535*U1535,1))</f>
        <v/>
      </c>
      <c r="AG1535" s="392"/>
      <c r="AH1535" s="392"/>
      <c r="AI1535" s="393"/>
      <c r="AJ1535" s="84"/>
    </row>
    <row r="1536" spans="1:36" s="194" customFormat="1" ht="15.75" hidden="1" customHeight="1" x14ac:dyDescent="0.15">
      <c r="A1536" s="181" t="str">
        <f>IF(H1536="","×","")</f>
        <v>×</v>
      </c>
      <c r="B1536" s="179"/>
      <c r="C1536" s="240" t="str">
        <f>IF(D1354="","",D1354)</f>
        <v/>
      </c>
      <c r="D1536" s="241"/>
      <c r="E1536" s="241" t="str">
        <f>IF(G1354="","",G1354)</f>
        <v/>
      </c>
      <c r="F1536" s="241"/>
      <c r="G1536" s="241"/>
      <c r="H1536" s="242" t="str">
        <f>IF(J1354="","",J1354)</f>
        <v/>
      </c>
      <c r="I1536" s="242"/>
      <c r="J1536" s="242"/>
      <c r="K1536" s="385">
        <f t="shared" si="306"/>
        <v>1302.3000000000002</v>
      </c>
      <c r="L1536" s="385"/>
      <c r="M1536" s="385"/>
      <c r="N1536" s="424"/>
      <c r="O1536" s="387" t="str">
        <f>IF(E1536="","",IF(E1536="粘性土",1,CHOOSE(AJ$1263,X$1257,X$1258,X$1259)))</f>
        <v/>
      </c>
      <c r="P1536" s="385"/>
      <c r="Q1536" s="385" t="str">
        <f>IF(E1536="","",IF(E1536="粘性土",1,CHOOSE(AJ$1263,AB$1257,AB$1258,AB$1259)))</f>
        <v/>
      </c>
      <c r="R1536" s="385"/>
      <c r="S1536" s="385" t="str">
        <f>IF(E1536="","",IF(E1536="粘性土",1,CHOOSE(AJ$1263,AF$1257,AF$1258,AF$1259)))</f>
        <v/>
      </c>
      <c r="T1536" s="385"/>
      <c r="U1536" s="388" t="str">
        <f>IF(E1536="","",IF(E1536="粘性土",1,AJ$1279))</f>
        <v/>
      </c>
      <c r="V1536" s="389"/>
      <c r="W1536" s="390"/>
      <c r="X1536" s="391" t="str">
        <f>IF(E1536="","",ROUND(K1536*O1536*U1536,1))</f>
        <v/>
      </c>
      <c r="Y1536" s="392"/>
      <c r="Z1536" s="392"/>
      <c r="AA1536" s="392"/>
      <c r="AB1536" s="391" t="str">
        <f>IF(E1536="","",ROUND(K1536*Q1536*U1536,1))</f>
        <v/>
      </c>
      <c r="AC1536" s="392"/>
      <c r="AD1536" s="392"/>
      <c r="AE1536" s="392"/>
      <c r="AF1536" s="391" t="str">
        <f>IF(E1536="","",ROUND(K1536*S1536*U1536,1))</f>
        <v/>
      </c>
      <c r="AG1536" s="392"/>
      <c r="AH1536" s="392"/>
      <c r="AI1536" s="393"/>
      <c r="AJ1536" s="84"/>
    </row>
    <row r="1537" spans="1:40" s="194" customFormat="1" ht="15.75" hidden="1" customHeight="1" x14ac:dyDescent="0.15">
      <c r="A1537" s="181" t="str">
        <f>A1536</f>
        <v>×</v>
      </c>
      <c r="B1537" s="179"/>
      <c r="C1537" s="240"/>
      <c r="D1537" s="241"/>
      <c r="E1537" s="241"/>
      <c r="F1537" s="241"/>
      <c r="G1537" s="241"/>
      <c r="H1537" s="242"/>
      <c r="I1537" s="242"/>
      <c r="J1537" s="242"/>
      <c r="K1537" s="385">
        <f t="shared" si="306"/>
        <v>1302.3000000000002</v>
      </c>
      <c r="L1537" s="385"/>
      <c r="M1537" s="385"/>
      <c r="N1537" s="424"/>
      <c r="O1537" s="387" t="str">
        <f>O1536</f>
        <v/>
      </c>
      <c r="P1537" s="385"/>
      <c r="Q1537" s="385" t="str">
        <f>Q1536</f>
        <v/>
      </c>
      <c r="R1537" s="385"/>
      <c r="S1537" s="385" t="str">
        <f>S1536</f>
        <v/>
      </c>
      <c r="T1537" s="385"/>
      <c r="U1537" s="388" t="str">
        <f>U1536</f>
        <v/>
      </c>
      <c r="V1537" s="389"/>
      <c r="W1537" s="390"/>
      <c r="X1537" s="391" t="str">
        <f>IF(E1536="","",ROUND(K1537*O1537*U1537,1))</f>
        <v/>
      </c>
      <c r="Y1537" s="392"/>
      <c r="Z1537" s="392"/>
      <c r="AA1537" s="392"/>
      <c r="AB1537" s="391" t="str">
        <f>IF(E1536="","",ROUND(K1537*Q1537*U1537,1))</f>
        <v/>
      </c>
      <c r="AC1537" s="392"/>
      <c r="AD1537" s="392"/>
      <c r="AE1537" s="392"/>
      <c r="AF1537" s="391" t="str">
        <f>IF(E1536="","",ROUND(K1537*S1537*U1537,1))</f>
        <v/>
      </c>
      <c r="AG1537" s="392"/>
      <c r="AH1537" s="392"/>
      <c r="AI1537" s="393"/>
      <c r="AJ1537" s="84"/>
    </row>
    <row r="1538" spans="1:40" s="194" customFormat="1" ht="15.75" hidden="1" customHeight="1" x14ac:dyDescent="0.15">
      <c r="A1538" s="181" t="str">
        <f>IF(H1538="","×","")</f>
        <v>×</v>
      </c>
      <c r="B1538" s="179"/>
      <c r="C1538" s="240" t="str">
        <f>IF(D1356="","",D1356)</f>
        <v/>
      </c>
      <c r="D1538" s="241"/>
      <c r="E1538" s="241" t="str">
        <f>IF(G1356="","",G1356)</f>
        <v/>
      </c>
      <c r="F1538" s="241"/>
      <c r="G1538" s="241"/>
      <c r="H1538" s="242" t="str">
        <f>IF(J1356="","",J1356)</f>
        <v/>
      </c>
      <c r="I1538" s="242"/>
      <c r="J1538" s="242"/>
      <c r="K1538" s="385">
        <f t="shared" si="306"/>
        <v>1302.3000000000002</v>
      </c>
      <c r="L1538" s="385"/>
      <c r="M1538" s="385"/>
      <c r="N1538" s="424"/>
      <c r="O1538" s="387" t="str">
        <f>IF(E1538="","",IF(E1538="粘性土",1,CHOOSE(AJ$1263,X$1257,X$1258,X$1259)))</f>
        <v/>
      </c>
      <c r="P1538" s="385"/>
      <c r="Q1538" s="385" t="str">
        <f>IF(E1538="","",IF(E1538="粘性土",1,CHOOSE(AJ$1263,AB$1257,AB$1258,AB$1259)))</f>
        <v/>
      </c>
      <c r="R1538" s="385"/>
      <c r="S1538" s="385" t="str">
        <f>IF(E1538="","",IF(E1538="粘性土",1,CHOOSE(AJ$1263,AF$1257,AF$1258,AF$1259)))</f>
        <v/>
      </c>
      <c r="T1538" s="385"/>
      <c r="U1538" s="388" t="str">
        <f>IF(E1538="","",IF(E1538="粘性土",1,AJ$1279))</f>
        <v/>
      </c>
      <c r="V1538" s="389"/>
      <c r="W1538" s="390"/>
      <c r="X1538" s="391" t="str">
        <f>IF(E1538="","",ROUND(K1538*O1538*U1538,1))</f>
        <v/>
      </c>
      <c r="Y1538" s="392"/>
      <c r="Z1538" s="392"/>
      <c r="AA1538" s="392"/>
      <c r="AB1538" s="391" t="str">
        <f>IF(E1538="","",ROUND(K1538*Q1538*U1538,1))</f>
        <v/>
      </c>
      <c r="AC1538" s="392"/>
      <c r="AD1538" s="392"/>
      <c r="AE1538" s="392"/>
      <c r="AF1538" s="391" t="str">
        <f>IF(E1538="","",ROUND(K1538*S1538*U1538,1))</f>
        <v/>
      </c>
      <c r="AG1538" s="392"/>
      <c r="AH1538" s="392"/>
      <c r="AI1538" s="393"/>
      <c r="AJ1538" s="84"/>
    </row>
    <row r="1539" spans="1:40" s="194" customFormat="1" ht="15.75" hidden="1" customHeight="1" x14ac:dyDescent="0.15">
      <c r="A1539" s="181" t="str">
        <f>A1538</f>
        <v>×</v>
      </c>
      <c r="B1539" s="179"/>
      <c r="C1539" s="240"/>
      <c r="D1539" s="241"/>
      <c r="E1539" s="241"/>
      <c r="F1539" s="241"/>
      <c r="G1539" s="241"/>
      <c r="H1539" s="242"/>
      <c r="I1539" s="242"/>
      <c r="J1539" s="242"/>
      <c r="K1539" s="385">
        <f t="shared" si="306"/>
        <v>1302.3000000000002</v>
      </c>
      <c r="L1539" s="385"/>
      <c r="M1539" s="385"/>
      <c r="N1539" s="424"/>
      <c r="O1539" s="387" t="str">
        <f>O1538</f>
        <v/>
      </c>
      <c r="P1539" s="385"/>
      <c r="Q1539" s="385" t="str">
        <f>Q1538</f>
        <v/>
      </c>
      <c r="R1539" s="385"/>
      <c r="S1539" s="385" t="str">
        <f>S1538</f>
        <v/>
      </c>
      <c r="T1539" s="385"/>
      <c r="U1539" s="388" t="str">
        <f>U1538</f>
        <v/>
      </c>
      <c r="V1539" s="389"/>
      <c r="W1539" s="390"/>
      <c r="X1539" s="391" t="str">
        <f>IF(E1538="","",ROUND(K1539*O1539*U1539,1))</f>
        <v/>
      </c>
      <c r="Y1539" s="392"/>
      <c r="Z1539" s="392"/>
      <c r="AA1539" s="392"/>
      <c r="AB1539" s="391" t="str">
        <f>IF(E1538="","",ROUND(K1539*Q1539*U1539,1))</f>
        <v/>
      </c>
      <c r="AC1539" s="392"/>
      <c r="AD1539" s="392"/>
      <c r="AE1539" s="392"/>
      <c r="AF1539" s="391" t="str">
        <f>IF(E1538="","",ROUND(K1539*S1539*U1539,1))</f>
        <v/>
      </c>
      <c r="AG1539" s="392"/>
      <c r="AH1539" s="392"/>
      <c r="AI1539" s="393"/>
      <c r="AJ1539" s="84"/>
    </row>
    <row r="1540" spans="1:40" s="194" customFormat="1" ht="15.75" hidden="1" customHeight="1" x14ac:dyDescent="0.15">
      <c r="A1540" s="181" t="str">
        <f>IF(H1540="","×","")</f>
        <v>×</v>
      </c>
      <c r="B1540" s="179"/>
      <c r="C1540" s="240" t="str">
        <f>IF(D1358="","",D1358)</f>
        <v/>
      </c>
      <c r="D1540" s="241"/>
      <c r="E1540" s="241" t="str">
        <f>IF(G1358="","",G1358)</f>
        <v/>
      </c>
      <c r="F1540" s="241"/>
      <c r="G1540" s="241"/>
      <c r="H1540" s="242" t="str">
        <f>IF(J1358="","",J1358)</f>
        <v/>
      </c>
      <c r="I1540" s="242"/>
      <c r="J1540" s="242"/>
      <c r="K1540" s="385">
        <f t="shared" si="306"/>
        <v>1302.3000000000002</v>
      </c>
      <c r="L1540" s="385"/>
      <c r="M1540" s="385"/>
      <c r="N1540" s="424"/>
      <c r="O1540" s="387" t="str">
        <f>IF(E1540="","",IF(E1540="粘性土",1,CHOOSE(AJ$1263,X$1257,X$1258,X$1259)))</f>
        <v/>
      </c>
      <c r="P1540" s="385"/>
      <c r="Q1540" s="385" t="str">
        <f>IF(E1540="","",IF(E1540="粘性土",1,CHOOSE(AJ$1263,AB$1257,AB$1258,AB$1259)))</f>
        <v/>
      </c>
      <c r="R1540" s="385"/>
      <c r="S1540" s="385" t="str">
        <f>IF(E1540="","",IF(E1540="粘性土",1,CHOOSE(AJ$1263,AF$1257,AF$1258,AF$1259)))</f>
        <v/>
      </c>
      <c r="T1540" s="385"/>
      <c r="U1540" s="388" t="str">
        <f>IF(E1540="","",IF(E1540="粘性土",1,AJ$1279))</f>
        <v/>
      </c>
      <c r="V1540" s="389"/>
      <c r="W1540" s="390"/>
      <c r="X1540" s="391" t="str">
        <f>IF(E1540="","",ROUND(K1540*O1540*U1540,1))</f>
        <v/>
      </c>
      <c r="Y1540" s="392"/>
      <c r="Z1540" s="392"/>
      <c r="AA1540" s="392"/>
      <c r="AB1540" s="391" t="str">
        <f>IF(E1540="","",ROUND(K1540*Q1540*U1540,1))</f>
        <v/>
      </c>
      <c r="AC1540" s="392"/>
      <c r="AD1540" s="392"/>
      <c r="AE1540" s="392"/>
      <c r="AF1540" s="391" t="str">
        <f>IF(E1540="","",ROUND(K1540*S1540*U1540,1))</f>
        <v/>
      </c>
      <c r="AG1540" s="392"/>
      <c r="AH1540" s="392"/>
      <c r="AI1540" s="393"/>
      <c r="AJ1540" s="84"/>
    </row>
    <row r="1541" spans="1:40" s="194" customFormat="1" ht="15.75" hidden="1" customHeight="1" x14ac:dyDescent="0.15">
      <c r="A1541" s="181" t="str">
        <f>A1540</f>
        <v>×</v>
      </c>
      <c r="B1541" s="179"/>
      <c r="C1541" s="251"/>
      <c r="D1541" s="252"/>
      <c r="E1541" s="252"/>
      <c r="F1541" s="252"/>
      <c r="G1541" s="252"/>
      <c r="H1541" s="253"/>
      <c r="I1541" s="253"/>
      <c r="J1541" s="253"/>
      <c r="K1541" s="396">
        <f t="shared" si="306"/>
        <v>1302.3000000000002</v>
      </c>
      <c r="L1541" s="396"/>
      <c r="M1541" s="396"/>
      <c r="N1541" s="425"/>
      <c r="O1541" s="398" t="str">
        <f>O1540</f>
        <v/>
      </c>
      <c r="P1541" s="396"/>
      <c r="Q1541" s="396" t="str">
        <f>Q1540</f>
        <v/>
      </c>
      <c r="R1541" s="396"/>
      <c r="S1541" s="396" t="str">
        <f>S1540</f>
        <v/>
      </c>
      <c r="T1541" s="396"/>
      <c r="U1541" s="399" t="str">
        <f>U1540</f>
        <v/>
      </c>
      <c r="V1541" s="400"/>
      <c r="W1541" s="401"/>
      <c r="X1541" s="402" t="str">
        <f>IF(E1540="","",ROUND(K1541*O1541*U1541,1))</f>
        <v/>
      </c>
      <c r="Y1541" s="403"/>
      <c r="Z1541" s="403"/>
      <c r="AA1541" s="403"/>
      <c r="AB1541" s="402" t="str">
        <f>IF(E1540="","",ROUND(K1541*Q1541*U1541,1))</f>
        <v/>
      </c>
      <c r="AC1541" s="403"/>
      <c r="AD1541" s="403"/>
      <c r="AE1541" s="403"/>
      <c r="AF1541" s="402" t="str">
        <f>IF(E1540="","",ROUND(K1541*S1541*U1541,1))</f>
        <v/>
      </c>
      <c r="AG1541" s="403"/>
      <c r="AH1541" s="403"/>
      <c r="AI1541" s="404"/>
      <c r="AJ1541" s="84"/>
    </row>
    <row r="1542" spans="1:40" s="194" customFormat="1" ht="15.75" customHeight="1" x14ac:dyDescent="0.15">
      <c r="C1542" s="66"/>
      <c r="D1542" s="66"/>
      <c r="E1542" s="66"/>
      <c r="F1542" s="66"/>
      <c r="G1542" s="66"/>
      <c r="H1542" s="183"/>
      <c r="I1542" s="183"/>
      <c r="J1542" s="183"/>
      <c r="K1542" s="183"/>
      <c r="L1542" s="183"/>
      <c r="M1542" s="66"/>
      <c r="N1542" s="66"/>
      <c r="O1542" s="66"/>
      <c r="P1542" s="66"/>
      <c r="Q1542" s="190"/>
      <c r="R1542" s="190"/>
      <c r="S1542" s="66"/>
      <c r="T1542" s="66"/>
      <c r="U1542" s="66"/>
      <c r="V1542" s="66"/>
      <c r="W1542" s="66"/>
      <c r="X1542" s="66"/>
      <c r="Y1542" s="66"/>
      <c r="Z1542" s="66"/>
      <c r="AA1542" s="50" t="s">
        <v>119</v>
      </c>
      <c r="AB1542" s="37" t="s">
        <v>487</v>
      </c>
      <c r="AC1542" s="183" t="s">
        <v>25</v>
      </c>
      <c r="AD1542" s="321">
        <f>杭先端径</f>
        <v>1.5</v>
      </c>
      <c r="AE1542" s="321"/>
      <c r="AF1542" s="321"/>
      <c r="AG1542" s="62" t="s">
        <v>416</v>
      </c>
      <c r="AH1542" s="183" t="s">
        <v>149</v>
      </c>
      <c r="AI1542" s="66"/>
    </row>
    <row r="1543" spans="1:40" s="194" customFormat="1" ht="15.75" customHeight="1" x14ac:dyDescent="0.15">
      <c r="B1543" s="179" t="s">
        <v>571</v>
      </c>
      <c r="H1543" s="179"/>
      <c r="I1543" s="179"/>
      <c r="J1543" s="179"/>
      <c r="K1543" s="179"/>
      <c r="L1543" s="179"/>
      <c r="M1543" s="180"/>
      <c r="N1543" s="188"/>
      <c r="O1543" s="188"/>
      <c r="P1543" s="188"/>
      <c r="Q1543" s="180"/>
      <c r="R1543" s="180"/>
      <c r="S1543" s="180"/>
      <c r="T1543" s="180"/>
      <c r="U1543" s="180"/>
      <c r="V1543" s="180"/>
      <c r="W1543" s="180"/>
      <c r="X1543" s="180"/>
      <c r="Y1543" s="180"/>
      <c r="Z1543" s="192"/>
      <c r="AA1543" s="192"/>
      <c r="AB1543" s="192"/>
      <c r="AC1543" s="188"/>
      <c r="AD1543" s="188"/>
      <c r="AE1543" s="188"/>
      <c r="AL1543" s="180"/>
      <c r="AM1543" s="180"/>
      <c r="AN1543" s="180"/>
    </row>
    <row r="1544" spans="1:40" s="194" customFormat="1" ht="15.75" customHeight="1" x14ac:dyDescent="0.15">
      <c r="H1544" s="179"/>
      <c r="I1544" s="179"/>
      <c r="J1544" s="179"/>
      <c r="K1544" s="179"/>
      <c r="L1544" s="179"/>
      <c r="M1544" s="180"/>
      <c r="N1544" s="188"/>
      <c r="O1544" s="188"/>
      <c r="P1544" s="188"/>
      <c r="Q1544" s="180"/>
      <c r="R1544" s="180"/>
      <c r="S1544" s="180"/>
      <c r="T1544" s="180"/>
      <c r="U1544" s="180"/>
      <c r="V1544" s="180"/>
      <c r="W1544" s="180"/>
      <c r="X1544" s="180"/>
      <c r="Y1544" s="180"/>
      <c r="Z1544" s="192"/>
      <c r="AA1544" s="192"/>
      <c r="AB1544" s="192"/>
      <c r="AC1544" s="188"/>
      <c r="AD1544" s="188"/>
      <c r="AE1544" s="188"/>
      <c r="AL1544" s="180"/>
      <c r="AM1544" s="180"/>
      <c r="AN1544" s="180"/>
    </row>
    <row r="1545" spans="1:40" s="194" customFormat="1" ht="15.75" customHeight="1" x14ac:dyDescent="0.15">
      <c r="C1545" s="28" t="s">
        <v>501</v>
      </c>
      <c r="D1545" s="34"/>
      <c r="E1545" s="34"/>
      <c r="F1545" s="34"/>
      <c r="G1545" s="28"/>
      <c r="H1545" s="28"/>
      <c r="I1545" s="28"/>
      <c r="J1545" s="28"/>
      <c r="K1545" s="28"/>
      <c r="L1545" s="28"/>
      <c r="M1545" s="28"/>
      <c r="N1545" s="28"/>
      <c r="O1545" s="28"/>
      <c r="P1545" s="28"/>
      <c r="Q1545" s="28"/>
      <c r="R1545" s="28"/>
      <c r="S1545" s="28"/>
      <c r="T1545" s="28"/>
      <c r="U1545" s="28"/>
      <c r="V1545" s="28"/>
      <c r="W1545" s="28"/>
      <c r="X1545" s="28"/>
      <c r="Y1545" s="28"/>
      <c r="Z1545" s="28"/>
      <c r="AA1545" s="34"/>
      <c r="AB1545" s="34"/>
      <c r="AC1545" s="34"/>
      <c r="AD1545" s="34"/>
      <c r="AE1545" s="34"/>
      <c r="AF1545" s="34"/>
      <c r="AG1545" s="34"/>
      <c r="AH1545" s="34"/>
      <c r="AI1545" s="34"/>
      <c r="AJ1545" s="34"/>
    </row>
    <row r="1546" spans="1:40" s="194" customFormat="1" ht="15.75" customHeight="1" x14ac:dyDescent="0.15">
      <c r="C1546" s="405" t="s">
        <v>8</v>
      </c>
      <c r="D1546" s="406"/>
      <c r="E1546" s="406" t="s">
        <v>332</v>
      </c>
      <c r="F1546" s="406"/>
      <c r="G1546" s="406"/>
      <c r="H1546" s="407" t="s">
        <v>181</v>
      </c>
      <c r="I1546" s="407"/>
      <c r="J1546" s="407"/>
      <c r="K1546" s="406" t="s">
        <v>488</v>
      </c>
      <c r="L1546" s="406"/>
      <c r="M1546" s="406"/>
      <c r="N1546" s="409"/>
      <c r="O1546" s="368" t="s">
        <v>274</v>
      </c>
      <c r="P1546" s="266"/>
      <c r="Q1546" s="266"/>
      <c r="R1546" s="266"/>
      <c r="S1546" s="266"/>
      <c r="T1546" s="266"/>
      <c r="U1546" s="266" t="s">
        <v>276</v>
      </c>
      <c r="V1546" s="266"/>
      <c r="W1546" s="410"/>
      <c r="X1546" s="265" t="s">
        <v>528</v>
      </c>
      <c r="Y1546" s="266"/>
      <c r="Z1546" s="266"/>
      <c r="AA1546" s="266"/>
      <c r="AB1546" s="266"/>
      <c r="AC1546" s="266"/>
      <c r="AD1546" s="266"/>
      <c r="AE1546" s="266"/>
      <c r="AF1546" s="266"/>
      <c r="AG1546" s="266"/>
      <c r="AH1546" s="266"/>
      <c r="AI1546" s="372"/>
      <c r="AJ1546" s="53"/>
    </row>
    <row r="1547" spans="1:40" s="194" customFormat="1" ht="15.75" customHeight="1" x14ac:dyDescent="0.15">
      <c r="C1547" s="374"/>
      <c r="D1547" s="327"/>
      <c r="E1547" s="327"/>
      <c r="F1547" s="327"/>
      <c r="G1547" s="327"/>
      <c r="H1547" s="408"/>
      <c r="I1547" s="408"/>
      <c r="J1547" s="408"/>
      <c r="K1547" s="327"/>
      <c r="L1547" s="327"/>
      <c r="M1547" s="327"/>
      <c r="N1547" s="332"/>
      <c r="O1547" s="412" t="s">
        <v>471</v>
      </c>
      <c r="P1547" s="253"/>
      <c r="Q1547" s="253" t="s">
        <v>472</v>
      </c>
      <c r="R1547" s="253"/>
      <c r="S1547" s="253" t="s">
        <v>473</v>
      </c>
      <c r="T1547" s="253"/>
      <c r="U1547" s="252"/>
      <c r="V1547" s="252"/>
      <c r="W1547" s="411"/>
      <c r="X1547" s="395" t="s">
        <v>471</v>
      </c>
      <c r="Y1547" s="253"/>
      <c r="Z1547" s="253"/>
      <c r="AA1547" s="253"/>
      <c r="AB1547" s="253" t="s">
        <v>472</v>
      </c>
      <c r="AC1547" s="253"/>
      <c r="AD1547" s="253"/>
      <c r="AE1547" s="253"/>
      <c r="AF1547" s="253" t="s">
        <v>473</v>
      </c>
      <c r="AG1547" s="253"/>
      <c r="AH1547" s="253"/>
      <c r="AI1547" s="413"/>
      <c r="AJ1547" s="55"/>
    </row>
    <row r="1548" spans="1:40" s="194" customFormat="1" ht="15.75" customHeight="1" x14ac:dyDescent="0.15">
      <c r="A1548" s="181" t="str">
        <f>IF(H1548="","×","")</f>
        <v/>
      </c>
      <c r="B1548" s="179"/>
      <c r="C1548" s="265">
        <f>IF(D1330="","",D1330)</f>
        <v>2</v>
      </c>
      <c r="D1548" s="266"/>
      <c r="E1548" s="266" t="str">
        <f>IF(G1330="","",G1330)</f>
        <v>砂質土</v>
      </c>
      <c r="F1548" s="266"/>
      <c r="G1548" s="266"/>
      <c r="H1548" s="267">
        <f>IF(J1330="","",J1330)</f>
        <v>0.33000001311302185</v>
      </c>
      <c r="I1548" s="267"/>
      <c r="J1548" s="267"/>
      <c r="K1548" s="414">
        <f t="shared" ref="K1548:K1577" si="307">AF1330*AD$1578</f>
        <v>452.09999999999997</v>
      </c>
      <c r="L1548" s="414"/>
      <c r="M1548" s="414"/>
      <c r="N1548" s="426"/>
      <c r="O1548" s="416">
        <f>IF(E1548="","",IF(E1548="粘性土",1,CHOOSE(AK$1263,X$1260,X$1261)))</f>
        <v>1</v>
      </c>
      <c r="P1548" s="414"/>
      <c r="Q1548" s="414">
        <f>IF(E1548="","",IF(E1548="粘性土",1,CHOOSE(AK$1263,AB$1260,AB$1261)))</f>
        <v>0.8</v>
      </c>
      <c r="R1548" s="414"/>
      <c r="S1548" s="414">
        <f>IF(E1548="","",IF(E1548="粘性土",1,CHOOSE(AK$1263,AF$1260,AF$1261)))</f>
        <v>0.7</v>
      </c>
      <c r="T1548" s="414"/>
      <c r="U1548" s="417">
        <f>IF(E1548="","",IF(E1548="粘性土",1,AJ$1279))</f>
        <v>0.83899999999999997</v>
      </c>
      <c r="V1548" s="418"/>
      <c r="W1548" s="419"/>
      <c r="X1548" s="420">
        <f>IF(E1548="","",ROUND(K1548*O1548*U1548,1))</f>
        <v>379.3</v>
      </c>
      <c r="Y1548" s="421"/>
      <c r="Z1548" s="421"/>
      <c r="AA1548" s="421"/>
      <c r="AB1548" s="420">
        <f>IF(E1548="","",ROUND(K1548*Q1548*U1548,1))</f>
        <v>303.39999999999998</v>
      </c>
      <c r="AC1548" s="421"/>
      <c r="AD1548" s="421"/>
      <c r="AE1548" s="421"/>
      <c r="AF1548" s="420">
        <f>IF(E1548="","",ROUND(K1548*S1548*U1548,1))</f>
        <v>265.5</v>
      </c>
      <c r="AG1548" s="421"/>
      <c r="AH1548" s="421"/>
      <c r="AI1548" s="422"/>
      <c r="AJ1548" s="84"/>
    </row>
    <row r="1549" spans="1:40" s="194" customFormat="1" ht="15.75" customHeight="1" x14ac:dyDescent="0.15">
      <c r="A1549" s="181" t="str">
        <f>A1548</f>
        <v/>
      </c>
      <c r="B1549" s="179"/>
      <c r="C1549" s="240"/>
      <c r="D1549" s="241"/>
      <c r="E1549" s="241"/>
      <c r="F1549" s="241"/>
      <c r="G1549" s="241"/>
      <c r="H1549" s="242"/>
      <c r="I1549" s="242"/>
      <c r="J1549" s="242"/>
      <c r="K1549" s="385">
        <f t="shared" si="307"/>
        <v>490.65000000000003</v>
      </c>
      <c r="L1549" s="385"/>
      <c r="M1549" s="385"/>
      <c r="N1549" s="424"/>
      <c r="O1549" s="387">
        <f>O1548</f>
        <v>1</v>
      </c>
      <c r="P1549" s="385"/>
      <c r="Q1549" s="385">
        <f>Q1548</f>
        <v>0.8</v>
      </c>
      <c r="R1549" s="385"/>
      <c r="S1549" s="385">
        <f>S1548</f>
        <v>0.7</v>
      </c>
      <c r="T1549" s="385"/>
      <c r="U1549" s="388">
        <f>U1548</f>
        <v>0.83899999999999997</v>
      </c>
      <c r="V1549" s="389"/>
      <c r="W1549" s="390"/>
      <c r="X1549" s="391">
        <f>IF(E1548="","",ROUND(K1549*O1549*U1549,1))</f>
        <v>411.7</v>
      </c>
      <c r="Y1549" s="392"/>
      <c r="Z1549" s="392"/>
      <c r="AA1549" s="392"/>
      <c r="AB1549" s="391">
        <f>IF(E1548="","",ROUND(K1549*Q1549*U1549,1))</f>
        <v>329.3</v>
      </c>
      <c r="AC1549" s="392"/>
      <c r="AD1549" s="392"/>
      <c r="AE1549" s="392"/>
      <c r="AF1549" s="391">
        <f>IF(E1548="","",ROUND(K1549*S1549*U1549,1))</f>
        <v>288.2</v>
      </c>
      <c r="AG1549" s="392"/>
      <c r="AH1549" s="392"/>
      <c r="AI1549" s="393"/>
      <c r="AJ1549" s="84"/>
    </row>
    <row r="1550" spans="1:40" s="194" customFormat="1" ht="15.75" customHeight="1" x14ac:dyDescent="0.15">
      <c r="A1550" s="181" t="str">
        <f>IF(H1550="","×","")</f>
        <v/>
      </c>
      <c r="B1550" s="179"/>
      <c r="C1550" s="240">
        <f>IF(D1332="","",D1332)</f>
        <v>3</v>
      </c>
      <c r="D1550" s="241"/>
      <c r="E1550" s="241" t="str">
        <f>IF(G1332="","",G1332)</f>
        <v>粘性土</v>
      </c>
      <c r="F1550" s="241"/>
      <c r="G1550" s="241"/>
      <c r="H1550" s="242">
        <f>IF(J1332="","",J1332)</f>
        <v>1.5</v>
      </c>
      <c r="I1550" s="242"/>
      <c r="J1550" s="242"/>
      <c r="K1550" s="385">
        <f t="shared" si="307"/>
        <v>194.39999999999998</v>
      </c>
      <c r="L1550" s="385"/>
      <c r="M1550" s="385"/>
      <c r="N1550" s="424"/>
      <c r="O1550" s="387">
        <f>IF(E1550="","",IF(E1550="粘性土",1,CHOOSE(AK$1263,X$1260,X$1261)))</f>
        <v>1</v>
      </c>
      <c r="P1550" s="385"/>
      <c r="Q1550" s="385">
        <f>IF(E1550="","",IF(E1550="粘性土",1,CHOOSE(AK$1263,AB$1260,AB$1261)))</f>
        <v>1</v>
      </c>
      <c r="R1550" s="385"/>
      <c r="S1550" s="385">
        <f>IF(E1550="","",IF(E1550="粘性土",1,CHOOSE(AK$1263,AF$1260,AF$1261)))</f>
        <v>1</v>
      </c>
      <c r="T1550" s="385"/>
      <c r="U1550" s="388">
        <f>IF(E1550="","",IF(E1550="粘性土",1,AJ$1279))</f>
        <v>1</v>
      </c>
      <c r="V1550" s="389"/>
      <c r="W1550" s="390"/>
      <c r="X1550" s="391">
        <f>IF(E1550="","",ROUND(K1550*O1550*U1550,1))</f>
        <v>194.4</v>
      </c>
      <c r="Y1550" s="392"/>
      <c r="Z1550" s="392"/>
      <c r="AA1550" s="392"/>
      <c r="AB1550" s="391">
        <f>IF(E1550="","",ROUND(K1550*Q1550*U1550,1))</f>
        <v>194.4</v>
      </c>
      <c r="AC1550" s="392"/>
      <c r="AD1550" s="392"/>
      <c r="AE1550" s="392"/>
      <c r="AF1550" s="391">
        <f>IF(E1550="","",ROUND(K1550*S1550*U1550,1))</f>
        <v>194.4</v>
      </c>
      <c r="AG1550" s="392"/>
      <c r="AH1550" s="392"/>
      <c r="AI1550" s="393"/>
      <c r="AJ1550" s="84"/>
    </row>
    <row r="1551" spans="1:40" s="194" customFormat="1" ht="15.75" customHeight="1" x14ac:dyDescent="0.15">
      <c r="A1551" s="181" t="str">
        <f>A1550</f>
        <v/>
      </c>
      <c r="B1551" s="179"/>
      <c r="C1551" s="240"/>
      <c r="D1551" s="241"/>
      <c r="E1551" s="241"/>
      <c r="F1551" s="241"/>
      <c r="G1551" s="241"/>
      <c r="H1551" s="242"/>
      <c r="I1551" s="242"/>
      <c r="J1551" s="242"/>
      <c r="K1551" s="385">
        <f t="shared" si="307"/>
        <v>194.39999999999998</v>
      </c>
      <c r="L1551" s="385"/>
      <c r="M1551" s="385"/>
      <c r="N1551" s="424"/>
      <c r="O1551" s="387">
        <f>O1550</f>
        <v>1</v>
      </c>
      <c r="P1551" s="385"/>
      <c r="Q1551" s="385">
        <f>Q1550</f>
        <v>1</v>
      </c>
      <c r="R1551" s="385"/>
      <c r="S1551" s="385">
        <f>S1550</f>
        <v>1</v>
      </c>
      <c r="T1551" s="385"/>
      <c r="U1551" s="388">
        <f>U1550</f>
        <v>1</v>
      </c>
      <c r="V1551" s="389"/>
      <c r="W1551" s="390"/>
      <c r="X1551" s="391">
        <f>IF(E1550="","",ROUND(K1551*O1551*U1551,1))</f>
        <v>194.4</v>
      </c>
      <c r="Y1551" s="392"/>
      <c r="Z1551" s="392"/>
      <c r="AA1551" s="392"/>
      <c r="AB1551" s="391">
        <f>IF(E1550="","",ROUND(K1551*Q1551*U1551,1))</f>
        <v>194.4</v>
      </c>
      <c r="AC1551" s="392"/>
      <c r="AD1551" s="392"/>
      <c r="AE1551" s="392"/>
      <c r="AF1551" s="391">
        <f>IF(E1550="","",ROUND(K1551*S1551*U1551,1))</f>
        <v>194.4</v>
      </c>
      <c r="AG1551" s="392"/>
      <c r="AH1551" s="392"/>
      <c r="AI1551" s="393"/>
      <c r="AJ1551" s="84"/>
    </row>
    <row r="1552" spans="1:40" s="194" customFormat="1" ht="15.75" customHeight="1" x14ac:dyDescent="0.15">
      <c r="A1552" s="181" t="str">
        <f>IF(H1552="","×","")</f>
        <v/>
      </c>
      <c r="B1552" s="179"/>
      <c r="C1552" s="240">
        <f>IF(D1334="","",D1334)</f>
        <v>4</v>
      </c>
      <c r="D1552" s="241"/>
      <c r="E1552" s="241" t="str">
        <f>IF(G1334="","",G1334)</f>
        <v>粘性土</v>
      </c>
      <c r="F1552" s="241"/>
      <c r="G1552" s="241"/>
      <c r="H1552" s="242">
        <f>IF(J1334="","",J1334)</f>
        <v>6.5500001907348633</v>
      </c>
      <c r="I1552" s="242"/>
      <c r="J1552" s="242"/>
      <c r="K1552" s="385">
        <f t="shared" si="307"/>
        <v>437.40000000000003</v>
      </c>
      <c r="L1552" s="385"/>
      <c r="M1552" s="385"/>
      <c r="N1552" s="424"/>
      <c r="O1552" s="387">
        <f>IF(E1552="","",IF(E1552="粘性土",1,CHOOSE(AK$1263,X$1260,X$1261)))</f>
        <v>1</v>
      </c>
      <c r="P1552" s="385"/>
      <c r="Q1552" s="385">
        <f>IF(E1552="","",IF(E1552="粘性土",1,CHOOSE(AK$1263,AB$1260,AB$1261)))</f>
        <v>1</v>
      </c>
      <c r="R1552" s="385"/>
      <c r="S1552" s="385">
        <f>IF(E1552="","",IF(E1552="粘性土",1,CHOOSE(AK$1263,AF$1260,AF$1261)))</f>
        <v>1</v>
      </c>
      <c r="T1552" s="385"/>
      <c r="U1552" s="388">
        <f>IF(E1552="","",IF(E1552="粘性土",1,AJ$1279))</f>
        <v>1</v>
      </c>
      <c r="V1552" s="389"/>
      <c r="W1552" s="390"/>
      <c r="X1552" s="391">
        <f>IF(E1552="","",ROUND(K1552*O1552*U1552,1))</f>
        <v>437.4</v>
      </c>
      <c r="Y1552" s="392"/>
      <c r="Z1552" s="392"/>
      <c r="AA1552" s="392"/>
      <c r="AB1552" s="391">
        <f>IF(E1552="","",ROUND(K1552*Q1552*U1552,1))</f>
        <v>437.4</v>
      </c>
      <c r="AC1552" s="392"/>
      <c r="AD1552" s="392"/>
      <c r="AE1552" s="392"/>
      <c r="AF1552" s="391">
        <f>IF(E1552="","",ROUND(K1552*S1552*U1552,1))</f>
        <v>437.4</v>
      </c>
      <c r="AG1552" s="392"/>
      <c r="AH1552" s="392"/>
      <c r="AI1552" s="393"/>
      <c r="AJ1552" s="84"/>
    </row>
    <row r="1553" spans="1:36" s="194" customFormat="1" ht="15.75" customHeight="1" x14ac:dyDescent="0.15">
      <c r="A1553" s="181" t="str">
        <f>A1552</f>
        <v/>
      </c>
      <c r="B1553" s="179"/>
      <c r="C1553" s="240"/>
      <c r="D1553" s="241"/>
      <c r="E1553" s="241"/>
      <c r="F1553" s="241"/>
      <c r="G1553" s="241"/>
      <c r="H1553" s="242"/>
      <c r="I1553" s="242"/>
      <c r="J1553" s="242"/>
      <c r="K1553" s="385">
        <f t="shared" si="307"/>
        <v>437.40000000000003</v>
      </c>
      <c r="L1553" s="385"/>
      <c r="M1553" s="385"/>
      <c r="N1553" s="424"/>
      <c r="O1553" s="387">
        <f t="shared" ref="O1553" si="308">O1552</f>
        <v>1</v>
      </c>
      <c r="P1553" s="385"/>
      <c r="Q1553" s="385">
        <f t="shared" ref="Q1553" si="309">Q1552</f>
        <v>1</v>
      </c>
      <c r="R1553" s="385"/>
      <c r="S1553" s="385">
        <f t="shared" ref="S1553" si="310">S1552</f>
        <v>1</v>
      </c>
      <c r="T1553" s="385"/>
      <c r="U1553" s="388">
        <f>U1552</f>
        <v>1</v>
      </c>
      <c r="V1553" s="389"/>
      <c r="W1553" s="390"/>
      <c r="X1553" s="391">
        <f>IF(E1552="","",ROUND(K1553*O1553*U1553,1))</f>
        <v>437.4</v>
      </c>
      <c r="Y1553" s="392"/>
      <c r="Z1553" s="392"/>
      <c r="AA1553" s="392"/>
      <c r="AB1553" s="391">
        <f>IF(E1552="","",ROUND(K1553*Q1553*U1553,1))</f>
        <v>437.4</v>
      </c>
      <c r="AC1553" s="392"/>
      <c r="AD1553" s="392"/>
      <c r="AE1553" s="392"/>
      <c r="AF1553" s="391">
        <f>IF(E1552="","",ROUND(K1553*S1553*U1553,1))</f>
        <v>437.4</v>
      </c>
      <c r="AG1553" s="392"/>
      <c r="AH1553" s="392"/>
      <c r="AI1553" s="393"/>
      <c r="AJ1553" s="84"/>
    </row>
    <row r="1554" spans="1:36" s="194" customFormat="1" ht="15.75" customHeight="1" x14ac:dyDescent="0.15">
      <c r="A1554" s="181" t="str">
        <f>IF(H1554="","×","")</f>
        <v/>
      </c>
      <c r="B1554" s="179"/>
      <c r="C1554" s="240">
        <f>IF(D1336="","",D1336)</f>
        <v>5</v>
      </c>
      <c r="D1554" s="241"/>
      <c r="E1554" s="241" t="str">
        <f>IF(G1336="","",G1336)</f>
        <v>粘性土</v>
      </c>
      <c r="F1554" s="241"/>
      <c r="G1554" s="241"/>
      <c r="H1554" s="242">
        <f>IF(J1336="","",J1336)</f>
        <v>3.4500000476837158</v>
      </c>
      <c r="I1554" s="242"/>
      <c r="J1554" s="242"/>
      <c r="K1554" s="385">
        <f t="shared" si="307"/>
        <v>716.84999999999991</v>
      </c>
      <c r="L1554" s="385"/>
      <c r="M1554" s="385"/>
      <c r="N1554" s="424"/>
      <c r="O1554" s="387">
        <f>IF(E1554="","",IF(E1554="粘性土",1,CHOOSE(AK$1263,X$1260,X$1261)))</f>
        <v>1</v>
      </c>
      <c r="P1554" s="385"/>
      <c r="Q1554" s="385">
        <f>IF(E1554="","",IF(E1554="粘性土",1,CHOOSE(AK$1263,AB$1260,AB$1261)))</f>
        <v>1</v>
      </c>
      <c r="R1554" s="385"/>
      <c r="S1554" s="385">
        <f>IF(E1554="","",IF(E1554="粘性土",1,CHOOSE(AK$1263,AF$1260,AF$1261)))</f>
        <v>1</v>
      </c>
      <c r="T1554" s="385"/>
      <c r="U1554" s="388">
        <f>IF(E1554="","",IF(E1554="粘性土",1,AJ$1279))</f>
        <v>1</v>
      </c>
      <c r="V1554" s="389"/>
      <c r="W1554" s="390"/>
      <c r="X1554" s="391">
        <f>IF(E1554="","",ROUND(K1554*O1554*U1554,1))</f>
        <v>716.9</v>
      </c>
      <c r="Y1554" s="392"/>
      <c r="Z1554" s="392"/>
      <c r="AA1554" s="392"/>
      <c r="AB1554" s="391">
        <f>IF(E1554="","",ROUND(K1554*Q1554*U1554,1))</f>
        <v>716.9</v>
      </c>
      <c r="AC1554" s="392"/>
      <c r="AD1554" s="392"/>
      <c r="AE1554" s="392"/>
      <c r="AF1554" s="391">
        <f>IF(E1554="","",ROUND(K1554*S1554*U1554,1))</f>
        <v>716.9</v>
      </c>
      <c r="AG1554" s="392"/>
      <c r="AH1554" s="392"/>
      <c r="AI1554" s="393"/>
      <c r="AJ1554" s="84"/>
    </row>
    <row r="1555" spans="1:36" s="194" customFormat="1" ht="15.75" customHeight="1" x14ac:dyDescent="0.15">
      <c r="A1555" s="181" t="str">
        <f>A1554</f>
        <v/>
      </c>
      <c r="B1555" s="179"/>
      <c r="C1555" s="240"/>
      <c r="D1555" s="241"/>
      <c r="E1555" s="241"/>
      <c r="F1555" s="241"/>
      <c r="G1555" s="241"/>
      <c r="H1555" s="242"/>
      <c r="I1555" s="242"/>
      <c r="J1555" s="242"/>
      <c r="K1555" s="385">
        <f t="shared" si="307"/>
        <v>716.84999999999991</v>
      </c>
      <c r="L1555" s="385"/>
      <c r="M1555" s="385"/>
      <c r="N1555" s="424"/>
      <c r="O1555" s="387">
        <f t="shared" ref="O1555" si="311">O1554</f>
        <v>1</v>
      </c>
      <c r="P1555" s="385"/>
      <c r="Q1555" s="385">
        <f t="shared" ref="Q1555" si="312">Q1554</f>
        <v>1</v>
      </c>
      <c r="R1555" s="385"/>
      <c r="S1555" s="385">
        <f t="shared" ref="S1555" si="313">S1554</f>
        <v>1</v>
      </c>
      <c r="T1555" s="385"/>
      <c r="U1555" s="388">
        <f>U1554</f>
        <v>1</v>
      </c>
      <c r="V1555" s="389"/>
      <c r="W1555" s="390"/>
      <c r="X1555" s="391">
        <f>IF(E1554="","",ROUND(K1555*O1555*U1555,1))</f>
        <v>716.9</v>
      </c>
      <c r="Y1555" s="392"/>
      <c r="Z1555" s="392"/>
      <c r="AA1555" s="392"/>
      <c r="AB1555" s="391">
        <f>IF(E1554="","",ROUND(K1555*Q1555*U1555,1))</f>
        <v>716.9</v>
      </c>
      <c r="AC1555" s="392"/>
      <c r="AD1555" s="392"/>
      <c r="AE1555" s="392"/>
      <c r="AF1555" s="391">
        <f>IF(E1554="","",ROUND(K1555*S1555*U1555,1))</f>
        <v>716.9</v>
      </c>
      <c r="AG1555" s="392"/>
      <c r="AH1555" s="392"/>
      <c r="AI1555" s="393"/>
      <c r="AJ1555" s="84"/>
    </row>
    <row r="1556" spans="1:36" s="194" customFormat="1" ht="15.75" customHeight="1" x14ac:dyDescent="0.15">
      <c r="A1556" s="181" t="str">
        <f>IF(H1556="","×","")</f>
        <v/>
      </c>
      <c r="B1556" s="179"/>
      <c r="C1556" s="240">
        <f>IF(D1338="","",D1338)</f>
        <v>6</v>
      </c>
      <c r="D1556" s="241"/>
      <c r="E1556" s="241" t="str">
        <f>IF(G1338="","",G1338)</f>
        <v>粘性土</v>
      </c>
      <c r="F1556" s="241"/>
      <c r="G1556" s="241"/>
      <c r="H1556" s="242">
        <f>IF(J1338="","",J1338)</f>
        <v>2.3499999046325684</v>
      </c>
      <c r="I1556" s="242"/>
      <c r="J1556" s="242"/>
      <c r="K1556" s="385">
        <f t="shared" si="307"/>
        <v>1165.0500000000002</v>
      </c>
      <c r="L1556" s="385"/>
      <c r="M1556" s="385"/>
      <c r="N1556" s="424"/>
      <c r="O1556" s="387">
        <f>IF(E1556="","",IF(E1556="粘性土",1,CHOOSE(AK$1263,X$1260,X$1261)))</f>
        <v>1</v>
      </c>
      <c r="P1556" s="385"/>
      <c r="Q1556" s="385">
        <f>IF(E1556="","",IF(E1556="粘性土",1,CHOOSE(AK$1263,AB$1260,AB$1261)))</f>
        <v>1</v>
      </c>
      <c r="R1556" s="385"/>
      <c r="S1556" s="385">
        <f>IF(E1556="","",IF(E1556="粘性土",1,CHOOSE(AK$1263,AF$1260,AF$1261)))</f>
        <v>1</v>
      </c>
      <c r="T1556" s="385"/>
      <c r="U1556" s="388">
        <f>IF(E1556="","",IF(E1556="粘性土",1,AJ$1279))</f>
        <v>1</v>
      </c>
      <c r="V1556" s="389"/>
      <c r="W1556" s="390"/>
      <c r="X1556" s="391">
        <f>IF(E1556="","",ROUND(K1556*O1556*U1556,1))</f>
        <v>1165.0999999999999</v>
      </c>
      <c r="Y1556" s="392"/>
      <c r="Z1556" s="392"/>
      <c r="AA1556" s="392"/>
      <c r="AB1556" s="391">
        <f>IF(E1556="","",ROUND(K1556*Q1556*U1556,1))</f>
        <v>1165.0999999999999</v>
      </c>
      <c r="AC1556" s="392"/>
      <c r="AD1556" s="392"/>
      <c r="AE1556" s="392"/>
      <c r="AF1556" s="391">
        <f>IF(E1556="","",ROUND(K1556*S1556*U1556,1))</f>
        <v>1165.0999999999999</v>
      </c>
      <c r="AG1556" s="392"/>
      <c r="AH1556" s="392"/>
      <c r="AI1556" s="393"/>
      <c r="AJ1556" s="84"/>
    </row>
    <row r="1557" spans="1:36" s="194" customFormat="1" ht="15.75" customHeight="1" x14ac:dyDescent="0.15">
      <c r="A1557" s="181" t="str">
        <f>A1556</f>
        <v/>
      </c>
      <c r="B1557" s="179"/>
      <c r="C1557" s="240"/>
      <c r="D1557" s="241"/>
      <c r="E1557" s="241"/>
      <c r="F1557" s="241"/>
      <c r="G1557" s="241"/>
      <c r="H1557" s="242"/>
      <c r="I1557" s="242"/>
      <c r="J1557" s="242"/>
      <c r="K1557" s="385">
        <f t="shared" si="307"/>
        <v>1165.0500000000002</v>
      </c>
      <c r="L1557" s="385"/>
      <c r="M1557" s="385"/>
      <c r="N1557" s="424"/>
      <c r="O1557" s="387">
        <f t="shared" ref="O1557" si="314">O1556</f>
        <v>1</v>
      </c>
      <c r="P1557" s="385"/>
      <c r="Q1557" s="385">
        <f t="shared" ref="Q1557" si="315">Q1556</f>
        <v>1</v>
      </c>
      <c r="R1557" s="385"/>
      <c r="S1557" s="385">
        <f t="shared" ref="S1557" si="316">S1556</f>
        <v>1</v>
      </c>
      <c r="T1557" s="385"/>
      <c r="U1557" s="388">
        <f>U1556</f>
        <v>1</v>
      </c>
      <c r="V1557" s="389"/>
      <c r="W1557" s="390"/>
      <c r="X1557" s="391">
        <f>IF(E1556="","",ROUND(K1557*O1557*U1557,1))</f>
        <v>1165.0999999999999</v>
      </c>
      <c r="Y1557" s="392"/>
      <c r="Z1557" s="392"/>
      <c r="AA1557" s="392"/>
      <c r="AB1557" s="391">
        <f>IF(E1556="","",ROUND(K1557*Q1557*U1557,1))</f>
        <v>1165.0999999999999</v>
      </c>
      <c r="AC1557" s="392"/>
      <c r="AD1557" s="392"/>
      <c r="AE1557" s="392"/>
      <c r="AF1557" s="391">
        <f>IF(E1556="","",ROUND(K1557*S1557*U1557,1))</f>
        <v>1165.0999999999999</v>
      </c>
      <c r="AG1557" s="392"/>
      <c r="AH1557" s="392"/>
      <c r="AI1557" s="393"/>
      <c r="AJ1557" s="84"/>
    </row>
    <row r="1558" spans="1:36" s="194" customFormat="1" ht="15.75" customHeight="1" x14ac:dyDescent="0.15">
      <c r="A1558" s="181" t="str">
        <f>IF(H1558="","×","")</f>
        <v/>
      </c>
      <c r="B1558" s="179"/>
      <c r="C1558" s="240">
        <f>IF(D1340="","",D1340)</f>
        <v>7</v>
      </c>
      <c r="D1558" s="241"/>
      <c r="E1558" s="241" t="str">
        <f>IF(G1340="","",G1340)</f>
        <v>砂質土</v>
      </c>
      <c r="F1558" s="241"/>
      <c r="G1558" s="241"/>
      <c r="H1558" s="242">
        <f>IF(J1340="","",J1340)</f>
        <v>8.6000003814697266</v>
      </c>
      <c r="I1558" s="242"/>
      <c r="J1558" s="242"/>
      <c r="K1558" s="385">
        <f t="shared" si="307"/>
        <v>1924.9499999999998</v>
      </c>
      <c r="L1558" s="385"/>
      <c r="M1558" s="385"/>
      <c r="N1558" s="424"/>
      <c r="O1558" s="387">
        <f>IF(E1558="","",IF(E1558="粘性土",1,CHOOSE(AK$1263,X$1260,X$1261)))</f>
        <v>1</v>
      </c>
      <c r="P1558" s="385"/>
      <c r="Q1558" s="385">
        <f>IF(E1558="","",IF(E1558="粘性土",1,CHOOSE(AK$1263,AB$1260,AB$1261)))</f>
        <v>0.8</v>
      </c>
      <c r="R1558" s="385"/>
      <c r="S1558" s="385">
        <f>IF(E1558="","",IF(E1558="粘性土",1,CHOOSE(AK$1263,AF$1260,AF$1261)))</f>
        <v>0.7</v>
      </c>
      <c r="T1558" s="385"/>
      <c r="U1558" s="388">
        <f>IF(E1558="","",IF(E1558="粘性土",1,AJ$1279))</f>
        <v>0.83899999999999997</v>
      </c>
      <c r="V1558" s="389"/>
      <c r="W1558" s="390"/>
      <c r="X1558" s="391">
        <f>IF(E1558="","",ROUND(K1558*O1558*U1558,1))</f>
        <v>1615</v>
      </c>
      <c r="Y1558" s="392"/>
      <c r="Z1558" s="392"/>
      <c r="AA1558" s="392"/>
      <c r="AB1558" s="391">
        <f>IF(E1558="","",ROUND(K1558*Q1558*U1558,1))</f>
        <v>1292</v>
      </c>
      <c r="AC1558" s="392"/>
      <c r="AD1558" s="392"/>
      <c r="AE1558" s="392"/>
      <c r="AF1558" s="391">
        <f>IF(E1558="","",ROUND(K1558*S1558*U1558,1))</f>
        <v>1130.5</v>
      </c>
      <c r="AG1558" s="392"/>
      <c r="AH1558" s="392"/>
      <c r="AI1558" s="393"/>
      <c r="AJ1558" s="84"/>
    </row>
    <row r="1559" spans="1:36" s="194" customFormat="1" ht="15.75" customHeight="1" x14ac:dyDescent="0.15">
      <c r="A1559" s="181" t="str">
        <f>A1558</f>
        <v/>
      </c>
      <c r="B1559" s="179"/>
      <c r="C1559" s="240"/>
      <c r="D1559" s="241"/>
      <c r="E1559" s="241"/>
      <c r="F1559" s="241"/>
      <c r="G1559" s="241"/>
      <c r="H1559" s="242"/>
      <c r="I1559" s="242"/>
      <c r="J1559" s="242"/>
      <c r="K1559" s="385">
        <f t="shared" si="307"/>
        <v>3156.8999999999996</v>
      </c>
      <c r="L1559" s="385"/>
      <c r="M1559" s="385"/>
      <c r="N1559" s="424"/>
      <c r="O1559" s="387">
        <f>O1558</f>
        <v>1</v>
      </c>
      <c r="P1559" s="385"/>
      <c r="Q1559" s="385">
        <f>Q1558</f>
        <v>0.8</v>
      </c>
      <c r="R1559" s="385"/>
      <c r="S1559" s="385">
        <f>S1558</f>
        <v>0.7</v>
      </c>
      <c r="T1559" s="385"/>
      <c r="U1559" s="388">
        <f>U1558</f>
        <v>0.83899999999999997</v>
      </c>
      <c r="V1559" s="389"/>
      <c r="W1559" s="390"/>
      <c r="X1559" s="391">
        <f>IF(E1558="","",ROUND(K1559*O1559*U1559,1))</f>
        <v>2648.6</v>
      </c>
      <c r="Y1559" s="392"/>
      <c r="Z1559" s="392"/>
      <c r="AA1559" s="392"/>
      <c r="AB1559" s="391">
        <f>IF(E1558="","",ROUND(K1559*Q1559*U1559,1))</f>
        <v>2118.9</v>
      </c>
      <c r="AC1559" s="392"/>
      <c r="AD1559" s="392"/>
      <c r="AE1559" s="392"/>
      <c r="AF1559" s="391">
        <f>IF(E1558="","",ROUND(K1559*S1559*U1559,1))</f>
        <v>1854</v>
      </c>
      <c r="AG1559" s="392"/>
      <c r="AH1559" s="392"/>
      <c r="AI1559" s="393"/>
      <c r="AJ1559" s="84"/>
    </row>
    <row r="1560" spans="1:36" s="194" customFormat="1" ht="15.75" customHeight="1" x14ac:dyDescent="0.15">
      <c r="A1560" s="181" t="str">
        <f>IF(H1560="","×","")</f>
        <v/>
      </c>
      <c r="B1560" s="179"/>
      <c r="C1560" s="240">
        <f>IF(D1342="","",D1342)</f>
        <v>8</v>
      </c>
      <c r="D1560" s="241"/>
      <c r="E1560" s="241" t="str">
        <f>IF(G1342="","",G1342)</f>
        <v>粘性土</v>
      </c>
      <c r="F1560" s="241"/>
      <c r="G1560" s="241"/>
      <c r="H1560" s="242">
        <f>IF(J1342="","",J1342)</f>
        <v>2.2000000476837158</v>
      </c>
      <c r="I1560" s="242"/>
      <c r="J1560" s="242"/>
      <c r="K1560" s="385">
        <f t="shared" si="307"/>
        <v>1143.4499999999998</v>
      </c>
      <c r="L1560" s="385"/>
      <c r="M1560" s="385"/>
      <c r="N1560" s="424"/>
      <c r="O1560" s="387">
        <f>IF(E1560="","",IF(E1560="粘性土",1,CHOOSE(AK$1263,X$1260,X$1261)))</f>
        <v>1</v>
      </c>
      <c r="P1560" s="385"/>
      <c r="Q1560" s="385">
        <f>IF(E1560="","",IF(E1560="粘性土",1,CHOOSE(AK$1263,AB$1260,AB$1261)))</f>
        <v>1</v>
      </c>
      <c r="R1560" s="385"/>
      <c r="S1560" s="385">
        <f>IF(E1560="","",IF(E1560="粘性土",1,CHOOSE(AK$1263,AF$1260,AF$1261)))</f>
        <v>1</v>
      </c>
      <c r="T1560" s="385"/>
      <c r="U1560" s="388">
        <f>IF(E1560="","",IF(E1560="粘性土",1,AJ$1279))</f>
        <v>1</v>
      </c>
      <c r="V1560" s="389"/>
      <c r="W1560" s="390"/>
      <c r="X1560" s="391">
        <f>IF(E1560="","",ROUND(K1560*O1560*U1560,1))</f>
        <v>1143.5</v>
      </c>
      <c r="Y1560" s="392"/>
      <c r="Z1560" s="392"/>
      <c r="AA1560" s="392"/>
      <c r="AB1560" s="391">
        <f>IF(E1560="","",ROUND(K1560*Q1560*U1560,1))</f>
        <v>1143.5</v>
      </c>
      <c r="AC1560" s="392"/>
      <c r="AD1560" s="392"/>
      <c r="AE1560" s="392"/>
      <c r="AF1560" s="391">
        <f>IF(E1560="","",ROUND(K1560*S1560*U1560,1))</f>
        <v>1143.5</v>
      </c>
      <c r="AG1560" s="392"/>
      <c r="AH1560" s="392"/>
      <c r="AI1560" s="393"/>
      <c r="AJ1560" s="84"/>
    </row>
    <row r="1561" spans="1:36" s="194" customFormat="1" ht="15.75" customHeight="1" x14ac:dyDescent="0.15">
      <c r="A1561" s="181" t="str">
        <f>A1560</f>
        <v/>
      </c>
      <c r="B1561" s="179"/>
      <c r="C1561" s="240"/>
      <c r="D1561" s="241"/>
      <c r="E1561" s="241"/>
      <c r="F1561" s="241"/>
      <c r="G1561" s="241"/>
      <c r="H1561" s="242"/>
      <c r="I1561" s="242"/>
      <c r="J1561" s="242"/>
      <c r="K1561" s="385">
        <f t="shared" si="307"/>
        <v>1143.4499999999998</v>
      </c>
      <c r="L1561" s="385"/>
      <c r="M1561" s="385"/>
      <c r="N1561" s="424"/>
      <c r="O1561" s="387">
        <f>O1560</f>
        <v>1</v>
      </c>
      <c r="P1561" s="385"/>
      <c r="Q1561" s="385">
        <f>Q1560</f>
        <v>1</v>
      </c>
      <c r="R1561" s="385"/>
      <c r="S1561" s="385">
        <f>S1560</f>
        <v>1</v>
      </c>
      <c r="T1561" s="385"/>
      <c r="U1561" s="388">
        <f>U1560</f>
        <v>1</v>
      </c>
      <c r="V1561" s="389"/>
      <c r="W1561" s="390"/>
      <c r="X1561" s="391">
        <f>IF(E1560="","",ROUND(K1561*O1561*U1561,1))</f>
        <v>1143.5</v>
      </c>
      <c r="Y1561" s="392"/>
      <c r="Z1561" s="392"/>
      <c r="AA1561" s="392"/>
      <c r="AB1561" s="391">
        <f>IF(E1560="","",ROUND(K1561*Q1561*U1561,1))</f>
        <v>1143.5</v>
      </c>
      <c r="AC1561" s="392"/>
      <c r="AD1561" s="392"/>
      <c r="AE1561" s="392"/>
      <c r="AF1561" s="391">
        <f>IF(E1560="","",ROUND(K1561*S1561*U1561,1))</f>
        <v>1143.5</v>
      </c>
      <c r="AG1561" s="392"/>
      <c r="AH1561" s="392"/>
      <c r="AI1561" s="393"/>
      <c r="AJ1561" s="84"/>
    </row>
    <row r="1562" spans="1:36" s="194" customFormat="1" ht="15.75" customHeight="1" x14ac:dyDescent="0.15">
      <c r="A1562" s="181" t="str">
        <f>IF(H1562="","×","")</f>
        <v/>
      </c>
      <c r="B1562" s="179"/>
      <c r="C1562" s="240">
        <f>IF(D1344="","",D1344)</f>
        <v>9</v>
      </c>
      <c r="D1562" s="241"/>
      <c r="E1562" s="241" t="str">
        <f>IF(G1344="","",G1344)</f>
        <v>砂質土</v>
      </c>
      <c r="F1562" s="241"/>
      <c r="G1562" s="241"/>
      <c r="H1562" s="242">
        <f>IF(J1344="","",J1344)</f>
        <v>1.5</v>
      </c>
      <c r="I1562" s="242"/>
      <c r="J1562" s="242"/>
      <c r="K1562" s="385">
        <f t="shared" si="307"/>
        <v>3004.6499999999996</v>
      </c>
      <c r="L1562" s="385"/>
      <c r="M1562" s="385"/>
      <c r="N1562" s="424"/>
      <c r="O1562" s="387">
        <f>IF(E1562="","",IF(E1562="粘性土",1,CHOOSE(AK$1263,X$1260,X$1261)))</f>
        <v>1</v>
      </c>
      <c r="P1562" s="385"/>
      <c r="Q1562" s="385">
        <f>IF(E1562="","",IF(E1562="粘性土",1,CHOOSE(AK$1263,AB$1260,AB$1261)))</f>
        <v>0.8</v>
      </c>
      <c r="R1562" s="385"/>
      <c r="S1562" s="385">
        <f>IF(E1562="","",IF(E1562="粘性土",1,CHOOSE(AK$1263,AF$1260,AF$1261)))</f>
        <v>0.7</v>
      </c>
      <c r="T1562" s="385"/>
      <c r="U1562" s="388">
        <f>IF(E1562="","",IF(E1562="粘性土",1,AJ$1279))</f>
        <v>0.83899999999999997</v>
      </c>
      <c r="V1562" s="389"/>
      <c r="W1562" s="390"/>
      <c r="X1562" s="391">
        <f>IF(E1562="","",ROUND(K1562*O1562*U1562,1))</f>
        <v>2520.9</v>
      </c>
      <c r="Y1562" s="392"/>
      <c r="Z1562" s="392"/>
      <c r="AA1562" s="392"/>
      <c r="AB1562" s="391">
        <f>IF(E1562="","",ROUND(K1562*Q1562*U1562,1))</f>
        <v>2016.7</v>
      </c>
      <c r="AC1562" s="392"/>
      <c r="AD1562" s="392"/>
      <c r="AE1562" s="392"/>
      <c r="AF1562" s="391">
        <f>IF(E1562="","",ROUND(K1562*S1562*U1562,1))</f>
        <v>1764.6</v>
      </c>
      <c r="AG1562" s="392"/>
      <c r="AH1562" s="392"/>
      <c r="AI1562" s="393"/>
      <c r="AJ1562" s="84"/>
    </row>
    <row r="1563" spans="1:36" s="194" customFormat="1" ht="15.75" customHeight="1" x14ac:dyDescent="0.15">
      <c r="A1563" s="181" t="str">
        <f>A1562</f>
        <v/>
      </c>
      <c r="B1563" s="179"/>
      <c r="C1563" s="240"/>
      <c r="D1563" s="241"/>
      <c r="E1563" s="241"/>
      <c r="F1563" s="241"/>
      <c r="G1563" s="241"/>
      <c r="H1563" s="242"/>
      <c r="I1563" s="242"/>
      <c r="J1563" s="242"/>
      <c r="K1563" s="385">
        <f t="shared" si="307"/>
        <v>3194.5499999999997</v>
      </c>
      <c r="L1563" s="385"/>
      <c r="M1563" s="385"/>
      <c r="N1563" s="424"/>
      <c r="O1563" s="387">
        <f t="shared" ref="O1563" si="317">O1562</f>
        <v>1</v>
      </c>
      <c r="P1563" s="385"/>
      <c r="Q1563" s="385">
        <f t="shared" ref="Q1563" si="318">Q1562</f>
        <v>0.8</v>
      </c>
      <c r="R1563" s="385"/>
      <c r="S1563" s="385">
        <f t="shared" ref="S1563" si="319">S1562</f>
        <v>0.7</v>
      </c>
      <c r="T1563" s="385"/>
      <c r="U1563" s="388">
        <f>U1562</f>
        <v>0.83899999999999997</v>
      </c>
      <c r="V1563" s="389"/>
      <c r="W1563" s="390"/>
      <c r="X1563" s="391">
        <f>IF(E1562="","",ROUND(K1563*O1563*U1563,1))</f>
        <v>2680.2</v>
      </c>
      <c r="Y1563" s="392"/>
      <c r="Z1563" s="392"/>
      <c r="AA1563" s="392"/>
      <c r="AB1563" s="391">
        <f>IF(E1562="","",ROUND(K1563*Q1563*U1563,1))</f>
        <v>2144.1999999999998</v>
      </c>
      <c r="AC1563" s="392"/>
      <c r="AD1563" s="392"/>
      <c r="AE1563" s="392"/>
      <c r="AF1563" s="391">
        <f>IF(E1562="","",ROUND(K1563*S1563*U1563,1))</f>
        <v>1876.2</v>
      </c>
      <c r="AG1563" s="392"/>
      <c r="AH1563" s="392"/>
      <c r="AI1563" s="393"/>
      <c r="AJ1563" s="84"/>
    </row>
    <row r="1564" spans="1:36" s="194" customFormat="1" ht="15.75" customHeight="1" x14ac:dyDescent="0.15">
      <c r="A1564" s="181" t="str">
        <f>IF(H1564="","×","")</f>
        <v/>
      </c>
      <c r="B1564" s="179"/>
      <c r="C1564" s="240">
        <f>IF(D1346="","",D1346)</f>
        <v>10</v>
      </c>
      <c r="D1564" s="241"/>
      <c r="E1564" s="241" t="str">
        <f>IF(G1346="","",G1346)</f>
        <v>粘性土</v>
      </c>
      <c r="F1564" s="241"/>
      <c r="G1564" s="241"/>
      <c r="H1564" s="242">
        <f>IF(J1346="","",J1346)</f>
        <v>3.8499999046325684</v>
      </c>
      <c r="I1564" s="242"/>
      <c r="J1564" s="242"/>
      <c r="K1564" s="385">
        <f t="shared" si="307"/>
        <v>1159.6500000000001</v>
      </c>
      <c r="L1564" s="385"/>
      <c r="M1564" s="385"/>
      <c r="N1564" s="424"/>
      <c r="O1564" s="387">
        <f>IF(E1564="","",IF(E1564="粘性土",1,CHOOSE(AK$1263,X$1260,X$1261)))</f>
        <v>1</v>
      </c>
      <c r="P1564" s="385"/>
      <c r="Q1564" s="385">
        <f>IF(E1564="","",IF(E1564="粘性土",1,CHOOSE(AK$1263,AB$1260,AB$1261)))</f>
        <v>1</v>
      </c>
      <c r="R1564" s="385"/>
      <c r="S1564" s="385">
        <f>IF(E1564="","",IF(E1564="粘性土",1,CHOOSE(AK$1263,AF$1260,AF$1261)))</f>
        <v>1</v>
      </c>
      <c r="T1564" s="385"/>
      <c r="U1564" s="388">
        <f>IF(E1564="","",IF(E1564="粘性土",1,AJ$1279))</f>
        <v>1</v>
      </c>
      <c r="V1564" s="389"/>
      <c r="W1564" s="390"/>
      <c r="X1564" s="391">
        <f>IF(E1564="","",ROUND(K1564*O1564*U1564,1))</f>
        <v>1159.7</v>
      </c>
      <c r="Y1564" s="392"/>
      <c r="Z1564" s="392"/>
      <c r="AA1564" s="392"/>
      <c r="AB1564" s="391">
        <f>IF(E1564="","",ROUND(K1564*Q1564*U1564,1))</f>
        <v>1159.7</v>
      </c>
      <c r="AC1564" s="392"/>
      <c r="AD1564" s="392"/>
      <c r="AE1564" s="392"/>
      <c r="AF1564" s="391">
        <f>IF(E1564="","",ROUND(K1564*S1564*U1564,1))</f>
        <v>1159.7</v>
      </c>
      <c r="AG1564" s="392"/>
      <c r="AH1564" s="392"/>
      <c r="AI1564" s="393"/>
      <c r="AJ1564" s="84"/>
    </row>
    <row r="1565" spans="1:36" s="194" customFormat="1" ht="15.75" customHeight="1" x14ac:dyDescent="0.15">
      <c r="A1565" s="181" t="str">
        <f>A1564</f>
        <v/>
      </c>
      <c r="B1565" s="179"/>
      <c r="C1565" s="240"/>
      <c r="D1565" s="241"/>
      <c r="E1565" s="241"/>
      <c r="F1565" s="241"/>
      <c r="G1565" s="241"/>
      <c r="H1565" s="242"/>
      <c r="I1565" s="242"/>
      <c r="J1565" s="242"/>
      <c r="K1565" s="385">
        <f t="shared" si="307"/>
        <v>1159.6500000000001</v>
      </c>
      <c r="L1565" s="385"/>
      <c r="M1565" s="385"/>
      <c r="N1565" s="424"/>
      <c r="O1565" s="387">
        <f t="shared" ref="O1565" si="320">O1564</f>
        <v>1</v>
      </c>
      <c r="P1565" s="385"/>
      <c r="Q1565" s="385">
        <f t="shared" ref="Q1565" si="321">Q1564</f>
        <v>1</v>
      </c>
      <c r="R1565" s="385"/>
      <c r="S1565" s="385">
        <f t="shared" ref="S1565" si="322">S1564</f>
        <v>1</v>
      </c>
      <c r="T1565" s="385"/>
      <c r="U1565" s="388">
        <f>U1564</f>
        <v>1</v>
      </c>
      <c r="V1565" s="389"/>
      <c r="W1565" s="390"/>
      <c r="X1565" s="391">
        <f>IF(E1564="","",ROUND(K1565*O1565*U1565,1))</f>
        <v>1159.7</v>
      </c>
      <c r="Y1565" s="392"/>
      <c r="Z1565" s="392"/>
      <c r="AA1565" s="392"/>
      <c r="AB1565" s="391">
        <f>IF(E1564="","",ROUND(K1565*Q1565*U1565,1))</f>
        <v>1159.7</v>
      </c>
      <c r="AC1565" s="392"/>
      <c r="AD1565" s="392"/>
      <c r="AE1565" s="392"/>
      <c r="AF1565" s="391">
        <f>IF(E1564="","",ROUND(K1565*S1565*U1565,1))</f>
        <v>1159.7</v>
      </c>
      <c r="AG1565" s="392"/>
      <c r="AH1565" s="392"/>
      <c r="AI1565" s="393"/>
      <c r="AJ1565" s="84"/>
    </row>
    <row r="1566" spans="1:36" s="194" customFormat="1" ht="15.75" customHeight="1" x14ac:dyDescent="0.15">
      <c r="A1566" s="181" t="str">
        <f>IF(H1566="","×","")</f>
        <v/>
      </c>
      <c r="B1566" s="179"/>
      <c r="C1566" s="240">
        <f>IF(D1348="","",D1348)</f>
        <v>11</v>
      </c>
      <c r="D1566" s="241"/>
      <c r="E1566" s="241" t="str">
        <f>IF(G1348="","",G1348)</f>
        <v>砂質土</v>
      </c>
      <c r="F1566" s="241"/>
      <c r="G1566" s="241"/>
      <c r="H1566" s="242">
        <f>IF(J1348="","",J1348)</f>
        <v>2.4000000953674316</v>
      </c>
      <c r="I1566" s="242"/>
      <c r="J1566" s="242"/>
      <c r="K1566" s="385">
        <f t="shared" si="307"/>
        <v>3722.7000000000003</v>
      </c>
      <c r="L1566" s="385"/>
      <c r="M1566" s="385"/>
      <c r="N1566" s="424"/>
      <c r="O1566" s="387">
        <f>IF(E1566="","",IF(E1566="粘性土",1,CHOOSE(AK$1263,X$1260,X$1261)))</f>
        <v>1</v>
      </c>
      <c r="P1566" s="385"/>
      <c r="Q1566" s="385">
        <f>IF(E1566="","",IF(E1566="粘性土",1,CHOOSE(AK$1263,AB$1260,AB$1261)))</f>
        <v>0.8</v>
      </c>
      <c r="R1566" s="385"/>
      <c r="S1566" s="385">
        <f>IF(E1566="","",IF(E1566="粘性土",1,CHOOSE(AK$1263,AF$1260,AF$1261)))</f>
        <v>0.7</v>
      </c>
      <c r="T1566" s="385"/>
      <c r="U1566" s="388">
        <f>IF(E1566="","",IF(E1566="粘性土",1,AJ$1279))</f>
        <v>0.83899999999999997</v>
      </c>
      <c r="V1566" s="389"/>
      <c r="W1566" s="390"/>
      <c r="X1566" s="391">
        <f>IF(E1566="","",ROUND(K1566*O1566*U1566,1))</f>
        <v>3123.3</v>
      </c>
      <c r="Y1566" s="392"/>
      <c r="Z1566" s="392"/>
      <c r="AA1566" s="392"/>
      <c r="AB1566" s="391">
        <f>IF(E1566="","",ROUND(K1566*Q1566*U1566,1))</f>
        <v>2498.6999999999998</v>
      </c>
      <c r="AC1566" s="392"/>
      <c r="AD1566" s="392"/>
      <c r="AE1566" s="392"/>
      <c r="AF1566" s="391">
        <f>IF(E1566="","",ROUND(K1566*S1566*U1566,1))</f>
        <v>2186.3000000000002</v>
      </c>
      <c r="AG1566" s="392"/>
      <c r="AH1566" s="392"/>
      <c r="AI1566" s="393"/>
      <c r="AJ1566" s="84"/>
    </row>
    <row r="1567" spans="1:36" s="194" customFormat="1" ht="15.75" customHeight="1" x14ac:dyDescent="0.15">
      <c r="A1567" s="181" t="str">
        <f>A1566</f>
        <v/>
      </c>
      <c r="B1567" s="179"/>
      <c r="C1567" s="240"/>
      <c r="D1567" s="241"/>
      <c r="E1567" s="241"/>
      <c r="F1567" s="241"/>
      <c r="G1567" s="241"/>
      <c r="H1567" s="242"/>
      <c r="I1567" s="242"/>
      <c r="J1567" s="242"/>
      <c r="K1567" s="385">
        <f t="shared" si="307"/>
        <v>4039.0499999999997</v>
      </c>
      <c r="L1567" s="385"/>
      <c r="M1567" s="385"/>
      <c r="N1567" s="424"/>
      <c r="O1567" s="387">
        <f t="shared" ref="O1567" si="323">O1566</f>
        <v>1</v>
      </c>
      <c r="P1567" s="385"/>
      <c r="Q1567" s="385">
        <f t="shared" ref="Q1567" si="324">Q1566</f>
        <v>0.8</v>
      </c>
      <c r="R1567" s="385"/>
      <c r="S1567" s="385">
        <f t="shared" ref="S1567" si="325">S1566</f>
        <v>0.7</v>
      </c>
      <c r="T1567" s="385"/>
      <c r="U1567" s="388">
        <f>U1566</f>
        <v>0.83899999999999997</v>
      </c>
      <c r="V1567" s="389"/>
      <c r="W1567" s="390"/>
      <c r="X1567" s="391">
        <f>IF(E1566="","",ROUND(K1567*O1567*U1567,1))</f>
        <v>3388.8</v>
      </c>
      <c r="Y1567" s="392"/>
      <c r="Z1567" s="392"/>
      <c r="AA1567" s="392"/>
      <c r="AB1567" s="391">
        <f>IF(E1566="","",ROUND(K1567*Q1567*U1567,1))</f>
        <v>2711</v>
      </c>
      <c r="AC1567" s="392"/>
      <c r="AD1567" s="392"/>
      <c r="AE1567" s="392"/>
      <c r="AF1567" s="391">
        <f>IF(E1566="","",ROUND(K1567*S1567*U1567,1))</f>
        <v>2372.1</v>
      </c>
      <c r="AG1567" s="392"/>
      <c r="AH1567" s="392"/>
      <c r="AI1567" s="393"/>
      <c r="AJ1567" s="84"/>
    </row>
    <row r="1568" spans="1:36" s="194" customFormat="1" ht="15.75" customHeight="1" x14ac:dyDescent="0.15">
      <c r="A1568" s="181" t="str">
        <f>IF(H1568="","×","")</f>
        <v/>
      </c>
      <c r="B1568" s="179"/>
      <c r="C1568" s="240">
        <f>IF(D1350="","",D1350)</f>
        <v>12</v>
      </c>
      <c r="D1568" s="241"/>
      <c r="E1568" s="241" t="str">
        <f>IF(G1350="","",G1350)</f>
        <v>粘性土</v>
      </c>
      <c r="F1568" s="241"/>
      <c r="G1568" s="241"/>
      <c r="H1568" s="242">
        <f>IF(J1350="","",J1350)</f>
        <v>2.2699999809265137</v>
      </c>
      <c r="I1568" s="242"/>
      <c r="J1568" s="242"/>
      <c r="K1568" s="385">
        <f t="shared" si="307"/>
        <v>1159.6500000000001</v>
      </c>
      <c r="L1568" s="385"/>
      <c r="M1568" s="385"/>
      <c r="N1568" s="424"/>
      <c r="O1568" s="387">
        <f>IF(E1568="","",IF(E1568="粘性土",1,CHOOSE(AK$1263,X$1260,X$1261)))</f>
        <v>1</v>
      </c>
      <c r="P1568" s="385"/>
      <c r="Q1568" s="385">
        <f>IF(E1568="","",IF(E1568="粘性土",1,CHOOSE(AK$1263,AB$1260,AB$1261)))</f>
        <v>1</v>
      </c>
      <c r="R1568" s="385"/>
      <c r="S1568" s="385">
        <f>IF(E1568="","",IF(E1568="粘性土",1,CHOOSE(AK$1263,AF$1260,AF$1261)))</f>
        <v>1</v>
      </c>
      <c r="T1568" s="385"/>
      <c r="U1568" s="388">
        <f>IF(E1568="","",IF(E1568="粘性土",1,AJ$1279))</f>
        <v>1</v>
      </c>
      <c r="V1568" s="389"/>
      <c r="W1568" s="390"/>
      <c r="X1568" s="391">
        <f>IF(E1568="","",ROUND(K1568*O1568*U1568,1))</f>
        <v>1159.7</v>
      </c>
      <c r="Y1568" s="392"/>
      <c r="Z1568" s="392"/>
      <c r="AA1568" s="392"/>
      <c r="AB1568" s="391">
        <f>IF(E1568="","",ROUND(K1568*Q1568*U1568,1))</f>
        <v>1159.7</v>
      </c>
      <c r="AC1568" s="392"/>
      <c r="AD1568" s="392"/>
      <c r="AE1568" s="392"/>
      <c r="AF1568" s="391">
        <f>IF(E1568="","",ROUND(K1568*S1568*U1568,1))</f>
        <v>1159.7</v>
      </c>
      <c r="AG1568" s="392"/>
      <c r="AH1568" s="392"/>
      <c r="AI1568" s="393"/>
      <c r="AJ1568" s="84"/>
    </row>
    <row r="1569" spans="1:40" s="194" customFormat="1" ht="15.75" customHeight="1" x14ac:dyDescent="0.15">
      <c r="A1569" s="181" t="str">
        <f>A1568</f>
        <v/>
      </c>
      <c r="B1569" s="179"/>
      <c r="C1569" s="240"/>
      <c r="D1569" s="241"/>
      <c r="E1569" s="241"/>
      <c r="F1569" s="241"/>
      <c r="G1569" s="241"/>
      <c r="H1569" s="242"/>
      <c r="I1569" s="242"/>
      <c r="J1569" s="242"/>
      <c r="K1569" s="385">
        <f t="shared" si="307"/>
        <v>1159.6500000000001</v>
      </c>
      <c r="L1569" s="385"/>
      <c r="M1569" s="385"/>
      <c r="N1569" s="424"/>
      <c r="O1569" s="387">
        <f>O1568</f>
        <v>1</v>
      </c>
      <c r="P1569" s="385"/>
      <c r="Q1569" s="385">
        <f>Q1568</f>
        <v>1</v>
      </c>
      <c r="R1569" s="385"/>
      <c r="S1569" s="385">
        <f>S1568</f>
        <v>1</v>
      </c>
      <c r="T1569" s="385"/>
      <c r="U1569" s="388">
        <f>U1568</f>
        <v>1</v>
      </c>
      <c r="V1569" s="389"/>
      <c r="W1569" s="390"/>
      <c r="X1569" s="391">
        <f>IF(E1568="","",ROUND(K1569*O1569*U1569,1))</f>
        <v>1159.7</v>
      </c>
      <c r="Y1569" s="392"/>
      <c r="Z1569" s="392"/>
      <c r="AA1569" s="392"/>
      <c r="AB1569" s="391">
        <f>IF(E1568="","",ROUND(K1569*Q1569*U1569,1))</f>
        <v>1159.7</v>
      </c>
      <c r="AC1569" s="392"/>
      <c r="AD1569" s="392"/>
      <c r="AE1569" s="392"/>
      <c r="AF1569" s="391">
        <f>IF(E1568="","",ROUND(K1569*S1569*U1569,1))</f>
        <v>1159.7</v>
      </c>
      <c r="AG1569" s="392"/>
      <c r="AH1569" s="392"/>
      <c r="AI1569" s="393"/>
      <c r="AJ1569" s="84"/>
    </row>
    <row r="1570" spans="1:40" s="194" customFormat="1" ht="15.75" hidden="1" customHeight="1" x14ac:dyDescent="0.15">
      <c r="A1570" s="181" t="str">
        <f>IF(H1570="","×","")</f>
        <v>×</v>
      </c>
      <c r="B1570" s="179"/>
      <c r="C1570" s="240" t="str">
        <f>IF(D1352="","",D1352)</f>
        <v/>
      </c>
      <c r="D1570" s="241"/>
      <c r="E1570" s="241" t="str">
        <f>IF(G1352="","",G1352)</f>
        <v/>
      </c>
      <c r="F1570" s="241"/>
      <c r="G1570" s="241"/>
      <c r="H1570" s="242" t="str">
        <f>IF(J1352="","",J1352)</f>
        <v/>
      </c>
      <c r="I1570" s="242"/>
      <c r="J1570" s="242"/>
      <c r="K1570" s="385">
        <f t="shared" si="307"/>
        <v>1302.3000000000002</v>
      </c>
      <c r="L1570" s="385"/>
      <c r="M1570" s="385"/>
      <c r="N1570" s="424"/>
      <c r="O1570" s="387" t="str">
        <f>IF(E1570="","",IF(E1570="粘性土",1,CHOOSE(AK$1263,X$1260,X$1261)))</f>
        <v/>
      </c>
      <c r="P1570" s="385"/>
      <c r="Q1570" s="385" t="str">
        <f>IF(E1570="","",IF(E1570="粘性土",1,CHOOSE(AK$1263,AB$1260,AB$1261)))</f>
        <v/>
      </c>
      <c r="R1570" s="385"/>
      <c r="S1570" s="385" t="str">
        <f>IF(E1570="","",IF(E1570="粘性土",1,CHOOSE(AK$1263,AF$1260,AF$1261)))</f>
        <v/>
      </c>
      <c r="T1570" s="385"/>
      <c r="U1570" s="388" t="str">
        <f>IF(E1570="","",IF(E1570="粘性土",1,AJ$1279))</f>
        <v/>
      </c>
      <c r="V1570" s="389"/>
      <c r="W1570" s="390"/>
      <c r="X1570" s="391" t="str">
        <f>IF(E1570="","",ROUND(K1570*O1570*U1570,1))</f>
        <v/>
      </c>
      <c r="Y1570" s="392"/>
      <c r="Z1570" s="392"/>
      <c r="AA1570" s="392"/>
      <c r="AB1570" s="391" t="str">
        <f>IF(E1570="","",ROUND(K1570*Q1570*U1570,1))</f>
        <v/>
      </c>
      <c r="AC1570" s="392"/>
      <c r="AD1570" s="392"/>
      <c r="AE1570" s="392"/>
      <c r="AF1570" s="391" t="str">
        <f>IF(E1570="","",ROUND(K1570*S1570*U1570,1))</f>
        <v/>
      </c>
      <c r="AG1570" s="392"/>
      <c r="AH1570" s="392"/>
      <c r="AI1570" s="393"/>
      <c r="AJ1570" s="84"/>
    </row>
    <row r="1571" spans="1:40" s="194" customFormat="1" ht="15.75" hidden="1" customHeight="1" x14ac:dyDescent="0.15">
      <c r="A1571" s="181" t="str">
        <f>A1570</f>
        <v>×</v>
      </c>
      <c r="B1571" s="179"/>
      <c r="C1571" s="240"/>
      <c r="D1571" s="241"/>
      <c r="E1571" s="241"/>
      <c r="F1571" s="241"/>
      <c r="G1571" s="241"/>
      <c r="H1571" s="242"/>
      <c r="I1571" s="242"/>
      <c r="J1571" s="242"/>
      <c r="K1571" s="385">
        <f t="shared" si="307"/>
        <v>1302.3000000000002</v>
      </c>
      <c r="L1571" s="385"/>
      <c r="M1571" s="385"/>
      <c r="N1571" s="424"/>
      <c r="O1571" s="387" t="str">
        <f>O1570</f>
        <v/>
      </c>
      <c r="P1571" s="385"/>
      <c r="Q1571" s="385" t="str">
        <f>Q1570</f>
        <v/>
      </c>
      <c r="R1571" s="385"/>
      <c r="S1571" s="385" t="str">
        <f>S1570</f>
        <v/>
      </c>
      <c r="T1571" s="385"/>
      <c r="U1571" s="388" t="str">
        <f>U1570</f>
        <v/>
      </c>
      <c r="V1571" s="389"/>
      <c r="W1571" s="390"/>
      <c r="X1571" s="391" t="str">
        <f>IF(E1570="","",ROUND(K1571*O1571*U1571,1))</f>
        <v/>
      </c>
      <c r="Y1571" s="392"/>
      <c r="Z1571" s="392"/>
      <c r="AA1571" s="392"/>
      <c r="AB1571" s="391" t="str">
        <f>IF(E1570="","",ROUND(K1571*Q1571*U1571,1))</f>
        <v/>
      </c>
      <c r="AC1571" s="392"/>
      <c r="AD1571" s="392"/>
      <c r="AE1571" s="392"/>
      <c r="AF1571" s="391" t="str">
        <f>IF(E1570="","",ROUND(K1571*S1571*U1571,1))</f>
        <v/>
      </c>
      <c r="AG1571" s="392"/>
      <c r="AH1571" s="392"/>
      <c r="AI1571" s="393"/>
      <c r="AJ1571" s="84"/>
    </row>
    <row r="1572" spans="1:40" s="194" customFormat="1" ht="15.75" hidden="1" customHeight="1" x14ac:dyDescent="0.15">
      <c r="A1572" s="181" t="str">
        <f>IF(H1572="","×","")</f>
        <v>×</v>
      </c>
      <c r="B1572" s="179"/>
      <c r="C1572" s="240" t="str">
        <f>IF(D1354="","",D1354)</f>
        <v/>
      </c>
      <c r="D1572" s="241"/>
      <c r="E1572" s="241" t="str">
        <f>IF(G1354="","",G1354)</f>
        <v/>
      </c>
      <c r="F1572" s="241"/>
      <c r="G1572" s="241"/>
      <c r="H1572" s="242" t="str">
        <f>IF(J1354="","",J1354)</f>
        <v/>
      </c>
      <c r="I1572" s="242"/>
      <c r="J1572" s="242"/>
      <c r="K1572" s="385">
        <f t="shared" si="307"/>
        <v>1302.3000000000002</v>
      </c>
      <c r="L1572" s="385"/>
      <c r="M1572" s="385"/>
      <c r="N1572" s="424"/>
      <c r="O1572" s="387" t="str">
        <f>IF(E1572="","",IF(E1572="粘性土",1,CHOOSE(AK$1263,X$1260,X$1261)))</f>
        <v/>
      </c>
      <c r="P1572" s="385"/>
      <c r="Q1572" s="385" t="str">
        <f>IF(E1572="","",IF(E1572="粘性土",1,CHOOSE(AK$1263,AB$1260,AB$1261)))</f>
        <v/>
      </c>
      <c r="R1572" s="385"/>
      <c r="S1572" s="385" t="str">
        <f>IF(E1572="","",IF(E1572="粘性土",1,CHOOSE(AK$1263,AF$1260,AF$1261)))</f>
        <v/>
      </c>
      <c r="T1572" s="385"/>
      <c r="U1572" s="388" t="str">
        <f>IF(E1572="","",IF(E1572="粘性土",1,AJ$1279))</f>
        <v/>
      </c>
      <c r="V1572" s="389"/>
      <c r="W1572" s="390"/>
      <c r="X1572" s="391" t="str">
        <f>IF(E1572="","",ROUND(K1572*O1572*U1572,1))</f>
        <v/>
      </c>
      <c r="Y1572" s="392"/>
      <c r="Z1572" s="392"/>
      <c r="AA1572" s="392"/>
      <c r="AB1572" s="391" t="str">
        <f>IF(E1572="","",ROUND(K1572*Q1572*U1572,1))</f>
        <v/>
      </c>
      <c r="AC1572" s="392"/>
      <c r="AD1572" s="392"/>
      <c r="AE1572" s="392"/>
      <c r="AF1572" s="391" t="str">
        <f>IF(E1572="","",ROUND(K1572*S1572*U1572,1))</f>
        <v/>
      </c>
      <c r="AG1572" s="392"/>
      <c r="AH1572" s="392"/>
      <c r="AI1572" s="393"/>
      <c r="AJ1572" s="84"/>
    </row>
    <row r="1573" spans="1:40" s="194" customFormat="1" ht="15.75" hidden="1" customHeight="1" x14ac:dyDescent="0.15">
      <c r="A1573" s="181" t="str">
        <f>A1572</f>
        <v>×</v>
      </c>
      <c r="B1573" s="179"/>
      <c r="C1573" s="240"/>
      <c r="D1573" s="241"/>
      <c r="E1573" s="241"/>
      <c r="F1573" s="241"/>
      <c r="G1573" s="241"/>
      <c r="H1573" s="242"/>
      <c r="I1573" s="242"/>
      <c r="J1573" s="242"/>
      <c r="K1573" s="385">
        <f t="shared" si="307"/>
        <v>1302.3000000000002</v>
      </c>
      <c r="L1573" s="385"/>
      <c r="M1573" s="385"/>
      <c r="N1573" s="424"/>
      <c r="O1573" s="387" t="str">
        <f t="shared" ref="O1573" si="326">O1572</f>
        <v/>
      </c>
      <c r="P1573" s="385"/>
      <c r="Q1573" s="385" t="str">
        <f t="shared" ref="Q1573" si="327">Q1572</f>
        <v/>
      </c>
      <c r="R1573" s="385"/>
      <c r="S1573" s="385" t="str">
        <f t="shared" ref="S1573" si="328">S1572</f>
        <v/>
      </c>
      <c r="T1573" s="385"/>
      <c r="U1573" s="388" t="str">
        <f>U1572</f>
        <v/>
      </c>
      <c r="V1573" s="389"/>
      <c r="W1573" s="390"/>
      <c r="X1573" s="391" t="str">
        <f>IF(E1572="","",ROUND(K1573*O1573*U1573,1))</f>
        <v/>
      </c>
      <c r="Y1573" s="392"/>
      <c r="Z1573" s="392"/>
      <c r="AA1573" s="392"/>
      <c r="AB1573" s="391" t="str">
        <f>IF(E1572="","",ROUND(K1573*Q1573*U1573,1))</f>
        <v/>
      </c>
      <c r="AC1573" s="392"/>
      <c r="AD1573" s="392"/>
      <c r="AE1573" s="392"/>
      <c r="AF1573" s="391" t="str">
        <f>IF(E1572="","",ROUND(K1573*S1573*U1573,1))</f>
        <v/>
      </c>
      <c r="AG1573" s="392"/>
      <c r="AH1573" s="392"/>
      <c r="AI1573" s="393"/>
      <c r="AJ1573" s="84"/>
    </row>
    <row r="1574" spans="1:40" s="194" customFormat="1" ht="15.75" hidden="1" customHeight="1" x14ac:dyDescent="0.15">
      <c r="A1574" s="181" t="str">
        <f>IF(H1574="","×","")</f>
        <v>×</v>
      </c>
      <c r="B1574" s="179"/>
      <c r="C1574" s="240" t="str">
        <f>IF(D1356="","",D1356)</f>
        <v/>
      </c>
      <c r="D1574" s="241"/>
      <c r="E1574" s="241" t="str">
        <f>IF(G1356="","",G1356)</f>
        <v/>
      </c>
      <c r="F1574" s="241"/>
      <c r="G1574" s="241"/>
      <c r="H1574" s="242" t="str">
        <f>IF(J1356="","",J1356)</f>
        <v/>
      </c>
      <c r="I1574" s="242"/>
      <c r="J1574" s="242"/>
      <c r="K1574" s="385">
        <f t="shared" si="307"/>
        <v>1302.3000000000002</v>
      </c>
      <c r="L1574" s="385"/>
      <c r="M1574" s="385"/>
      <c r="N1574" s="424"/>
      <c r="O1574" s="387" t="str">
        <f>IF(E1574="","",IF(E1574="粘性土",1,CHOOSE(AK$1263,X$1260,X$1261)))</f>
        <v/>
      </c>
      <c r="P1574" s="385"/>
      <c r="Q1574" s="385" t="str">
        <f>IF(E1574="","",IF(E1574="粘性土",1,CHOOSE(AK$1263,AB$1260,AB$1261)))</f>
        <v/>
      </c>
      <c r="R1574" s="385"/>
      <c r="S1574" s="385" t="str">
        <f>IF(E1574="","",IF(E1574="粘性土",1,CHOOSE(AK$1263,AF$1260,AF$1261)))</f>
        <v/>
      </c>
      <c r="T1574" s="385"/>
      <c r="U1574" s="388" t="str">
        <f>IF(E1574="","",IF(E1574="粘性土",1,AJ$1279))</f>
        <v/>
      </c>
      <c r="V1574" s="389"/>
      <c r="W1574" s="390"/>
      <c r="X1574" s="391" t="str">
        <f>IF(E1574="","",ROUND(K1574*O1574*U1574,1))</f>
        <v/>
      </c>
      <c r="Y1574" s="392"/>
      <c r="Z1574" s="392"/>
      <c r="AA1574" s="392"/>
      <c r="AB1574" s="391" t="str">
        <f>IF(E1574="","",ROUND(K1574*Q1574*U1574,1))</f>
        <v/>
      </c>
      <c r="AC1574" s="392"/>
      <c r="AD1574" s="392"/>
      <c r="AE1574" s="392"/>
      <c r="AF1574" s="391" t="str">
        <f>IF(E1574="","",ROUND(K1574*S1574*U1574,1))</f>
        <v/>
      </c>
      <c r="AG1574" s="392"/>
      <c r="AH1574" s="392"/>
      <c r="AI1574" s="393"/>
      <c r="AJ1574" s="84"/>
    </row>
    <row r="1575" spans="1:40" s="194" customFormat="1" ht="15.75" hidden="1" customHeight="1" x14ac:dyDescent="0.15">
      <c r="A1575" s="181" t="str">
        <f>A1574</f>
        <v>×</v>
      </c>
      <c r="B1575" s="179"/>
      <c r="C1575" s="240"/>
      <c r="D1575" s="241"/>
      <c r="E1575" s="241"/>
      <c r="F1575" s="241"/>
      <c r="G1575" s="241"/>
      <c r="H1575" s="242"/>
      <c r="I1575" s="242"/>
      <c r="J1575" s="242"/>
      <c r="K1575" s="385">
        <f t="shared" si="307"/>
        <v>1302.3000000000002</v>
      </c>
      <c r="L1575" s="385"/>
      <c r="M1575" s="385"/>
      <c r="N1575" s="424"/>
      <c r="O1575" s="387" t="str">
        <f t="shared" ref="O1575" si="329">O1574</f>
        <v/>
      </c>
      <c r="P1575" s="385"/>
      <c r="Q1575" s="385" t="str">
        <f t="shared" ref="Q1575" si="330">Q1574</f>
        <v/>
      </c>
      <c r="R1575" s="385"/>
      <c r="S1575" s="385" t="str">
        <f t="shared" ref="S1575" si="331">S1574</f>
        <v/>
      </c>
      <c r="T1575" s="385"/>
      <c r="U1575" s="388" t="str">
        <f>U1574</f>
        <v/>
      </c>
      <c r="V1575" s="389"/>
      <c r="W1575" s="390"/>
      <c r="X1575" s="391" t="str">
        <f>IF(E1574="","",ROUND(K1575*O1575*U1575,1))</f>
        <v/>
      </c>
      <c r="Y1575" s="392"/>
      <c r="Z1575" s="392"/>
      <c r="AA1575" s="392"/>
      <c r="AB1575" s="391" t="str">
        <f>IF(E1574="","",ROUND(K1575*Q1575*U1575,1))</f>
        <v/>
      </c>
      <c r="AC1575" s="392"/>
      <c r="AD1575" s="392"/>
      <c r="AE1575" s="392"/>
      <c r="AF1575" s="391" t="str">
        <f>IF(E1574="","",ROUND(K1575*S1575*U1575,1))</f>
        <v/>
      </c>
      <c r="AG1575" s="392"/>
      <c r="AH1575" s="392"/>
      <c r="AI1575" s="393"/>
      <c r="AJ1575" s="84"/>
    </row>
    <row r="1576" spans="1:40" s="194" customFormat="1" ht="15.75" hidden="1" customHeight="1" x14ac:dyDescent="0.15">
      <c r="A1576" s="181" t="str">
        <f>IF(H1576="","×","")</f>
        <v>×</v>
      </c>
      <c r="B1576" s="179"/>
      <c r="C1576" s="240" t="str">
        <f>IF(D1358="","",D1358)</f>
        <v/>
      </c>
      <c r="D1576" s="241"/>
      <c r="E1576" s="241" t="str">
        <f>IF(G1358="","",G1358)</f>
        <v/>
      </c>
      <c r="F1576" s="241"/>
      <c r="G1576" s="241"/>
      <c r="H1576" s="242" t="str">
        <f>IF(J1358="","",J1358)</f>
        <v/>
      </c>
      <c r="I1576" s="242"/>
      <c r="J1576" s="242"/>
      <c r="K1576" s="385">
        <f t="shared" si="307"/>
        <v>1302.3000000000002</v>
      </c>
      <c r="L1576" s="385"/>
      <c r="M1576" s="385"/>
      <c r="N1576" s="424"/>
      <c r="O1576" s="387" t="str">
        <f>IF(E1576="","",IF(E1576="粘性土",1,CHOOSE(AK$1263,X$1260,X$1261)))</f>
        <v/>
      </c>
      <c r="P1576" s="385"/>
      <c r="Q1576" s="385" t="str">
        <f>IF(E1576="","",IF(E1576="粘性土",1,CHOOSE(AK$1263,AB$1260,AB$1261)))</f>
        <v/>
      </c>
      <c r="R1576" s="385"/>
      <c r="S1576" s="385" t="str">
        <f>IF(E1576="","",IF(E1576="粘性土",1,CHOOSE(AK$1263,AF$1260,AF$1261)))</f>
        <v/>
      </c>
      <c r="T1576" s="385"/>
      <c r="U1576" s="388" t="str">
        <f>IF(E1576="","",IF(E1576="粘性土",1,AJ$1279))</f>
        <v/>
      </c>
      <c r="V1576" s="389"/>
      <c r="W1576" s="390"/>
      <c r="X1576" s="391" t="str">
        <f>IF(E1576="","",ROUND(K1576*O1576*U1576,1))</f>
        <v/>
      </c>
      <c r="Y1576" s="392"/>
      <c r="Z1576" s="392"/>
      <c r="AA1576" s="392"/>
      <c r="AB1576" s="391" t="str">
        <f>IF(E1576="","",ROUND(K1576*Q1576*U1576,1))</f>
        <v/>
      </c>
      <c r="AC1576" s="392"/>
      <c r="AD1576" s="392"/>
      <c r="AE1576" s="392"/>
      <c r="AF1576" s="391" t="str">
        <f>IF(E1576="","",ROUND(K1576*S1576*U1576,1))</f>
        <v/>
      </c>
      <c r="AG1576" s="392"/>
      <c r="AH1576" s="392"/>
      <c r="AI1576" s="393"/>
      <c r="AJ1576" s="84"/>
    </row>
    <row r="1577" spans="1:40" s="194" customFormat="1" ht="15.75" hidden="1" customHeight="1" x14ac:dyDescent="0.15">
      <c r="A1577" s="181" t="str">
        <f>A1576</f>
        <v>×</v>
      </c>
      <c r="B1577" s="179"/>
      <c r="C1577" s="251"/>
      <c r="D1577" s="252"/>
      <c r="E1577" s="252"/>
      <c r="F1577" s="252"/>
      <c r="G1577" s="252"/>
      <c r="H1577" s="253"/>
      <c r="I1577" s="253"/>
      <c r="J1577" s="253"/>
      <c r="K1577" s="396">
        <f t="shared" si="307"/>
        <v>1302.3000000000002</v>
      </c>
      <c r="L1577" s="396"/>
      <c r="M1577" s="396"/>
      <c r="N1577" s="425"/>
      <c r="O1577" s="398" t="str">
        <f t="shared" ref="O1577" si="332">O1576</f>
        <v/>
      </c>
      <c r="P1577" s="396"/>
      <c r="Q1577" s="396" t="str">
        <f t="shared" ref="Q1577" si="333">Q1576</f>
        <v/>
      </c>
      <c r="R1577" s="396"/>
      <c r="S1577" s="396" t="str">
        <f t="shared" ref="S1577" si="334">S1576</f>
        <v/>
      </c>
      <c r="T1577" s="396"/>
      <c r="U1577" s="399" t="str">
        <f>U1576</f>
        <v/>
      </c>
      <c r="V1577" s="400"/>
      <c r="W1577" s="401"/>
      <c r="X1577" s="402" t="str">
        <f>IF(E1576="","",ROUND(K1577*O1577*U1577,1))</f>
        <v/>
      </c>
      <c r="Y1577" s="403"/>
      <c r="Z1577" s="403"/>
      <c r="AA1577" s="403"/>
      <c r="AB1577" s="402" t="str">
        <f>IF(E1576="","",ROUND(K1577*Q1577*U1577,1))</f>
        <v/>
      </c>
      <c r="AC1577" s="403"/>
      <c r="AD1577" s="403"/>
      <c r="AE1577" s="403"/>
      <c r="AF1577" s="402" t="str">
        <f>IF(E1576="","",ROUND(K1577*S1577*U1577,1))</f>
        <v/>
      </c>
      <c r="AG1577" s="403"/>
      <c r="AH1577" s="403"/>
      <c r="AI1577" s="404"/>
      <c r="AJ1577" s="84"/>
    </row>
    <row r="1578" spans="1:40" s="194" customFormat="1" ht="15.75" customHeight="1" x14ac:dyDescent="0.15">
      <c r="C1578" s="66"/>
      <c r="D1578" s="66"/>
      <c r="E1578" s="66"/>
      <c r="F1578" s="66"/>
      <c r="G1578" s="66"/>
      <c r="H1578" s="183"/>
      <c r="I1578" s="183"/>
      <c r="J1578" s="183"/>
      <c r="K1578" s="183"/>
      <c r="L1578" s="183"/>
      <c r="M1578" s="66"/>
      <c r="N1578" s="66"/>
      <c r="O1578" s="66"/>
      <c r="P1578" s="66"/>
      <c r="Q1578" s="190"/>
      <c r="R1578" s="190"/>
      <c r="S1578" s="66"/>
      <c r="T1578" s="66"/>
      <c r="U1578" s="66"/>
      <c r="V1578" s="66"/>
      <c r="W1578" s="66"/>
      <c r="X1578" s="66"/>
      <c r="Y1578" s="66"/>
      <c r="Z1578" s="66"/>
      <c r="AA1578" s="50" t="s">
        <v>119</v>
      </c>
      <c r="AB1578" s="37" t="s">
        <v>487</v>
      </c>
      <c r="AC1578" s="183" t="s">
        <v>25</v>
      </c>
      <c r="AD1578" s="321">
        <f>杭先端径</f>
        <v>1.5</v>
      </c>
      <c r="AE1578" s="321"/>
      <c r="AF1578" s="321"/>
      <c r="AG1578" s="62" t="s">
        <v>416</v>
      </c>
      <c r="AH1578" s="183" t="s">
        <v>149</v>
      </c>
      <c r="AI1578" s="66"/>
    </row>
    <row r="1579" spans="1:40" s="194" customFormat="1" ht="15.75" customHeight="1" x14ac:dyDescent="0.15">
      <c r="A1579" s="116" t="str">
        <f>IF(液状化L1の有無="","","×")</f>
        <v/>
      </c>
      <c r="B1579" s="179" t="s">
        <v>571</v>
      </c>
      <c r="H1579" s="179"/>
      <c r="I1579" s="179"/>
      <c r="J1579" s="179"/>
      <c r="K1579" s="179"/>
      <c r="L1579" s="179"/>
      <c r="M1579" s="180"/>
      <c r="N1579" s="180"/>
      <c r="O1579" s="180"/>
      <c r="P1579" s="180"/>
      <c r="Q1579" s="188"/>
      <c r="R1579" s="188"/>
      <c r="S1579" s="188"/>
      <c r="T1579" s="180"/>
      <c r="U1579" s="180"/>
      <c r="V1579" s="180"/>
      <c r="W1579" s="180"/>
      <c r="X1579" s="180"/>
      <c r="Y1579" s="180"/>
      <c r="Z1579" s="192"/>
      <c r="AA1579" s="192"/>
      <c r="AB1579" s="192"/>
      <c r="AC1579" s="188"/>
      <c r="AD1579" s="188"/>
      <c r="AE1579" s="188"/>
    </row>
    <row r="1580" spans="1:40" s="194" customFormat="1" ht="15.75" customHeight="1" x14ac:dyDescent="0.15">
      <c r="A1580" s="116" t="str">
        <f>IF(液状化L1の有無="","","×")</f>
        <v/>
      </c>
      <c r="B1580" s="179"/>
      <c r="H1580" s="179"/>
      <c r="I1580" s="179"/>
      <c r="J1580" s="179"/>
      <c r="K1580" s="179"/>
      <c r="L1580" s="179"/>
      <c r="M1580" s="180"/>
      <c r="N1580" s="180"/>
      <c r="O1580" s="180"/>
      <c r="P1580" s="180"/>
      <c r="Q1580" s="188"/>
      <c r="R1580" s="188"/>
      <c r="S1580" s="188"/>
      <c r="T1580" s="180"/>
      <c r="U1580" s="180"/>
      <c r="V1580" s="180"/>
      <c r="W1580" s="180"/>
      <c r="X1580" s="180"/>
      <c r="Y1580" s="180"/>
      <c r="Z1580" s="192"/>
      <c r="AA1580" s="192"/>
      <c r="AB1580" s="192"/>
      <c r="AC1580" s="188"/>
      <c r="AD1580" s="188"/>
      <c r="AE1580" s="188"/>
    </row>
    <row r="1581" spans="1:40" s="194" customFormat="1" ht="15.75" customHeight="1" x14ac:dyDescent="0.15">
      <c r="A1581" s="116" t="str">
        <f>IF(液状化L1の有無="","","×")</f>
        <v/>
      </c>
      <c r="B1581" s="179"/>
      <c r="C1581" s="28" t="s">
        <v>502</v>
      </c>
      <c r="D1581" s="34"/>
      <c r="E1581" s="34"/>
      <c r="F1581" s="34"/>
      <c r="G1581" s="28"/>
      <c r="H1581" s="28"/>
      <c r="I1581" s="28"/>
      <c r="J1581" s="28"/>
      <c r="K1581" s="28"/>
      <c r="L1581" s="28"/>
      <c r="M1581" s="28"/>
      <c r="N1581" s="28"/>
      <c r="O1581" s="28"/>
      <c r="P1581" s="28"/>
      <c r="Q1581" s="28"/>
      <c r="R1581" s="28"/>
      <c r="S1581" s="28"/>
      <c r="T1581" s="28"/>
      <c r="U1581" s="28"/>
      <c r="V1581" s="28"/>
      <c r="W1581" s="28"/>
      <c r="X1581" s="28"/>
      <c r="Y1581" s="28"/>
      <c r="Z1581" s="28"/>
      <c r="AA1581" s="34"/>
      <c r="AB1581" s="34"/>
      <c r="AC1581" s="34"/>
      <c r="AD1581" s="34"/>
      <c r="AE1581" s="34"/>
      <c r="AF1581" s="34"/>
      <c r="AG1581" s="34"/>
      <c r="AH1581" s="34"/>
      <c r="AI1581" s="34"/>
      <c r="AJ1581" s="34"/>
    </row>
    <row r="1582" spans="1:40" s="194" customFormat="1" ht="15.75" customHeight="1" x14ac:dyDescent="0.15">
      <c r="A1582" s="116" t="str">
        <f>IF(液状化L1の有無="","","×")</f>
        <v/>
      </c>
      <c r="B1582" s="179"/>
      <c r="C1582" s="405" t="s">
        <v>8</v>
      </c>
      <c r="D1582" s="406"/>
      <c r="E1582" s="406" t="s">
        <v>332</v>
      </c>
      <c r="F1582" s="406"/>
      <c r="G1582" s="406"/>
      <c r="H1582" s="407" t="s">
        <v>181</v>
      </c>
      <c r="I1582" s="407"/>
      <c r="J1582" s="407"/>
      <c r="K1582" s="406" t="s">
        <v>489</v>
      </c>
      <c r="L1582" s="406"/>
      <c r="M1582" s="406"/>
      <c r="N1582" s="409"/>
      <c r="O1582" s="368" t="s">
        <v>274</v>
      </c>
      <c r="P1582" s="266"/>
      <c r="Q1582" s="266"/>
      <c r="R1582" s="266"/>
      <c r="S1582" s="266"/>
      <c r="T1582" s="266"/>
      <c r="U1582" s="266" t="s">
        <v>276</v>
      </c>
      <c r="V1582" s="266"/>
      <c r="W1582" s="410"/>
      <c r="X1582" s="265" t="s">
        <v>528</v>
      </c>
      <c r="Y1582" s="266"/>
      <c r="Z1582" s="266"/>
      <c r="AA1582" s="266"/>
      <c r="AB1582" s="266"/>
      <c r="AC1582" s="266"/>
      <c r="AD1582" s="266"/>
      <c r="AE1582" s="266"/>
      <c r="AF1582" s="266"/>
      <c r="AG1582" s="266"/>
      <c r="AH1582" s="266"/>
      <c r="AI1582" s="372"/>
      <c r="AJ1582" s="53"/>
      <c r="AK1582" s="330" t="s">
        <v>412</v>
      </c>
      <c r="AL1582" s="279"/>
      <c r="AM1582" s="279"/>
      <c r="AN1582" s="279"/>
    </row>
    <row r="1583" spans="1:40" s="194" customFormat="1" ht="15.75" customHeight="1" x14ac:dyDescent="0.15">
      <c r="A1583" s="116" t="str">
        <f>IF(液状化L1の有無="","","×")</f>
        <v/>
      </c>
      <c r="B1583" s="179"/>
      <c r="C1583" s="374"/>
      <c r="D1583" s="327"/>
      <c r="E1583" s="327"/>
      <c r="F1583" s="327"/>
      <c r="G1583" s="327"/>
      <c r="H1583" s="408"/>
      <c r="I1583" s="408"/>
      <c r="J1583" s="408"/>
      <c r="K1583" s="327"/>
      <c r="L1583" s="327"/>
      <c r="M1583" s="327"/>
      <c r="N1583" s="332"/>
      <c r="O1583" s="412" t="s">
        <v>471</v>
      </c>
      <c r="P1583" s="253"/>
      <c r="Q1583" s="253" t="s">
        <v>472</v>
      </c>
      <c r="R1583" s="253"/>
      <c r="S1583" s="253" t="s">
        <v>473</v>
      </c>
      <c r="T1583" s="253"/>
      <c r="U1583" s="252"/>
      <c r="V1583" s="252"/>
      <c r="W1583" s="411"/>
      <c r="X1583" s="395" t="s">
        <v>471</v>
      </c>
      <c r="Y1583" s="253"/>
      <c r="Z1583" s="253"/>
      <c r="AA1583" s="253"/>
      <c r="AB1583" s="253" t="s">
        <v>472</v>
      </c>
      <c r="AC1583" s="253"/>
      <c r="AD1583" s="253"/>
      <c r="AE1583" s="253"/>
      <c r="AF1583" s="253" t="s">
        <v>473</v>
      </c>
      <c r="AG1583" s="253"/>
      <c r="AH1583" s="253"/>
      <c r="AI1583" s="413"/>
      <c r="AJ1583" s="55"/>
      <c r="AK1583" s="258"/>
      <c r="AL1583" s="259"/>
      <c r="AM1583" s="259"/>
      <c r="AN1583" s="259"/>
    </row>
    <row r="1584" spans="1:40" s="194" customFormat="1" ht="15.75" customHeight="1" x14ac:dyDescent="0.15">
      <c r="A1584" s="116" t="str">
        <f>IF(液状化L1の有無="",IF(H1584="","×",""),"×")</f>
        <v/>
      </c>
      <c r="B1584" s="179"/>
      <c r="C1584" s="265">
        <f>IF(D1330="","",D1330)</f>
        <v>2</v>
      </c>
      <c r="D1584" s="266"/>
      <c r="E1584" s="266" t="str">
        <f>IF(G1330="","",G1330)</f>
        <v>砂質土</v>
      </c>
      <c r="F1584" s="266"/>
      <c r="G1584" s="266"/>
      <c r="H1584" s="267">
        <f>IF(J1330="","",J1330)</f>
        <v>0.33000001311302185</v>
      </c>
      <c r="I1584" s="267"/>
      <c r="J1584" s="267"/>
      <c r="K1584" s="414">
        <f>AF1330*AD$1614*AK1584</f>
        <v>452.09999999999997</v>
      </c>
      <c r="L1584" s="414"/>
      <c r="M1584" s="414"/>
      <c r="N1584" s="415"/>
      <c r="O1584" s="416">
        <f>IF(E1584="","",IF(E1584="粘性土",1,CHOOSE(AJ$1263,X$1257,X$1258,X$1259)))</f>
        <v>1</v>
      </c>
      <c r="P1584" s="414"/>
      <c r="Q1584" s="414">
        <f>IF(E1584="","",IF(E1584="粘性土",1,CHOOSE(AJ$1263,AB$1257,AB$1258,AB$1259)))</f>
        <v>0.5</v>
      </c>
      <c r="R1584" s="414"/>
      <c r="S1584" s="414">
        <f>IF(E1584="","",IF(E1584="粘性土",1,CHOOSE(AJ$1263,AF$1257,AF$1258,AF$1259)))</f>
        <v>0.4</v>
      </c>
      <c r="T1584" s="414"/>
      <c r="U1584" s="417">
        <f>IF(E1584="","",IF(E1584="粘性土",1,AJ$1279))</f>
        <v>0.83899999999999997</v>
      </c>
      <c r="V1584" s="418"/>
      <c r="W1584" s="419"/>
      <c r="X1584" s="420">
        <f>IF(E1584="","",ROUND(K1584*O1584*U1584,1))</f>
        <v>379.3</v>
      </c>
      <c r="Y1584" s="421"/>
      <c r="Z1584" s="421"/>
      <c r="AA1584" s="421"/>
      <c r="AB1584" s="420">
        <f>IF(E1584="","",ROUND(K1584*Q1584*U1584,1))</f>
        <v>189.7</v>
      </c>
      <c r="AC1584" s="421"/>
      <c r="AD1584" s="421"/>
      <c r="AE1584" s="421"/>
      <c r="AF1584" s="420">
        <f>IF(E1584="","",ROUND(K1584*S1584*U1584,1))</f>
        <v>151.69999999999999</v>
      </c>
      <c r="AG1584" s="421"/>
      <c r="AH1584" s="421"/>
      <c r="AI1584" s="422"/>
      <c r="AJ1584" s="84"/>
      <c r="AK1584" s="423">
        <f>R281</f>
        <v>1</v>
      </c>
      <c r="AL1584" s="267"/>
      <c r="AM1584" s="267"/>
      <c r="AN1584" s="267"/>
    </row>
    <row r="1585" spans="1:40" s="194" customFormat="1" ht="15.75" customHeight="1" x14ac:dyDescent="0.15">
      <c r="A1585" s="116" t="str">
        <f>A1584</f>
        <v/>
      </c>
      <c r="B1585" s="179"/>
      <c r="C1585" s="240"/>
      <c r="D1585" s="241"/>
      <c r="E1585" s="241"/>
      <c r="F1585" s="241"/>
      <c r="G1585" s="241"/>
      <c r="H1585" s="242"/>
      <c r="I1585" s="242"/>
      <c r="J1585" s="242"/>
      <c r="K1585" s="385">
        <f>AF1331*AD$1614*AK1584</f>
        <v>490.65000000000003</v>
      </c>
      <c r="L1585" s="385"/>
      <c r="M1585" s="385"/>
      <c r="N1585" s="386"/>
      <c r="O1585" s="387">
        <f>O1584</f>
        <v>1</v>
      </c>
      <c r="P1585" s="385"/>
      <c r="Q1585" s="385">
        <f>Q1584</f>
        <v>0.5</v>
      </c>
      <c r="R1585" s="385"/>
      <c r="S1585" s="385">
        <f>S1584</f>
        <v>0.4</v>
      </c>
      <c r="T1585" s="385"/>
      <c r="U1585" s="388">
        <f>U1584</f>
        <v>0.83899999999999997</v>
      </c>
      <c r="V1585" s="389"/>
      <c r="W1585" s="390"/>
      <c r="X1585" s="391">
        <f>IF(E1584="","",ROUND(K1585*O1585*U1585,1))</f>
        <v>411.7</v>
      </c>
      <c r="Y1585" s="392"/>
      <c r="Z1585" s="392"/>
      <c r="AA1585" s="392"/>
      <c r="AB1585" s="391">
        <f>IF(E1584="","",ROUND(K1585*Q1585*U1585,1))</f>
        <v>205.8</v>
      </c>
      <c r="AC1585" s="392"/>
      <c r="AD1585" s="392"/>
      <c r="AE1585" s="392"/>
      <c r="AF1585" s="391">
        <f>IF(E1584="","",ROUND(K1585*S1585*U1585,1))</f>
        <v>164.7</v>
      </c>
      <c r="AG1585" s="392"/>
      <c r="AH1585" s="392"/>
      <c r="AI1585" s="393"/>
      <c r="AJ1585" s="84"/>
      <c r="AK1585" s="394"/>
      <c r="AL1585" s="242"/>
      <c r="AM1585" s="242"/>
      <c r="AN1585" s="242"/>
    </row>
    <row r="1586" spans="1:40" s="194" customFormat="1" ht="15.75" customHeight="1" x14ac:dyDescent="0.15">
      <c r="A1586" s="116" t="str">
        <f>IF(液状化L1の有無="",IF(H1586="","×",""),"×")</f>
        <v/>
      </c>
      <c r="B1586" s="179"/>
      <c r="C1586" s="240">
        <f>IF(D1332="","",D1332)</f>
        <v>3</v>
      </c>
      <c r="D1586" s="241"/>
      <c r="E1586" s="241" t="str">
        <f>IF(G1332="","",G1332)</f>
        <v>粘性土</v>
      </c>
      <c r="F1586" s="241"/>
      <c r="G1586" s="241"/>
      <c r="H1586" s="242">
        <f>IF(J1332="","",J1332)</f>
        <v>1.5</v>
      </c>
      <c r="I1586" s="242"/>
      <c r="J1586" s="242"/>
      <c r="K1586" s="385">
        <f>AF1332*AD$1614*AK1586</f>
        <v>194.39999999999998</v>
      </c>
      <c r="L1586" s="385"/>
      <c r="M1586" s="385"/>
      <c r="N1586" s="386"/>
      <c r="O1586" s="387">
        <f>IF(E1586="","",IF(E1586="粘性土",1,CHOOSE(AJ$1263,X$1257,X$1258,X$1259)))</f>
        <v>1</v>
      </c>
      <c r="P1586" s="385"/>
      <c r="Q1586" s="385">
        <f>IF(E1586="","",IF(E1586="粘性土",1,CHOOSE(AJ$1263,AB$1257,AB$1258,AB$1259)))</f>
        <v>1</v>
      </c>
      <c r="R1586" s="385"/>
      <c r="S1586" s="385">
        <f>IF(E1586="","",IF(E1586="粘性土",1,CHOOSE(AJ$1263,AF$1257,AF$1258,AF$1259)))</f>
        <v>1</v>
      </c>
      <c r="T1586" s="385"/>
      <c r="U1586" s="388">
        <f>IF(E1586="","",IF(E1586="粘性土",1,AJ$1279))</f>
        <v>1</v>
      </c>
      <c r="V1586" s="389"/>
      <c r="W1586" s="390"/>
      <c r="X1586" s="391">
        <f>IF(E1586="","",ROUND(K1586*O1586*U1586,1))</f>
        <v>194.4</v>
      </c>
      <c r="Y1586" s="392"/>
      <c r="Z1586" s="392"/>
      <c r="AA1586" s="392"/>
      <c r="AB1586" s="391">
        <f>IF(E1586="","",ROUND(K1586*Q1586*U1586,1))</f>
        <v>194.4</v>
      </c>
      <c r="AC1586" s="392"/>
      <c r="AD1586" s="392"/>
      <c r="AE1586" s="392"/>
      <c r="AF1586" s="391">
        <f>IF(E1586="","",ROUND(K1586*S1586*U1586,1))</f>
        <v>194.4</v>
      </c>
      <c r="AG1586" s="392"/>
      <c r="AH1586" s="392"/>
      <c r="AI1586" s="393"/>
      <c r="AJ1586" s="84"/>
      <c r="AK1586" s="394">
        <f>R282</f>
        <v>1</v>
      </c>
      <c r="AL1586" s="242"/>
      <c r="AM1586" s="242"/>
      <c r="AN1586" s="242"/>
    </row>
    <row r="1587" spans="1:40" s="194" customFormat="1" ht="15.75" customHeight="1" x14ac:dyDescent="0.15">
      <c r="A1587" s="116" t="str">
        <f t="shared" ref="A1587" si="335">A1586</f>
        <v/>
      </c>
      <c r="B1587" s="179"/>
      <c r="C1587" s="240"/>
      <c r="D1587" s="241"/>
      <c r="E1587" s="241"/>
      <c r="F1587" s="241"/>
      <c r="G1587" s="241"/>
      <c r="H1587" s="242"/>
      <c r="I1587" s="242"/>
      <c r="J1587" s="242"/>
      <c r="K1587" s="385">
        <f>AF1333*AD$1614*AK1586</f>
        <v>194.39999999999998</v>
      </c>
      <c r="L1587" s="385"/>
      <c r="M1587" s="385"/>
      <c r="N1587" s="386"/>
      <c r="O1587" s="387">
        <f>O1586</f>
        <v>1</v>
      </c>
      <c r="P1587" s="385"/>
      <c r="Q1587" s="385">
        <f>Q1586</f>
        <v>1</v>
      </c>
      <c r="R1587" s="385"/>
      <c r="S1587" s="385">
        <f>S1586</f>
        <v>1</v>
      </c>
      <c r="T1587" s="385"/>
      <c r="U1587" s="388">
        <f>U1586</f>
        <v>1</v>
      </c>
      <c r="V1587" s="389"/>
      <c r="W1587" s="390"/>
      <c r="X1587" s="391">
        <f>IF(E1586="","",ROUND(K1587*O1587*U1587,1))</f>
        <v>194.4</v>
      </c>
      <c r="Y1587" s="392"/>
      <c r="Z1587" s="392"/>
      <c r="AA1587" s="392"/>
      <c r="AB1587" s="391">
        <f>IF(E1586="","",ROUND(K1587*Q1587*U1587,1))</f>
        <v>194.4</v>
      </c>
      <c r="AC1587" s="392"/>
      <c r="AD1587" s="392"/>
      <c r="AE1587" s="392"/>
      <c r="AF1587" s="391">
        <f>IF(E1586="","",ROUND(K1587*S1587*U1587,1))</f>
        <v>194.4</v>
      </c>
      <c r="AG1587" s="392"/>
      <c r="AH1587" s="392"/>
      <c r="AI1587" s="393"/>
      <c r="AJ1587" s="84"/>
      <c r="AK1587" s="394"/>
      <c r="AL1587" s="242"/>
      <c r="AM1587" s="242"/>
      <c r="AN1587" s="242"/>
    </row>
    <row r="1588" spans="1:40" s="194" customFormat="1" ht="15.75" customHeight="1" x14ac:dyDescent="0.15">
      <c r="A1588" s="116" t="str">
        <f>IF(液状化L1の有無="",IF(H1588="","×",""),"×")</f>
        <v/>
      </c>
      <c r="B1588" s="179"/>
      <c r="C1588" s="240">
        <f>IF(D1334="","",D1334)</f>
        <v>4</v>
      </c>
      <c r="D1588" s="241"/>
      <c r="E1588" s="241" t="str">
        <f>IF(G1334="","",G1334)</f>
        <v>粘性土</v>
      </c>
      <c r="F1588" s="241"/>
      <c r="G1588" s="241"/>
      <c r="H1588" s="242">
        <f>IF(J1334="","",J1334)</f>
        <v>6.5500001907348633</v>
      </c>
      <c r="I1588" s="242"/>
      <c r="J1588" s="242"/>
      <c r="K1588" s="385">
        <f>AF1334*AD$1614*AK1588</f>
        <v>437.40000000000003</v>
      </c>
      <c r="L1588" s="385"/>
      <c r="M1588" s="385"/>
      <c r="N1588" s="386"/>
      <c r="O1588" s="387">
        <f>IF(E1588="","",IF(E1588="粘性土",1,CHOOSE(AJ$1263,X$1257,X$1258,X$1259)))</f>
        <v>1</v>
      </c>
      <c r="P1588" s="385"/>
      <c r="Q1588" s="385">
        <f>IF(E1588="","",IF(E1588="粘性土",1,CHOOSE(AJ$1263,AB$1257,AB$1258,AB$1259)))</f>
        <v>1</v>
      </c>
      <c r="R1588" s="385"/>
      <c r="S1588" s="385">
        <f>IF(E1588="","",IF(E1588="粘性土",1,CHOOSE(AJ$1263,AF$1257,AF$1258,AF$1259)))</f>
        <v>1</v>
      </c>
      <c r="T1588" s="385"/>
      <c r="U1588" s="388">
        <f>IF(E1588="","",IF(E1588="粘性土",1,AJ$1279))</f>
        <v>1</v>
      </c>
      <c r="V1588" s="389"/>
      <c r="W1588" s="390"/>
      <c r="X1588" s="391">
        <f>IF(E1588="","",ROUND(K1588*O1588*U1588,1))</f>
        <v>437.4</v>
      </c>
      <c r="Y1588" s="392"/>
      <c r="Z1588" s="392"/>
      <c r="AA1588" s="392"/>
      <c r="AB1588" s="391">
        <f>IF(E1588="","",ROUND(K1588*Q1588*U1588,1))</f>
        <v>437.4</v>
      </c>
      <c r="AC1588" s="392"/>
      <c r="AD1588" s="392"/>
      <c r="AE1588" s="392"/>
      <c r="AF1588" s="391">
        <f>IF(E1588="","",ROUND(K1588*S1588*U1588,1))</f>
        <v>437.4</v>
      </c>
      <c r="AG1588" s="392"/>
      <c r="AH1588" s="392"/>
      <c r="AI1588" s="393"/>
      <c r="AJ1588" s="84"/>
      <c r="AK1588" s="394">
        <f>R283</f>
        <v>1</v>
      </c>
      <c r="AL1588" s="242"/>
      <c r="AM1588" s="242"/>
      <c r="AN1588" s="242"/>
    </row>
    <row r="1589" spans="1:40" s="194" customFormat="1" ht="15.75" customHeight="1" x14ac:dyDescent="0.15">
      <c r="A1589" s="116" t="str">
        <f t="shared" ref="A1589" si="336">A1588</f>
        <v/>
      </c>
      <c r="B1589" s="179"/>
      <c r="C1589" s="240"/>
      <c r="D1589" s="241"/>
      <c r="E1589" s="241"/>
      <c r="F1589" s="241"/>
      <c r="G1589" s="241"/>
      <c r="H1589" s="242"/>
      <c r="I1589" s="242"/>
      <c r="J1589" s="242"/>
      <c r="K1589" s="385">
        <f>AF1335*AD$1614*AK1588</f>
        <v>437.40000000000003</v>
      </c>
      <c r="L1589" s="385"/>
      <c r="M1589" s="385"/>
      <c r="N1589" s="386"/>
      <c r="O1589" s="387">
        <f>O1588</f>
        <v>1</v>
      </c>
      <c r="P1589" s="385"/>
      <c r="Q1589" s="385">
        <f>Q1588</f>
        <v>1</v>
      </c>
      <c r="R1589" s="385"/>
      <c r="S1589" s="385">
        <f>S1588</f>
        <v>1</v>
      </c>
      <c r="T1589" s="385"/>
      <c r="U1589" s="388">
        <f>U1588</f>
        <v>1</v>
      </c>
      <c r="V1589" s="389"/>
      <c r="W1589" s="390"/>
      <c r="X1589" s="391">
        <f>IF(E1588="","",ROUND(K1589*O1589*U1589,1))</f>
        <v>437.4</v>
      </c>
      <c r="Y1589" s="392"/>
      <c r="Z1589" s="392"/>
      <c r="AA1589" s="392"/>
      <c r="AB1589" s="391">
        <f>IF(E1588="","",ROUND(K1589*Q1589*U1589,1))</f>
        <v>437.4</v>
      </c>
      <c r="AC1589" s="392"/>
      <c r="AD1589" s="392"/>
      <c r="AE1589" s="392"/>
      <c r="AF1589" s="391">
        <f>IF(E1588="","",ROUND(K1589*S1589*U1589,1))</f>
        <v>437.4</v>
      </c>
      <c r="AG1589" s="392"/>
      <c r="AH1589" s="392"/>
      <c r="AI1589" s="393"/>
      <c r="AJ1589" s="84"/>
      <c r="AK1589" s="394"/>
      <c r="AL1589" s="242"/>
      <c r="AM1589" s="242"/>
      <c r="AN1589" s="242"/>
    </row>
    <row r="1590" spans="1:40" s="194" customFormat="1" ht="15.75" customHeight="1" x14ac:dyDescent="0.15">
      <c r="A1590" s="116" t="str">
        <f>IF(液状化L1の有無="",IF(H1590="","×",""),"×")</f>
        <v/>
      </c>
      <c r="B1590" s="179"/>
      <c r="C1590" s="240">
        <f>IF(D1336="","",D1336)</f>
        <v>5</v>
      </c>
      <c r="D1590" s="241"/>
      <c r="E1590" s="241" t="str">
        <f>IF(G1336="","",G1336)</f>
        <v>粘性土</v>
      </c>
      <c r="F1590" s="241"/>
      <c r="G1590" s="241"/>
      <c r="H1590" s="242">
        <f>IF(J1336="","",J1336)</f>
        <v>3.4500000476837158</v>
      </c>
      <c r="I1590" s="242"/>
      <c r="J1590" s="242"/>
      <c r="K1590" s="385">
        <f>AF1336*AD$1614*AK1590</f>
        <v>716.84999999999991</v>
      </c>
      <c r="L1590" s="385"/>
      <c r="M1590" s="385"/>
      <c r="N1590" s="386"/>
      <c r="O1590" s="387">
        <f>IF(E1590="","",IF(E1590="粘性土",1,CHOOSE(AJ$1263,X$1257,X$1258,X$1259)))</f>
        <v>1</v>
      </c>
      <c r="P1590" s="385"/>
      <c r="Q1590" s="385">
        <f>IF(E1590="","",IF(E1590="粘性土",1,CHOOSE(AJ$1263,AB$1257,AB$1258,AB$1259)))</f>
        <v>1</v>
      </c>
      <c r="R1590" s="385"/>
      <c r="S1590" s="385">
        <f>IF(E1590="","",IF(E1590="粘性土",1,CHOOSE(AJ$1263,AF$1257,AF$1258,AF$1259)))</f>
        <v>1</v>
      </c>
      <c r="T1590" s="385"/>
      <c r="U1590" s="388">
        <f>IF(E1590="","",IF(E1590="粘性土",1,AJ$1279))</f>
        <v>1</v>
      </c>
      <c r="V1590" s="389"/>
      <c r="W1590" s="390"/>
      <c r="X1590" s="391">
        <f>IF(E1590="","",ROUND(K1590*O1590*U1590,1))</f>
        <v>716.9</v>
      </c>
      <c r="Y1590" s="392"/>
      <c r="Z1590" s="392"/>
      <c r="AA1590" s="392"/>
      <c r="AB1590" s="391">
        <f>IF(E1590="","",ROUND(K1590*Q1590*U1590,1))</f>
        <v>716.9</v>
      </c>
      <c r="AC1590" s="392"/>
      <c r="AD1590" s="392"/>
      <c r="AE1590" s="392"/>
      <c r="AF1590" s="391">
        <f>IF(E1590="","",ROUND(K1590*S1590*U1590,1))</f>
        <v>716.9</v>
      </c>
      <c r="AG1590" s="392"/>
      <c r="AH1590" s="392"/>
      <c r="AI1590" s="393"/>
      <c r="AJ1590" s="84"/>
      <c r="AK1590" s="394">
        <f>R284</f>
        <v>1</v>
      </c>
      <c r="AL1590" s="242"/>
      <c r="AM1590" s="242"/>
      <c r="AN1590" s="242"/>
    </row>
    <row r="1591" spans="1:40" s="194" customFormat="1" ht="15.75" customHeight="1" x14ac:dyDescent="0.15">
      <c r="A1591" s="116" t="str">
        <f t="shared" ref="A1591" si="337">A1590</f>
        <v/>
      </c>
      <c r="B1591" s="179"/>
      <c r="C1591" s="240"/>
      <c r="D1591" s="241"/>
      <c r="E1591" s="241"/>
      <c r="F1591" s="241"/>
      <c r="G1591" s="241"/>
      <c r="H1591" s="242"/>
      <c r="I1591" s="242"/>
      <c r="J1591" s="242"/>
      <c r="K1591" s="385">
        <f>AF1337*AD$1614*AK1590</f>
        <v>716.84999999999991</v>
      </c>
      <c r="L1591" s="385"/>
      <c r="M1591" s="385"/>
      <c r="N1591" s="386"/>
      <c r="O1591" s="387">
        <f>O1590</f>
        <v>1</v>
      </c>
      <c r="P1591" s="385"/>
      <c r="Q1591" s="385">
        <f>Q1590</f>
        <v>1</v>
      </c>
      <c r="R1591" s="385"/>
      <c r="S1591" s="385">
        <f>S1590</f>
        <v>1</v>
      </c>
      <c r="T1591" s="385"/>
      <c r="U1591" s="388">
        <f>U1590</f>
        <v>1</v>
      </c>
      <c r="V1591" s="389"/>
      <c r="W1591" s="390"/>
      <c r="X1591" s="391">
        <f>IF(E1590="","",ROUND(K1591*O1591*U1591,1))</f>
        <v>716.9</v>
      </c>
      <c r="Y1591" s="392"/>
      <c r="Z1591" s="392"/>
      <c r="AA1591" s="392"/>
      <c r="AB1591" s="391">
        <f>IF(E1590="","",ROUND(K1591*Q1591*U1591,1))</f>
        <v>716.9</v>
      </c>
      <c r="AC1591" s="392"/>
      <c r="AD1591" s="392"/>
      <c r="AE1591" s="392"/>
      <c r="AF1591" s="391">
        <f>IF(E1590="","",ROUND(K1591*S1591*U1591,1))</f>
        <v>716.9</v>
      </c>
      <c r="AG1591" s="392"/>
      <c r="AH1591" s="392"/>
      <c r="AI1591" s="393"/>
      <c r="AJ1591" s="84"/>
      <c r="AK1591" s="394"/>
      <c r="AL1591" s="242"/>
      <c r="AM1591" s="242"/>
      <c r="AN1591" s="242"/>
    </row>
    <row r="1592" spans="1:40" s="194" customFormat="1" ht="15.75" customHeight="1" x14ac:dyDescent="0.15">
      <c r="A1592" s="116" t="str">
        <f>IF(液状化L1の有無="",IF(H1592="","×",""),"×")</f>
        <v/>
      </c>
      <c r="B1592" s="179"/>
      <c r="C1592" s="240">
        <f>IF(D1338="","",D1338)</f>
        <v>6</v>
      </c>
      <c r="D1592" s="241"/>
      <c r="E1592" s="241" t="str">
        <f>IF(G1338="","",G1338)</f>
        <v>粘性土</v>
      </c>
      <c r="F1592" s="241"/>
      <c r="G1592" s="241"/>
      <c r="H1592" s="242">
        <f>IF(J1338="","",J1338)</f>
        <v>2.3499999046325684</v>
      </c>
      <c r="I1592" s="242"/>
      <c r="J1592" s="242"/>
      <c r="K1592" s="385">
        <f>AF1338*AD$1614*AK1592</f>
        <v>1165.0500000000002</v>
      </c>
      <c r="L1592" s="385"/>
      <c r="M1592" s="385"/>
      <c r="N1592" s="386"/>
      <c r="O1592" s="387">
        <f>IF(E1592="","",IF(E1592="粘性土",1,CHOOSE(AJ$1263,X$1257,X$1258,X$1259)))</f>
        <v>1</v>
      </c>
      <c r="P1592" s="385"/>
      <c r="Q1592" s="385">
        <f>IF(E1592="","",IF(E1592="粘性土",1,CHOOSE(AJ$1263,AB$1257,AB$1258,AB$1259)))</f>
        <v>1</v>
      </c>
      <c r="R1592" s="385"/>
      <c r="S1592" s="385">
        <f>IF(E1592="","",IF(E1592="粘性土",1,CHOOSE(AJ$1263,AF$1257,AF$1258,AF$1259)))</f>
        <v>1</v>
      </c>
      <c r="T1592" s="385"/>
      <c r="U1592" s="388">
        <f>IF(E1592="","",IF(E1592="粘性土",1,AJ$1279))</f>
        <v>1</v>
      </c>
      <c r="V1592" s="389"/>
      <c r="W1592" s="390"/>
      <c r="X1592" s="391">
        <f>IF(E1592="","",ROUND(K1592*O1592*U1592,1))</f>
        <v>1165.0999999999999</v>
      </c>
      <c r="Y1592" s="392"/>
      <c r="Z1592" s="392"/>
      <c r="AA1592" s="392"/>
      <c r="AB1592" s="391">
        <f>IF(E1592="","",ROUND(K1592*Q1592*U1592,1))</f>
        <v>1165.0999999999999</v>
      </c>
      <c r="AC1592" s="392"/>
      <c r="AD1592" s="392"/>
      <c r="AE1592" s="392"/>
      <c r="AF1592" s="391">
        <f>IF(E1592="","",ROUND(K1592*S1592*U1592,1))</f>
        <v>1165.0999999999999</v>
      </c>
      <c r="AG1592" s="392"/>
      <c r="AH1592" s="392"/>
      <c r="AI1592" s="393"/>
      <c r="AJ1592" s="84"/>
      <c r="AK1592" s="394">
        <f>R285</f>
        <v>1</v>
      </c>
      <c r="AL1592" s="242"/>
      <c r="AM1592" s="242"/>
      <c r="AN1592" s="242"/>
    </row>
    <row r="1593" spans="1:40" s="194" customFormat="1" ht="15.75" customHeight="1" x14ac:dyDescent="0.15">
      <c r="A1593" s="116" t="str">
        <f t="shared" ref="A1593" si="338">A1592</f>
        <v/>
      </c>
      <c r="B1593" s="179"/>
      <c r="C1593" s="240"/>
      <c r="D1593" s="241"/>
      <c r="E1593" s="241"/>
      <c r="F1593" s="241"/>
      <c r="G1593" s="241"/>
      <c r="H1593" s="242"/>
      <c r="I1593" s="242"/>
      <c r="J1593" s="242"/>
      <c r="K1593" s="385">
        <f>AF1339*AD$1614*AK1592</f>
        <v>1165.0500000000002</v>
      </c>
      <c r="L1593" s="385"/>
      <c r="M1593" s="385"/>
      <c r="N1593" s="386"/>
      <c r="O1593" s="387">
        <f>O1592</f>
        <v>1</v>
      </c>
      <c r="P1593" s="385"/>
      <c r="Q1593" s="385">
        <f>Q1592</f>
        <v>1</v>
      </c>
      <c r="R1593" s="385"/>
      <c r="S1593" s="385">
        <f>S1592</f>
        <v>1</v>
      </c>
      <c r="T1593" s="385"/>
      <c r="U1593" s="388">
        <f>U1592</f>
        <v>1</v>
      </c>
      <c r="V1593" s="389"/>
      <c r="W1593" s="390"/>
      <c r="X1593" s="391">
        <f>IF(E1592="","",ROUND(K1593*O1593*U1593,1))</f>
        <v>1165.0999999999999</v>
      </c>
      <c r="Y1593" s="392"/>
      <c r="Z1593" s="392"/>
      <c r="AA1593" s="392"/>
      <c r="AB1593" s="391">
        <f>IF(E1592="","",ROUND(K1593*Q1593*U1593,1))</f>
        <v>1165.0999999999999</v>
      </c>
      <c r="AC1593" s="392"/>
      <c r="AD1593" s="392"/>
      <c r="AE1593" s="392"/>
      <c r="AF1593" s="391">
        <f>IF(E1592="","",ROUND(K1593*S1593*U1593,1))</f>
        <v>1165.0999999999999</v>
      </c>
      <c r="AG1593" s="392"/>
      <c r="AH1593" s="392"/>
      <c r="AI1593" s="393"/>
      <c r="AJ1593" s="84"/>
      <c r="AK1593" s="394"/>
      <c r="AL1593" s="242"/>
      <c r="AM1593" s="242"/>
      <c r="AN1593" s="242"/>
    </row>
    <row r="1594" spans="1:40" s="194" customFormat="1" ht="15.75" customHeight="1" x14ac:dyDescent="0.15">
      <c r="A1594" s="116" t="str">
        <f>IF(液状化L1の有無="",IF(H1594="","×",""),"×")</f>
        <v/>
      </c>
      <c r="B1594" s="179"/>
      <c r="C1594" s="240">
        <f>IF(D1340="","",D1340)</f>
        <v>7</v>
      </c>
      <c r="D1594" s="241"/>
      <c r="E1594" s="241" t="str">
        <f>IF(G1340="","",G1340)</f>
        <v>砂質土</v>
      </c>
      <c r="F1594" s="241"/>
      <c r="G1594" s="241"/>
      <c r="H1594" s="242">
        <f>IF(J1340="","",J1340)</f>
        <v>8.6000003814697266</v>
      </c>
      <c r="I1594" s="242"/>
      <c r="J1594" s="242"/>
      <c r="K1594" s="385">
        <f>AF1340*AD$1614*AK1594</f>
        <v>1387.8889802902936</v>
      </c>
      <c r="L1594" s="385"/>
      <c r="M1594" s="385"/>
      <c r="N1594" s="386"/>
      <c r="O1594" s="387">
        <f>IF(E1594="","",IF(E1594="粘性土",1,CHOOSE(AJ$1263,X$1257,X$1258,X$1259)))</f>
        <v>1</v>
      </c>
      <c r="P1594" s="385"/>
      <c r="Q1594" s="385">
        <f>IF(E1594="","",IF(E1594="粘性土",1,CHOOSE(AJ$1263,AB$1257,AB$1258,AB$1259)))</f>
        <v>0.5</v>
      </c>
      <c r="R1594" s="385"/>
      <c r="S1594" s="385">
        <f>IF(E1594="","",IF(E1594="粘性土",1,CHOOSE(AJ$1263,AF$1257,AF$1258,AF$1259)))</f>
        <v>0.4</v>
      </c>
      <c r="T1594" s="385"/>
      <c r="U1594" s="388">
        <f>IF(E1594="","",IF(E1594="粘性土",1,AJ$1279))</f>
        <v>0.83899999999999997</v>
      </c>
      <c r="V1594" s="389"/>
      <c r="W1594" s="390"/>
      <c r="X1594" s="391">
        <f>IF(E1594="","",ROUND(K1594*O1594*U1594,1))</f>
        <v>1164.4000000000001</v>
      </c>
      <c r="Y1594" s="392"/>
      <c r="Z1594" s="392"/>
      <c r="AA1594" s="392"/>
      <c r="AB1594" s="391">
        <f>IF(E1594="","",ROUND(K1594*Q1594*U1594,1))</f>
        <v>582.20000000000005</v>
      </c>
      <c r="AC1594" s="392"/>
      <c r="AD1594" s="392"/>
      <c r="AE1594" s="392"/>
      <c r="AF1594" s="391">
        <f>IF(E1594="","",ROUND(K1594*S1594*U1594,1))</f>
        <v>465.8</v>
      </c>
      <c r="AG1594" s="392"/>
      <c r="AH1594" s="392"/>
      <c r="AI1594" s="393"/>
      <c r="AJ1594" s="84"/>
      <c r="AK1594" s="394">
        <f>R286</f>
        <v>0.72100001573562622</v>
      </c>
      <c r="AL1594" s="242"/>
      <c r="AM1594" s="242"/>
      <c r="AN1594" s="242"/>
    </row>
    <row r="1595" spans="1:40" s="194" customFormat="1" ht="15.75" customHeight="1" x14ac:dyDescent="0.15">
      <c r="A1595" s="116" t="str">
        <f t="shared" ref="A1595" si="339">A1594</f>
        <v/>
      </c>
      <c r="B1595" s="179"/>
      <c r="C1595" s="240"/>
      <c r="D1595" s="241"/>
      <c r="E1595" s="241"/>
      <c r="F1595" s="241"/>
      <c r="G1595" s="241"/>
      <c r="H1595" s="242"/>
      <c r="I1595" s="242"/>
      <c r="J1595" s="242"/>
      <c r="K1595" s="385">
        <f>AF1341*AD$1614*AK1594</f>
        <v>2276.1249496757982</v>
      </c>
      <c r="L1595" s="385"/>
      <c r="M1595" s="385"/>
      <c r="N1595" s="386"/>
      <c r="O1595" s="387">
        <f>O1594</f>
        <v>1</v>
      </c>
      <c r="P1595" s="385"/>
      <c r="Q1595" s="385">
        <f>Q1594</f>
        <v>0.5</v>
      </c>
      <c r="R1595" s="385"/>
      <c r="S1595" s="385">
        <f>S1594</f>
        <v>0.4</v>
      </c>
      <c r="T1595" s="385"/>
      <c r="U1595" s="388">
        <f>U1594</f>
        <v>0.83899999999999997</v>
      </c>
      <c r="V1595" s="389"/>
      <c r="W1595" s="390"/>
      <c r="X1595" s="391">
        <f>IF(E1594="","",ROUND(K1595*O1595*U1595,1))</f>
        <v>1909.7</v>
      </c>
      <c r="Y1595" s="392"/>
      <c r="Z1595" s="392"/>
      <c r="AA1595" s="392"/>
      <c r="AB1595" s="391">
        <f>IF(E1594="","",ROUND(K1595*Q1595*U1595,1))</f>
        <v>954.8</v>
      </c>
      <c r="AC1595" s="392"/>
      <c r="AD1595" s="392"/>
      <c r="AE1595" s="392"/>
      <c r="AF1595" s="391">
        <f>IF(E1594="","",ROUND(K1595*S1595*U1595,1))</f>
        <v>763.9</v>
      </c>
      <c r="AG1595" s="392"/>
      <c r="AH1595" s="392"/>
      <c r="AI1595" s="393"/>
      <c r="AJ1595" s="84"/>
      <c r="AK1595" s="394"/>
      <c r="AL1595" s="242"/>
      <c r="AM1595" s="242"/>
      <c r="AN1595" s="242"/>
    </row>
    <row r="1596" spans="1:40" s="194" customFormat="1" ht="15.75" customHeight="1" x14ac:dyDescent="0.15">
      <c r="A1596" s="116" t="str">
        <f>IF(液状化L1の有無="",IF(H1596="","×",""),"×")</f>
        <v/>
      </c>
      <c r="B1596" s="179"/>
      <c r="C1596" s="240">
        <f>IF(D1342="","",D1342)</f>
        <v>8</v>
      </c>
      <c r="D1596" s="241"/>
      <c r="E1596" s="241" t="str">
        <f>IF(G1342="","",G1342)</f>
        <v>粘性土</v>
      </c>
      <c r="F1596" s="241"/>
      <c r="G1596" s="241"/>
      <c r="H1596" s="242">
        <f>IF(J1342="","",J1342)</f>
        <v>2.2000000476837158</v>
      </c>
      <c r="I1596" s="242"/>
      <c r="J1596" s="242"/>
      <c r="K1596" s="385">
        <f>AF1342*AD$1614*AK1596</f>
        <v>1143.4499999999998</v>
      </c>
      <c r="L1596" s="385"/>
      <c r="M1596" s="385"/>
      <c r="N1596" s="386"/>
      <c r="O1596" s="387">
        <f>IF(E1596="","",IF(E1596="粘性土",1,CHOOSE(AJ$1263,X$1257,X$1258,X$1259)))</f>
        <v>1</v>
      </c>
      <c r="P1596" s="385"/>
      <c r="Q1596" s="385">
        <f>IF(E1596="","",IF(E1596="粘性土",1,CHOOSE(AJ$1263,AB$1257,AB$1258,AB$1259)))</f>
        <v>1</v>
      </c>
      <c r="R1596" s="385"/>
      <c r="S1596" s="385">
        <f>IF(E1596="","",IF(E1596="粘性土",1,CHOOSE(AJ$1263,AF$1257,AF$1258,AF$1259)))</f>
        <v>1</v>
      </c>
      <c r="T1596" s="385"/>
      <c r="U1596" s="388">
        <f>IF(E1596="","",IF(E1596="粘性土",1,AJ$1279))</f>
        <v>1</v>
      </c>
      <c r="V1596" s="389"/>
      <c r="W1596" s="390"/>
      <c r="X1596" s="391">
        <f>IF(E1596="","",ROUND(K1596*O1596*U1596,1))</f>
        <v>1143.5</v>
      </c>
      <c r="Y1596" s="392"/>
      <c r="Z1596" s="392"/>
      <c r="AA1596" s="392"/>
      <c r="AB1596" s="391">
        <f>IF(E1596="","",ROUND(K1596*Q1596*U1596,1))</f>
        <v>1143.5</v>
      </c>
      <c r="AC1596" s="392"/>
      <c r="AD1596" s="392"/>
      <c r="AE1596" s="392"/>
      <c r="AF1596" s="391">
        <f>IF(E1596="","",ROUND(K1596*S1596*U1596,1))</f>
        <v>1143.5</v>
      </c>
      <c r="AG1596" s="392"/>
      <c r="AH1596" s="392"/>
      <c r="AI1596" s="393"/>
      <c r="AJ1596" s="84"/>
      <c r="AK1596" s="394">
        <f>R287</f>
        <v>1</v>
      </c>
      <c r="AL1596" s="242"/>
      <c r="AM1596" s="242"/>
      <c r="AN1596" s="242"/>
    </row>
    <row r="1597" spans="1:40" s="194" customFormat="1" ht="15.75" customHeight="1" x14ac:dyDescent="0.15">
      <c r="A1597" s="116" t="str">
        <f t="shared" ref="A1597" si="340">A1596</f>
        <v/>
      </c>
      <c r="B1597" s="179"/>
      <c r="C1597" s="240"/>
      <c r="D1597" s="241"/>
      <c r="E1597" s="241"/>
      <c r="F1597" s="241"/>
      <c r="G1597" s="241"/>
      <c r="H1597" s="242"/>
      <c r="I1597" s="242"/>
      <c r="J1597" s="242"/>
      <c r="K1597" s="385">
        <f>AF1343*AD$1614*AK1596</f>
        <v>1143.4499999999998</v>
      </c>
      <c r="L1597" s="385"/>
      <c r="M1597" s="385"/>
      <c r="N1597" s="386"/>
      <c r="O1597" s="387">
        <f>O1596</f>
        <v>1</v>
      </c>
      <c r="P1597" s="385"/>
      <c r="Q1597" s="385">
        <f>Q1596</f>
        <v>1</v>
      </c>
      <c r="R1597" s="385"/>
      <c r="S1597" s="385">
        <f>S1596</f>
        <v>1</v>
      </c>
      <c r="T1597" s="385"/>
      <c r="U1597" s="388">
        <f>U1596</f>
        <v>1</v>
      </c>
      <c r="V1597" s="389"/>
      <c r="W1597" s="390"/>
      <c r="X1597" s="391">
        <f>IF(E1596="","",ROUND(K1597*O1597*U1597,1))</f>
        <v>1143.5</v>
      </c>
      <c r="Y1597" s="392"/>
      <c r="Z1597" s="392"/>
      <c r="AA1597" s="392"/>
      <c r="AB1597" s="391">
        <f>IF(E1596="","",ROUND(K1597*Q1597*U1597,1))</f>
        <v>1143.5</v>
      </c>
      <c r="AC1597" s="392"/>
      <c r="AD1597" s="392"/>
      <c r="AE1597" s="392"/>
      <c r="AF1597" s="391">
        <f>IF(E1596="","",ROUND(K1597*S1597*U1597,1))</f>
        <v>1143.5</v>
      </c>
      <c r="AG1597" s="392"/>
      <c r="AH1597" s="392"/>
      <c r="AI1597" s="393"/>
      <c r="AJ1597" s="84"/>
      <c r="AK1597" s="394"/>
      <c r="AL1597" s="242"/>
      <c r="AM1597" s="242"/>
      <c r="AN1597" s="242"/>
    </row>
    <row r="1598" spans="1:40" s="194" customFormat="1" ht="15.75" customHeight="1" x14ac:dyDescent="0.15">
      <c r="A1598" s="116" t="str">
        <f>IF(液状化L1の有無="",IF(H1598="","×",""),"×")</f>
        <v/>
      </c>
      <c r="B1598" s="179"/>
      <c r="C1598" s="240">
        <f>IF(D1344="","",D1344)</f>
        <v>9</v>
      </c>
      <c r="D1598" s="241"/>
      <c r="E1598" s="241" t="str">
        <f>IF(G1344="","",G1344)</f>
        <v>砂質土</v>
      </c>
      <c r="F1598" s="241"/>
      <c r="G1598" s="241"/>
      <c r="H1598" s="242">
        <f>IF(J1344="","",J1344)</f>
        <v>1.5</v>
      </c>
      <c r="I1598" s="242"/>
      <c r="J1598" s="242"/>
      <c r="K1598" s="385">
        <f>AF1344*AD$1614*AK1598</f>
        <v>3004.6499999999996</v>
      </c>
      <c r="L1598" s="385"/>
      <c r="M1598" s="385"/>
      <c r="N1598" s="386"/>
      <c r="O1598" s="387">
        <f>IF(E1598="","",IF(E1598="粘性土",1,CHOOSE(AJ$1263,X$1257,X$1258,X$1259)))</f>
        <v>1</v>
      </c>
      <c r="P1598" s="385"/>
      <c r="Q1598" s="385">
        <f>IF(E1598="","",IF(E1598="粘性土",1,CHOOSE(AJ$1263,AB$1257,AB$1258,AB$1259)))</f>
        <v>0.5</v>
      </c>
      <c r="R1598" s="385"/>
      <c r="S1598" s="385">
        <f>IF(E1598="","",IF(E1598="粘性土",1,CHOOSE(AJ$1263,AF$1257,AF$1258,AF$1259)))</f>
        <v>0.4</v>
      </c>
      <c r="T1598" s="385"/>
      <c r="U1598" s="388">
        <f>IF(E1598="","",IF(E1598="粘性土",1,AJ$1279))</f>
        <v>0.83899999999999997</v>
      </c>
      <c r="V1598" s="389"/>
      <c r="W1598" s="390"/>
      <c r="X1598" s="391">
        <f>IF(E1598="","",ROUND(K1598*O1598*U1598,1))</f>
        <v>2520.9</v>
      </c>
      <c r="Y1598" s="392"/>
      <c r="Z1598" s="392"/>
      <c r="AA1598" s="392"/>
      <c r="AB1598" s="391">
        <f>IF(E1598="","",ROUND(K1598*Q1598*U1598,1))</f>
        <v>1260.5</v>
      </c>
      <c r="AC1598" s="392"/>
      <c r="AD1598" s="392"/>
      <c r="AE1598" s="392"/>
      <c r="AF1598" s="391">
        <f>IF(E1598="","",ROUND(K1598*S1598*U1598,1))</f>
        <v>1008.4</v>
      </c>
      <c r="AG1598" s="392"/>
      <c r="AH1598" s="392"/>
      <c r="AI1598" s="393"/>
      <c r="AJ1598" s="84"/>
      <c r="AK1598" s="394">
        <f>R288</f>
        <v>1</v>
      </c>
      <c r="AL1598" s="242"/>
      <c r="AM1598" s="242"/>
      <c r="AN1598" s="242"/>
    </row>
    <row r="1599" spans="1:40" s="194" customFormat="1" ht="15.75" customHeight="1" x14ac:dyDescent="0.15">
      <c r="A1599" s="116" t="str">
        <f t="shared" ref="A1599" si="341">A1598</f>
        <v/>
      </c>
      <c r="B1599" s="179"/>
      <c r="C1599" s="240"/>
      <c r="D1599" s="241"/>
      <c r="E1599" s="241"/>
      <c r="F1599" s="241"/>
      <c r="G1599" s="241"/>
      <c r="H1599" s="242"/>
      <c r="I1599" s="242"/>
      <c r="J1599" s="242"/>
      <c r="K1599" s="385">
        <f>AF1345*AD$1614*AK1598</f>
        <v>3194.5499999999997</v>
      </c>
      <c r="L1599" s="385"/>
      <c r="M1599" s="385"/>
      <c r="N1599" s="386"/>
      <c r="O1599" s="387">
        <f>O1598</f>
        <v>1</v>
      </c>
      <c r="P1599" s="385"/>
      <c r="Q1599" s="385">
        <f>Q1598</f>
        <v>0.5</v>
      </c>
      <c r="R1599" s="385"/>
      <c r="S1599" s="385">
        <f>S1598</f>
        <v>0.4</v>
      </c>
      <c r="T1599" s="385"/>
      <c r="U1599" s="388">
        <f>U1598</f>
        <v>0.83899999999999997</v>
      </c>
      <c r="V1599" s="389"/>
      <c r="W1599" s="390"/>
      <c r="X1599" s="391">
        <f>IF(E1598="","",ROUND(K1599*O1599*U1599,1))</f>
        <v>2680.2</v>
      </c>
      <c r="Y1599" s="392"/>
      <c r="Z1599" s="392"/>
      <c r="AA1599" s="392"/>
      <c r="AB1599" s="391">
        <f>IF(E1598="","",ROUND(K1599*Q1599*U1599,1))</f>
        <v>1340.1</v>
      </c>
      <c r="AC1599" s="392"/>
      <c r="AD1599" s="392"/>
      <c r="AE1599" s="392"/>
      <c r="AF1599" s="391">
        <f>IF(E1598="","",ROUND(K1599*S1599*U1599,1))</f>
        <v>1072.0999999999999</v>
      </c>
      <c r="AG1599" s="392"/>
      <c r="AH1599" s="392"/>
      <c r="AI1599" s="393"/>
      <c r="AJ1599" s="84"/>
      <c r="AK1599" s="394"/>
      <c r="AL1599" s="242"/>
      <c r="AM1599" s="242"/>
      <c r="AN1599" s="242"/>
    </row>
    <row r="1600" spans="1:40" s="194" customFormat="1" ht="15.75" customHeight="1" x14ac:dyDescent="0.15">
      <c r="A1600" s="116" t="str">
        <f>IF(液状化L1の有無="",IF(H1600="","×",""),"×")</f>
        <v/>
      </c>
      <c r="B1600" s="179"/>
      <c r="C1600" s="240">
        <f>IF(D1346="","",D1346)</f>
        <v>10</v>
      </c>
      <c r="D1600" s="241"/>
      <c r="E1600" s="241" t="str">
        <f>IF(G1346="","",G1346)</f>
        <v>粘性土</v>
      </c>
      <c r="F1600" s="241"/>
      <c r="G1600" s="241"/>
      <c r="H1600" s="242">
        <f>IF(J1346="","",J1346)</f>
        <v>3.8499999046325684</v>
      </c>
      <c r="I1600" s="242"/>
      <c r="J1600" s="242"/>
      <c r="K1600" s="385">
        <f>AF1346*AD$1614*AK1600</f>
        <v>1159.6500000000001</v>
      </c>
      <c r="L1600" s="385"/>
      <c r="M1600" s="385"/>
      <c r="N1600" s="386"/>
      <c r="O1600" s="387">
        <f>IF(E1600="","",IF(E1600="粘性土",1,CHOOSE(AJ$1263,X$1257,X$1258,X$1259)))</f>
        <v>1</v>
      </c>
      <c r="P1600" s="385"/>
      <c r="Q1600" s="385">
        <f>IF(E1600="","",IF(E1600="粘性土",1,CHOOSE(AJ$1263,AB$1257,AB$1258,AB$1259)))</f>
        <v>1</v>
      </c>
      <c r="R1600" s="385"/>
      <c r="S1600" s="385">
        <f>IF(E1600="","",IF(E1600="粘性土",1,CHOOSE(AJ$1263,AF$1257,AF$1258,AF$1259)))</f>
        <v>1</v>
      </c>
      <c r="T1600" s="385"/>
      <c r="U1600" s="388">
        <f>IF(E1600="","",IF(E1600="粘性土",1,AJ$1279))</f>
        <v>1</v>
      </c>
      <c r="V1600" s="389"/>
      <c r="W1600" s="390"/>
      <c r="X1600" s="391">
        <f>IF(E1600="","",ROUND(K1600*O1600*U1600,1))</f>
        <v>1159.7</v>
      </c>
      <c r="Y1600" s="392"/>
      <c r="Z1600" s="392"/>
      <c r="AA1600" s="392"/>
      <c r="AB1600" s="391">
        <f>IF(E1600="","",ROUND(K1600*Q1600*U1600,1))</f>
        <v>1159.7</v>
      </c>
      <c r="AC1600" s="392"/>
      <c r="AD1600" s="392"/>
      <c r="AE1600" s="392"/>
      <c r="AF1600" s="391">
        <f>IF(E1600="","",ROUND(K1600*S1600*U1600,1))</f>
        <v>1159.7</v>
      </c>
      <c r="AG1600" s="392"/>
      <c r="AH1600" s="392"/>
      <c r="AI1600" s="393"/>
      <c r="AJ1600" s="84"/>
      <c r="AK1600" s="394">
        <f>R289</f>
        <v>1</v>
      </c>
      <c r="AL1600" s="242"/>
      <c r="AM1600" s="242"/>
      <c r="AN1600" s="242"/>
    </row>
    <row r="1601" spans="1:40" s="194" customFormat="1" ht="15.75" customHeight="1" x14ac:dyDescent="0.15">
      <c r="A1601" s="116" t="str">
        <f t="shared" ref="A1601" si="342">A1600</f>
        <v/>
      </c>
      <c r="B1601" s="179"/>
      <c r="C1601" s="240"/>
      <c r="D1601" s="241"/>
      <c r="E1601" s="241"/>
      <c r="F1601" s="241"/>
      <c r="G1601" s="241"/>
      <c r="H1601" s="242"/>
      <c r="I1601" s="242"/>
      <c r="J1601" s="242"/>
      <c r="K1601" s="385">
        <f>AF1347*AD$1614*AK1600</f>
        <v>1159.6500000000001</v>
      </c>
      <c r="L1601" s="385"/>
      <c r="M1601" s="385"/>
      <c r="N1601" s="386"/>
      <c r="O1601" s="387">
        <f>O1600</f>
        <v>1</v>
      </c>
      <c r="P1601" s="385"/>
      <c r="Q1601" s="385">
        <f>Q1600</f>
        <v>1</v>
      </c>
      <c r="R1601" s="385"/>
      <c r="S1601" s="385">
        <f>S1600</f>
        <v>1</v>
      </c>
      <c r="T1601" s="385"/>
      <c r="U1601" s="388">
        <f>U1600</f>
        <v>1</v>
      </c>
      <c r="V1601" s="389"/>
      <c r="W1601" s="390"/>
      <c r="X1601" s="391">
        <f>IF(E1600="","",ROUND(K1601*O1601*U1601,1))</f>
        <v>1159.7</v>
      </c>
      <c r="Y1601" s="392"/>
      <c r="Z1601" s="392"/>
      <c r="AA1601" s="392"/>
      <c r="AB1601" s="391">
        <f>IF(E1600="","",ROUND(K1601*Q1601*U1601,1))</f>
        <v>1159.7</v>
      </c>
      <c r="AC1601" s="392"/>
      <c r="AD1601" s="392"/>
      <c r="AE1601" s="392"/>
      <c r="AF1601" s="391">
        <f>IF(E1600="","",ROUND(K1601*S1601*U1601,1))</f>
        <v>1159.7</v>
      </c>
      <c r="AG1601" s="392"/>
      <c r="AH1601" s="392"/>
      <c r="AI1601" s="393"/>
      <c r="AJ1601" s="84"/>
      <c r="AK1601" s="394"/>
      <c r="AL1601" s="242"/>
      <c r="AM1601" s="242"/>
      <c r="AN1601" s="242"/>
    </row>
    <row r="1602" spans="1:40" s="194" customFormat="1" ht="15.75" customHeight="1" x14ac:dyDescent="0.15">
      <c r="A1602" s="116" t="str">
        <f>IF(液状化L1の有無="",IF(H1602="","×",""),"×")</f>
        <v/>
      </c>
      <c r="B1602" s="179"/>
      <c r="C1602" s="240">
        <f>IF(D1348="","",D1348)</f>
        <v>11</v>
      </c>
      <c r="D1602" s="241"/>
      <c r="E1602" s="241" t="str">
        <f>IF(G1348="","",G1348)</f>
        <v>砂質土</v>
      </c>
      <c r="F1602" s="241"/>
      <c r="G1602" s="241"/>
      <c r="H1602" s="242">
        <f>IF(J1348="","",J1348)</f>
        <v>2.4000000953674316</v>
      </c>
      <c r="I1602" s="242"/>
      <c r="J1602" s="242"/>
      <c r="K1602" s="385">
        <f>AF1348*AD$1614*AK1602</f>
        <v>3722.7000000000003</v>
      </c>
      <c r="L1602" s="385"/>
      <c r="M1602" s="385"/>
      <c r="N1602" s="386"/>
      <c r="O1602" s="387">
        <f>IF(E1602="","",IF(E1602="粘性土",1,CHOOSE(AJ$1263,X$1257,X$1258,X$1259)))</f>
        <v>1</v>
      </c>
      <c r="P1602" s="385"/>
      <c r="Q1602" s="385">
        <f>IF(E1602="","",IF(E1602="粘性土",1,CHOOSE(AJ$1263,AB$1257,AB$1258,AB$1259)))</f>
        <v>0.5</v>
      </c>
      <c r="R1602" s="385"/>
      <c r="S1602" s="385">
        <f>IF(E1602="","",IF(E1602="粘性土",1,CHOOSE(AJ$1263,AF$1257,AF$1258,AF$1259)))</f>
        <v>0.4</v>
      </c>
      <c r="T1602" s="385"/>
      <c r="U1602" s="388">
        <f>IF(E1602="","",IF(E1602="粘性土",1,AJ$1279))</f>
        <v>0.83899999999999997</v>
      </c>
      <c r="V1602" s="389"/>
      <c r="W1602" s="390"/>
      <c r="X1602" s="391">
        <f>IF(E1602="","",ROUND(K1602*O1602*U1602,1))</f>
        <v>3123.3</v>
      </c>
      <c r="Y1602" s="392"/>
      <c r="Z1602" s="392"/>
      <c r="AA1602" s="392"/>
      <c r="AB1602" s="391">
        <f>IF(E1602="","",ROUND(K1602*Q1602*U1602,1))</f>
        <v>1561.7</v>
      </c>
      <c r="AC1602" s="392"/>
      <c r="AD1602" s="392"/>
      <c r="AE1602" s="392"/>
      <c r="AF1602" s="391">
        <f>IF(E1602="","",ROUND(K1602*S1602*U1602,1))</f>
        <v>1249.3</v>
      </c>
      <c r="AG1602" s="392"/>
      <c r="AH1602" s="392"/>
      <c r="AI1602" s="393"/>
      <c r="AJ1602" s="84"/>
      <c r="AK1602" s="394">
        <f>R290</f>
        <v>1</v>
      </c>
      <c r="AL1602" s="242"/>
      <c r="AM1602" s="242"/>
      <c r="AN1602" s="242"/>
    </row>
    <row r="1603" spans="1:40" s="194" customFormat="1" ht="15.75" customHeight="1" x14ac:dyDescent="0.15">
      <c r="A1603" s="116" t="str">
        <f t="shared" ref="A1603" si="343">A1602</f>
        <v/>
      </c>
      <c r="B1603" s="179"/>
      <c r="C1603" s="240"/>
      <c r="D1603" s="241"/>
      <c r="E1603" s="241"/>
      <c r="F1603" s="241"/>
      <c r="G1603" s="241"/>
      <c r="H1603" s="242"/>
      <c r="I1603" s="242"/>
      <c r="J1603" s="242"/>
      <c r="K1603" s="385">
        <f>AF1349*AD$1614*AK1602</f>
        <v>4039.0499999999997</v>
      </c>
      <c r="L1603" s="385"/>
      <c r="M1603" s="385"/>
      <c r="N1603" s="386"/>
      <c r="O1603" s="387">
        <f>O1602</f>
        <v>1</v>
      </c>
      <c r="P1603" s="385"/>
      <c r="Q1603" s="385">
        <f>Q1602</f>
        <v>0.5</v>
      </c>
      <c r="R1603" s="385"/>
      <c r="S1603" s="385">
        <f>S1602</f>
        <v>0.4</v>
      </c>
      <c r="T1603" s="385"/>
      <c r="U1603" s="388">
        <f>U1602</f>
        <v>0.83899999999999997</v>
      </c>
      <c r="V1603" s="389"/>
      <c r="W1603" s="390"/>
      <c r="X1603" s="391">
        <f>IF(E1602="","",ROUND(K1603*O1603*U1603,1))</f>
        <v>3388.8</v>
      </c>
      <c r="Y1603" s="392"/>
      <c r="Z1603" s="392"/>
      <c r="AA1603" s="392"/>
      <c r="AB1603" s="391">
        <f>IF(E1602="","",ROUND(K1603*Q1603*U1603,1))</f>
        <v>1694.4</v>
      </c>
      <c r="AC1603" s="392"/>
      <c r="AD1603" s="392"/>
      <c r="AE1603" s="392"/>
      <c r="AF1603" s="391">
        <f>IF(E1602="","",ROUND(K1603*S1603*U1603,1))</f>
        <v>1355.5</v>
      </c>
      <c r="AG1603" s="392"/>
      <c r="AH1603" s="392"/>
      <c r="AI1603" s="393"/>
      <c r="AJ1603" s="84"/>
      <c r="AK1603" s="394"/>
      <c r="AL1603" s="242"/>
      <c r="AM1603" s="242"/>
      <c r="AN1603" s="242"/>
    </row>
    <row r="1604" spans="1:40" s="194" customFormat="1" ht="15.75" customHeight="1" x14ac:dyDescent="0.15">
      <c r="A1604" s="116" t="str">
        <f>IF(液状化L1の有無="",IF(H1604="","×",""),"×")</f>
        <v/>
      </c>
      <c r="B1604" s="179"/>
      <c r="C1604" s="240">
        <f>IF(D1350="","",D1350)</f>
        <v>12</v>
      </c>
      <c r="D1604" s="241"/>
      <c r="E1604" s="241" t="str">
        <f>IF(G1350="","",G1350)</f>
        <v>粘性土</v>
      </c>
      <c r="F1604" s="241"/>
      <c r="G1604" s="241"/>
      <c r="H1604" s="242">
        <f>IF(J1350="","",J1350)</f>
        <v>2.2699999809265137</v>
      </c>
      <c r="I1604" s="242"/>
      <c r="J1604" s="242"/>
      <c r="K1604" s="385">
        <f>AF1350*AD$1614*AK1604</f>
        <v>1159.6500000000001</v>
      </c>
      <c r="L1604" s="385"/>
      <c r="M1604" s="385"/>
      <c r="N1604" s="386"/>
      <c r="O1604" s="387">
        <f>IF(E1604="","",IF(E1604="粘性土",1,CHOOSE(AJ$1263,X$1257,X$1258,X$1259)))</f>
        <v>1</v>
      </c>
      <c r="P1604" s="385"/>
      <c r="Q1604" s="385">
        <f>IF(E1604="","",IF(E1604="粘性土",1,CHOOSE(AJ$1263,AB$1257,AB$1258,AB$1259)))</f>
        <v>1</v>
      </c>
      <c r="R1604" s="385"/>
      <c r="S1604" s="385">
        <f>IF(E1604="","",IF(E1604="粘性土",1,CHOOSE(AJ$1263,AF$1257,AF$1258,AF$1259)))</f>
        <v>1</v>
      </c>
      <c r="T1604" s="385"/>
      <c r="U1604" s="388">
        <f>IF(E1604="","",IF(E1604="粘性土",1,AJ$1279))</f>
        <v>1</v>
      </c>
      <c r="V1604" s="389"/>
      <c r="W1604" s="390"/>
      <c r="X1604" s="391">
        <f>IF(E1604="","",ROUND(K1604*O1604*U1604,1))</f>
        <v>1159.7</v>
      </c>
      <c r="Y1604" s="392"/>
      <c r="Z1604" s="392"/>
      <c r="AA1604" s="392"/>
      <c r="AB1604" s="391">
        <f>IF(E1604="","",ROUND(K1604*Q1604*U1604,1))</f>
        <v>1159.7</v>
      </c>
      <c r="AC1604" s="392"/>
      <c r="AD1604" s="392"/>
      <c r="AE1604" s="392"/>
      <c r="AF1604" s="391">
        <f>IF(E1604="","",ROUND(K1604*S1604*U1604,1))</f>
        <v>1159.7</v>
      </c>
      <c r="AG1604" s="392"/>
      <c r="AH1604" s="392"/>
      <c r="AI1604" s="393"/>
      <c r="AJ1604" s="84"/>
      <c r="AK1604" s="394">
        <f>R291</f>
        <v>1</v>
      </c>
      <c r="AL1604" s="242"/>
      <c r="AM1604" s="242"/>
      <c r="AN1604" s="242"/>
    </row>
    <row r="1605" spans="1:40" s="194" customFormat="1" ht="15.75" customHeight="1" x14ac:dyDescent="0.15">
      <c r="A1605" s="116" t="str">
        <f t="shared" ref="A1605" si="344">A1604</f>
        <v/>
      </c>
      <c r="B1605" s="179"/>
      <c r="C1605" s="240"/>
      <c r="D1605" s="241"/>
      <c r="E1605" s="241"/>
      <c r="F1605" s="241"/>
      <c r="G1605" s="241"/>
      <c r="H1605" s="242"/>
      <c r="I1605" s="242"/>
      <c r="J1605" s="242"/>
      <c r="K1605" s="385">
        <f>AF1351*AD$1614*AK1604</f>
        <v>1159.6500000000001</v>
      </c>
      <c r="L1605" s="385"/>
      <c r="M1605" s="385"/>
      <c r="N1605" s="386"/>
      <c r="O1605" s="387">
        <f>O1604</f>
        <v>1</v>
      </c>
      <c r="P1605" s="385"/>
      <c r="Q1605" s="385">
        <f>Q1604</f>
        <v>1</v>
      </c>
      <c r="R1605" s="385"/>
      <c r="S1605" s="385">
        <f>S1604</f>
        <v>1</v>
      </c>
      <c r="T1605" s="385"/>
      <c r="U1605" s="388">
        <f>U1604</f>
        <v>1</v>
      </c>
      <c r="V1605" s="389"/>
      <c r="W1605" s="390"/>
      <c r="X1605" s="391">
        <f>IF(E1604="","",ROUND(K1605*O1605*U1605,1))</f>
        <v>1159.7</v>
      </c>
      <c r="Y1605" s="392"/>
      <c r="Z1605" s="392"/>
      <c r="AA1605" s="392"/>
      <c r="AB1605" s="391">
        <f>IF(E1604="","",ROUND(K1605*Q1605*U1605,1))</f>
        <v>1159.7</v>
      </c>
      <c r="AC1605" s="392"/>
      <c r="AD1605" s="392"/>
      <c r="AE1605" s="392"/>
      <c r="AF1605" s="391">
        <f>IF(E1604="","",ROUND(K1605*S1605*U1605,1))</f>
        <v>1159.7</v>
      </c>
      <c r="AG1605" s="392"/>
      <c r="AH1605" s="392"/>
      <c r="AI1605" s="393"/>
      <c r="AJ1605" s="84"/>
      <c r="AK1605" s="394"/>
      <c r="AL1605" s="242"/>
      <c r="AM1605" s="242"/>
      <c r="AN1605" s="242"/>
    </row>
    <row r="1606" spans="1:40" s="194" customFormat="1" ht="15.75" hidden="1" customHeight="1" x14ac:dyDescent="0.15">
      <c r="A1606" s="116" t="str">
        <f>IF(液状化L1の有無="",IF(H1606="","×",""),"×")</f>
        <v>×</v>
      </c>
      <c r="B1606" s="179"/>
      <c r="C1606" s="240" t="str">
        <f>IF(D1352="","",D1352)</f>
        <v/>
      </c>
      <c r="D1606" s="241"/>
      <c r="E1606" s="241" t="str">
        <f>IF(G1352="","",G1352)</f>
        <v/>
      </c>
      <c r="F1606" s="241"/>
      <c r="G1606" s="241"/>
      <c r="H1606" s="242" t="str">
        <f>IF(J1352="","",J1352)</f>
        <v/>
      </c>
      <c r="I1606" s="242"/>
      <c r="J1606" s="242"/>
      <c r="K1606" s="385">
        <f>AF1352*AD$1614*AK1606</f>
        <v>0</v>
      </c>
      <c r="L1606" s="385"/>
      <c r="M1606" s="385"/>
      <c r="N1606" s="386"/>
      <c r="O1606" s="387" t="str">
        <f>IF(E1606="","",IF(E1606="粘性土",1,CHOOSE(AJ$1263,X$1257,X$1258,X$1259)))</f>
        <v/>
      </c>
      <c r="P1606" s="385"/>
      <c r="Q1606" s="385" t="str">
        <f>IF(E1606="","",IF(E1606="粘性土",1,CHOOSE(AJ$1263,AB$1257,AB$1258,AB$1259)))</f>
        <v/>
      </c>
      <c r="R1606" s="385"/>
      <c r="S1606" s="385" t="str">
        <f>IF(E1606="","",IF(E1606="粘性土",1,CHOOSE(AJ$1263,AF$1257,AF$1258,AF$1259)))</f>
        <v/>
      </c>
      <c r="T1606" s="385"/>
      <c r="U1606" s="388" t="str">
        <f>IF(E1606="","",IF(E1606="粘性土",1,AJ$1279))</f>
        <v/>
      </c>
      <c r="V1606" s="389"/>
      <c r="W1606" s="390"/>
      <c r="X1606" s="391" t="str">
        <f>IF(E1606="","",ROUND(K1606*O1606*U1606,1))</f>
        <v/>
      </c>
      <c r="Y1606" s="392"/>
      <c r="Z1606" s="392"/>
      <c r="AA1606" s="392"/>
      <c r="AB1606" s="391" t="str">
        <f>IF(E1606="","",ROUND(K1606*Q1606*U1606,1))</f>
        <v/>
      </c>
      <c r="AC1606" s="392"/>
      <c r="AD1606" s="392"/>
      <c r="AE1606" s="392"/>
      <c r="AF1606" s="391" t="str">
        <f>IF(E1606="","",ROUND(K1606*S1606*U1606,1))</f>
        <v/>
      </c>
      <c r="AG1606" s="392"/>
      <c r="AH1606" s="392"/>
      <c r="AI1606" s="393"/>
      <c r="AJ1606" s="84"/>
      <c r="AK1606" s="394">
        <f>R292</f>
        <v>0</v>
      </c>
      <c r="AL1606" s="242"/>
      <c r="AM1606" s="242"/>
      <c r="AN1606" s="242"/>
    </row>
    <row r="1607" spans="1:40" s="194" customFormat="1" ht="15.75" hidden="1" customHeight="1" x14ac:dyDescent="0.15">
      <c r="A1607" s="116" t="str">
        <f t="shared" ref="A1607" si="345">A1606</f>
        <v>×</v>
      </c>
      <c r="B1607" s="179"/>
      <c r="C1607" s="240"/>
      <c r="D1607" s="241"/>
      <c r="E1607" s="241"/>
      <c r="F1607" s="241"/>
      <c r="G1607" s="241"/>
      <c r="H1607" s="242"/>
      <c r="I1607" s="242"/>
      <c r="J1607" s="242"/>
      <c r="K1607" s="385">
        <f>AF1353*AD$1614*AK1606</f>
        <v>0</v>
      </c>
      <c r="L1607" s="385"/>
      <c r="M1607" s="385"/>
      <c r="N1607" s="386"/>
      <c r="O1607" s="387" t="str">
        <f>O1606</f>
        <v/>
      </c>
      <c r="P1607" s="385"/>
      <c r="Q1607" s="385" t="str">
        <f>Q1606</f>
        <v/>
      </c>
      <c r="R1607" s="385"/>
      <c r="S1607" s="385" t="str">
        <f>S1606</f>
        <v/>
      </c>
      <c r="T1607" s="385"/>
      <c r="U1607" s="388" t="str">
        <f>U1606</f>
        <v/>
      </c>
      <c r="V1607" s="389"/>
      <c r="W1607" s="390"/>
      <c r="X1607" s="391" t="str">
        <f>IF(E1606="","",ROUND(K1607*O1607*U1607,1))</f>
        <v/>
      </c>
      <c r="Y1607" s="392"/>
      <c r="Z1607" s="392"/>
      <c r="AA1607" s="392"/>
      <c r="AB1607" s="391" t="str">
        <f>IF(E1606="","",ROUND(K1607*Q1607*U1607,1))</f>
        <v/>
      </c>
      <c r="AC1607" s="392"/>
      <c r="AD1607" s="392"/>
      <c r="AE1607" s="392"/>
      <c r="AF1607" s="391" t="str">
        <f>IF(E1606="","",ROUND(K1607*S1607*U1607,1))</f>
        <v/>
      </c>
      <c r="AG1607" s="392"/>
      <c r="AH1607" s="392"/>
      <c r="AI1607" s="393"/>
      <c r="AJ1607" s="84"/>
      <c r="AK1607" s="394"/>
      <c r="AL1607" s="242"/>
      <c r="AM1607" s="242"/>
      <c r="AN1607" s="242"/>
    </row>
    <row r="1608" spans="1:40" s="194" customFormat="1" ht="15.75" hidden="1" customHeight="1" x14ac:dyDescent="0.15">
      <c r="A1608" s="116" t="str">
        <f>IF(液状化L1の有無="",IF(H1608="","×",""),"×")</f>
        <v>×</v>
      </c>
      <c r="B1608" s="179"/>
      <c r="C1608" s="240" t="str">
        <f>IF(D1354="","",D1354)</f>
        <v/>
      </c>
      <c r="D1608" s="241"/>
      <c r="E1608" s="241" t="str">
        <f>IF(G1354="","",G1354)</f>
        <v/>
      </c>
      <c r="F1608" s="241"/>
      <c r="G1608" s="241"/>
      <c r="H1608" s="242" t="str">
        <f>IF(J1354="","",J1354)</f>
        <v/>
      </c>
      <c r="I1608" s="242"/>
      <c r="J1608" s="242"/>
      <c r="K1608" s="385">
        <f>AF1354*AD$1614*AK1608</f>
        <v>0</v>
      </c>
      <c r="L1608" s="385"/>
      <c r="M1608" s="385"/>
      <c r="N1608" s="386"/>
      <c r="O1608" s="387" t="str">
        <f>IF(E1608="","",IF(E1608="粘性土",1,CHOOSE(AJ$1263,X$1257,X$1258,X$1259)))</f>
        <v/>
      </c>
      <c r="P1608" s="385"/>
      <c r="Q1608" s="385" t="str">
        <f>IF(E1608="","",IF(E1608="粘性土",1,CHOOSE(AJ$1263,AB$1257,AB$1258,AB$1259)))</f>
        <v/>
      </c>
      <c r="R1608" s="385"/>
      <c r="S1608" s="385" t="str">
        <f>IF(E1608="","",IF(E1608="粘性土",1,CHOOSE(AJ$1263,AF$1257,AF$1258,AF$1259)))</f>
        <v/>
      </c>
      <c r="T1608" s="385"/>
      <c r="U1608" s="388" t="str">
        <f>IF(E1608="","",IF(E1608="粘性土",1,AJ$1279))</f>
        <v/>
      </c>
      <c r="V1608" s="389"/>
      <c r="W1608" s="390"/>
      <c r="X1608" s="391" t="str">
        <f>IF(E1608="","",ROUND(K1608*O1608*U1608,1))</f>
        <v/>
      </c>
      <c r="Y1608" s="392"/>
      <c r="Z1608" s="392"/>
      <c r="AA1608" s="392"/>
      <c r="AB1608" s="391" t="str">
        <f>IF(E1608="","",ROUND(K1608*Q1608*U1608,1))</f>
        <v/>
      </c>
      <c r="AC1608" s="392"/>
      <c r="AD1608" s="392"/>
      <c r="AE1608" s="392"/>
      <c r="AF1608" s="391" t="str">
        <f>IF(E1608="","",ROUND(K1608*S1608*U1608,1))</f>
        <v/>
      </c>
      <c r="AG1608" s="392"/>
      <c r="AH1608" s="392"/>
      <c r="AI1608" s="393"/>
      <c r="AJ1608" s="84"/>
      <c r="AK1608" s="394">
        <f>R293</f>
        <v>0</v>
      </c>
      <c r="AL1608" s="242"/>
      <c r="AM1608" s="242"/>
      <c r="AN1608" s="242"/>
    </row>
    <row r="1609" spans="1:40" s="194" customFormat="1" ht="15.75" hidden="1" customHeight="1" x14ac:dyDescent="0.15">
      <c r="A1609" s="116" t="str">
        <f t="shared" ref="A1609" si="346">A1608</f>
        <v>×</v>
      </c>
      <c r="B1609" s="179"/>
      <c r="C1609" s="240"/>
      <c r="D1609" s="241"/>
      <c r="E1609" s="241"/>
      <c r="F1609" s="241"/>
      <c r="G1609" s="241"/>
      <c r="H1609" s="242"/>
      <c r="I1609" s="242"/>
      <c r="J1609" s="242"/>
      <c r="K1609" s="385">
        <f>AF1355*AD$1614*AK1608</f>
        <v>0</v>
      </c>
      <c r="L1609" s="385"/>
      <c r="M1609" s="385"/>
      <c r="N1609" s="386"/>
      <c r="O1609" s="387" t="str">
        <f>O1608</f>
        <v/>
      </c>
      <c r="P1609" s="385"/>
      <c r="Q1609" s="385" t="str">
        <f>Q1608</f>
        <v/>
      </c>
      <c r="R1609" s="385"/>
      <c r="S1609" s="385" t="str">
        <f>S1608</f>
        <v/>
      </c>
      <c r="T1609" s="385"/>
      <c r="U1609" s="388" t="str">
        <f>U1608</f>
        <v/>
      </c>
      <c r="V1609" s="389"/>
      <c r="W1609" s="390"/>
      <c r="X1609" s="391" t="str">
        <f>IF(E1608="","",ROUND(K1609*O1609*U1609,1))</f>
        <v/>
      </c>
      <c r="Y1609" s="392"/>
      <c r="Z1609" s="392"/>
      <c r="AA1609" s="392"/>
      <c r="AB1609" s="391" t="str">
        <f>IF(E1608="","",ROUND(K1609*Q1609*U1609,1))</f>
        <v/>
      </c>
      <c r="AC1609" s="392"/>
      <c r="AD1609" s="392"/>
      <c r="AE1609" s="392"/>
      <c r="AF1609" s="391" t="str">
        <f>IF(E1608="","",ROUND(K1609*S1609*U1609,1))</f>
        <v/>
      </c>
      <c r="AG1609" s="392"/>
      <c r="AH1609" s="392"/>
      <c r="AI1609" s="393"/>
      <c r="AJ1609" s="84"/>
      <c r="AK1609" s="394"/>
      <c r="AL1609" s="242"/>
      <c r="AM1609" s="242"/>
      <c r="AN1609" s="242"/>
    </row>
    <row r="1610" spans="1:40" s="194" customFormat="1" ht="15.75" hidden="1" customHeight="1" x14ac:dyDescent="0.15">
      <c r="A1610" s="116" t="str">
        <f>IF(液状化L1の有無="",IF(H1610="","×",""),"×")</f>
        <v>×</v>
      </c>
      <c r="B1610" s="179"/>
      <c r="C1610" s="240" t="str">
        <f>IF(D1356="","",D1356)</f>
        <v/>
      </c>
      <c r="D1610" s="241"/>
      <c r="E1610" s="241" t="str">
        <f>IF(G1356="","",G1356)</f>
        <v/>
      </c>
      <c r="F1610" s="241"/>
      <c r="G1610" s="241"/>
      <c r="H1610" s="242" t="str">
        <f>IF(J1356="","",J1356)</f>
        <v/>
      </c>
      <c r="I1610" s="242"/>
      <c r="J1610" s="242"/>
      <c r="K1610" s="385">
        <f>AF1356*AD$1614*AK1610</f>
        <v>0</v>
      </c>
      <c r="L1610" s="385"/>
      <c r="M1610" s="385"/>
      <c r="N1610" s="386"/>
      <c r="O1610" s="387" t="str">
        <f>IF(E1610="","",IF(E1610="粘性土",1,CHOOSE(AJ$1263,X$1257,X$1258,X$1259)))</f>
        <v/>
      </c>
      <c r="P1610" s="385"/>
      <c r="Q1610" s="385" t="str">
        <f>IF(E1610="","",IF(E1610="粘性土",1,CHOOSE(AJ$1263,AB$1257,AB$1258,AB$1259)))</f>
        <v/>
      </c>
      <c r="R1610" s="385"/>
      <c r="S1610" s="385" t="str">
        <f>IF(E1610="","",IF(E1610="粘性土",1,CHOOSE(AJ$1263,AF$1257,AF$1258,AF$1259)))</f>
        <v/>
      </c>
      <c r="T1610" s="385"/>
      <c r="U1610" s="388" t="str">
        <f>IF(E1610="","",IF(E1610="粘性土",1,AJ$1279))</f>
        <v/>
      </c>
      <c r="V1610" s="389"/>
      <c r="W1610" s="390"/>
      <c r="X1610" s="391" t="str">
        <f>IF(E1610="","",ROUND(K1610*O1610*U1610,1))</f>
        <v/>
      </c>
      <c r="Y1610" s="392"/>
      <c r="Z1610" s="392"/>
      <c r="AA1610" s="392"/>
      <c r="AB1610" s="391" t="str">
        <f>IF(E1610="","",ROUND(K1610*Q1610*U1610,1))</f>
        <v/>
      </c>
      <c r="AC1610" s="392"/>
      <c r="AD1610" s="392"/>
      <c r="AE1610" s="392"/>
      <c r="AF1610" s="391" t="str">
        <f>IF(E1610="","",ROUND(K1610*S1610*U1610,1))</f>
        <v/>
      </c>
      <c r="AG1610" s="392"/>
      <c r="AH1610" s="392"/>
      <c r="AI1610" s="393"/>
      <c r="AJ1610" s="84"/>
      <c r="AK1610" s="394">
        <f>R294</f>
        <v>0</v>
      </c>
      <c r="AL1610" s="242"/>
      <c r="AM1610" s="242"/>
      <c r="AN1610" s="242"/>
    </row>
    <row r="1611" spans="1:40" s="194" customFormat="1" ht="15.75" hidden="1" customHeight="1" x14ac:dyDescent="0.15">
      <c r="A1611" s="116" t="str">
        <f t="shared" ref="A1611" si="347">A1610</f>
        <v>×</v>
      </c>
      <c r="B1611" s="179"/>
      <c r="C1611" s="240"/>
      <c r="D1611" s="241"/>
      <c r="E1611" s="241"/>
      <c r="F1611" s="241"/>
      <c r="G1611" s="241"/>
      <c r="H1611" s="242"/>
      <c r="I1611" s="242"/>
      <c r="J1611" s="242"/>
      <c r="K1611" s="385">
        <f>AF1357*AD$1614*AK1610</f>
        <v>0</v>
      </c>
      <c r="L1611" s="385"/>
      <c r="M1611" s="385"/>
      <c r="N1611" s="386"/>
      <c r="O1611" s="387" t="str">
        <f>O1610</f>
        <v/>
      </c>
      <c r="P1611" s="385"/>
      <c r="Q1611" s="385" t="str">
        <f>Q1610</f>
        <v/>
      </c>
      <c r="R1611" s="385"/>
      <c r="S1611" s="385" t="str">
        <f>S1610</f>
        <v/>
      </c>
      <c r="T1611" s="385"/>
      <c r="U1611" s="388" t="str">
        <f>U1610</f>
        <v/>
      </c>
      <c r="V1611" s="389"/>
      <c r="W1611" s="390"/>
      <c r="X1611" s="391" t="str">
        <f>IF(E1610="","",ROUND(K1611*O1611*U1611,1))</f>
        <v/>
      </c>
      <c r="Y1611" s="392"/>
      <c r="Z1611" s="392"/>
      <c r="AA1611" s="392"/>
      <c r="AB1611" s="391" t="str">
        <f>IF(E1610="","",ROUND(K1611*Q1611*U1611,1))</f>
        <v/>
      </c>
      <c r="AC1611" s="392"/>
      <c r="AD1611" s="392"/>
      <c r="AE1611" s="392"/>
      <c r="AF1611" s="391" t="str">
        <f>IF(E1610="","",ROUND(K1611*S1611*U1611,1))</f>
        <v/>
      </c>
      <c r="AG1611" s="392"/>
      <c r="AH1611" s="392"/>
      <c r="AI1611" s="393"/>
      <c r="AJ1611" s="84"/>
      <c r="AK1611" s="394"/>
      <c r="AL1611" s="242"/>
      <c r="AM1611" s="242"/>
      <c r="AN1611" s="242"/>
    </row>
    <row r="1612" spans="1:40" s="194" customFormat="1" ht="15.75" hidden="1" customHeight="1" x14ac:dyDescent="0.15">
      <c r="A1612" s="116" t="str">
        <f>IF(液状化L1の有無="",IF(H1612="","×",""),"×")</f>
        <v>×</v>
      </c>
      <c r="B1612" s="179"/>
      <c r="C1612" s="240" t="str">
        <f>IF(D1358="","",D1358)</f>
        <v/>
      </c>
      <c r="D1612" s="241"/>
      <c r="E1612" s="241" t="str">
        <f>IF(G1358="","",G1358)</f>
        <v/>
      </c>
      <c r="F1612" s="241"/>
      <c r="G1612" s="241"/>
      <c r="H1612" s="242" t="str">
        <f>IF(J1358="","",J1358)</f>
        <v/>
      </c>
      <c r="I1612" s="242"/>
      <c r="J1612" s="242"/>
      <c r="K1612" s="385">
        <f>AF1358*AD$1614*AK1612</f>
        <v>0</v>
      </c>
      <c r="L1612" s="385"/>
      <c r="M1612" s="385"/>
      <c r="N1612" s="386"/>
      <c r="O1612" s="387" t="str">
        <f>IF(E1612="","",IF(E1612="粘性土",1,CHOOSE(AJ$1263,X$1257,X$1258,X$1259)))</f>
        <v/>
      </c>
      <c r="P1612" s="385"/>
      <c r="Q1612" s="385" t="str">
        <f>IF(E1612="","",IF(E1612="粘性土",1,CHOOSE(AJ$1263,AB$1257,AB$1258,AB$1259)))</f>
        <v/>
      </c>
      <c r="R1612" s="385"/>
      <c r="S1612" s="385" t="str">
        <f>IF(E1612="","",IF(E1612="粘性土",1,CHOOSE(AJ$1263,AF$1257,AF$1258,AF$1259)))</f>
        <v/>
      </c>
      <c r="T1612" s="385"/>
      <c r="U1612" s="388" t="str">
        <f>IF(E1612="","",IF(E1612="粘性土",1,AJ$1279))</f>
        <v/>
      </c>
      <c r="V1612" s="389"/>
      <c r="W1612" s="390"/>
      <c r="X1612" s="391" t="str">
        <f>IF(E1612="","",ROUND(K1612*O1612*U1612,1))</f>
        <v/>
      </c>
      <c r="Y1612" s="392"/>
      <c r="Z1612" s="392"/>
      <c r="AA1612" s="392"/>
      <c r="AB1612" s="391" t="str">
        <f>IF(E1612="","",ROUND(K1612*Q1612*U1612,1))</f>
        <v/>
      </c>
      <c r="AC1612" s="392"/>
      <c r="AD1612" s="392"/>
      <c r="AE1612" s="392"/>
      <c r="AF1612" s="391" t="str">
        <f>IF(E1612="","",ROUND(K1612*S1612*U1612,1))</f>
        <v/>
      </c>
      <c r="AG1612" s="392"/>
      <c r="AH1612" s="392"/>
      <c r="AI1612" s="393"/>
      <c r="AJ1612" s="84"/>
      <c r="AK1612" s="394">
        <f>R295</f>
        <v>0</v>
      </c>
      <c r="AL1612" s="242"/>
      <c r="AM1612" s="242"/>
      <c r="AN1612" s="242"/>
    </row>
    <row r="1613" spans="1:40" s="194" customFormat="1" ht="15.75" hidden="1" customHeight="1" x14ac:dyDescent="0.15">
      <c r="A1613" s="116" t="str">
        <f t="shared" ref="A1613" si="348">A1612</f>
        <v>×</v>
      </c>
      <c r="B1613" s="179"/>
      <c r="C1613" s="251"/>
      <c r="D1613" s="252"/>
      <c r="E1613" s="252"/>
      <c r="F1613" s="252"/>
      <c r="G1613" s="252"/>
      <c r="H1613" s="253"/>
      <c r="I1613" s="253"/>
      <c r="J1613" s="253"/>
      <c r="K1613" s="396">
        <f>AF1359*AD$1614*AK1612</f>
        <v>0</v>
      </c>
      <c r="L1613" s="396"/>
      <c r="M1613" s="396"/>
      <c r="N1613" s="397"/>
      <c r="O1613" s="398" t="str">
        <f>O1612</f>
        <v/>
      </c>
      <c r="P1613" s="396"/>
      <c r="Q1613" s="396" t="str">
        <f>Q1612</f>
        <v/>
      </c>
      <c r="R1613" s="396"/>
      <c r="S1613" s="396" t="str">
        <f>S1612</f>
        <v/>
      </c>
      <c r="T1613" s="396"/>
      <c r="U1613" s="399" t="str">
        <f>U1612</f>
        <v/>
      </c>
      <c r="V1613" s="400"/>
      <c r="W1613" s="401"/>
      <c r="X1613" s="402" t="str">
        <f>IF(E1612="","",ROUND(K1613*O1613*U1613,1))</f>
        <v/>
      </c>
      <c r="Y1613" s="403"/>
      <c r="Z1613" s="403"/>
      <c r="AA1613" s="403"/>
      <c r="AB1613" s="402" t="str">
        <f>IF(E1612="","",ROUND(K1613*Q1613*U1613,1))</f>
        <v/>
      </c>
      <c r="AC1613" s="403"/>
      <c r="AD1613" s="403"/>
      <c r="AE1613" s="403"/>
      <c r="AF1613" s="402" t="str">
        <f>IF(E1612="","",ROUND(K1613*S1613*U1613,1))</f>
        <v/>
      </c>
      <c r="AG1613" s="403"/>
      <c r="AH1613" s="403"/>
      <c r="AI1613" s="404"/>
      <c r="AJ1613" s="84"/>
      <c r="AK1613" s="395"/>
      <c r="AL1613" s="253"/>
      <c r="AM1613" s="253"/>
      <c r="AN1613" s="253"/>
    </row>
    <row r="1614" spans="1:40" s="194" customFormat="1" ht="15.75" customHeight="1" x14ac:dyDescent="0.15">
      <c r="A1614" s="117" t="str">
        <f>IF(液状化L1の有無="","","×")</f>
        <v/>
      </c>
      <c r="B1614" s="179"/>
      <c r="C1614" s="66"/>
      <c r="D1614" s="66"/>
      <c r="E1614" s="66"/>
      <c r="F1614" s="66"/>
      <c r="G1614" s="66"/>
      <c r="H1614" s="183"/>
      <c r="I1614" s="183"/>
      <c r="J1614" s="183"/>
      <c r="K1614" s="183"/>
      <c r="L1614" s="183"/>
      <c r="M1614" s="66"/>
      <c r="N1614" s="66"/>
      <c r="O1614" s="66"/>
      <c r="P1614" s="66"/>
      <c r="Q1614" s="190"/>
      <c r="R1614" s="190"/>
      <c r="S1614" s="66"/>
      <c r="T1614" s="66"/>
      <c r="U1614" s="66"/>
      <c r="V1614" s="66"/>
      <c r="W1614" s="66"/>
      <c r="X1614" s="66"/>
      <c r="Y1614" s="66"/>
      <c r="Z1614" s="66"/>
      <c r="AA1614" s="50" t="s">
        <v>119</v>
      </c>
      <c r="AB1614" s="37" t="s">
        <v>487</v>
      </c>
      <c r="AC1614" s="183" t="s">
        <v>25</v>
      </c>
      <c r="AD1614" s="321">
        <f>杭先端径</f>
        <v>1.5</v>
      </c>
      <c r="AE1614" s="321"/>
      <c r="AF1614" s="321"/>
      <c r="AG1614" s="62" t="s">
        <v>416</v>
      </c>
      <c r="AH1614" s="183" t="s">
        <v>149</v>
      </c>
      <c r="AI1614" s="66"/>
    </row>
    <row r="1615" spans="1:40" s="194" customFormat="1" ht="15.75" customHeight="1" x14ac:dyDescent="0.15">
      <c r="A1615" s="115" t="str">
        <f>IF(液状化L2の有無="","","×")</f>
        <v/>
      </c>
      <c r="B1615" s="179" t="s">
        <v>571</v>
      </c>
      <c r="H1615" s="179"/>
      <c r="I1615" s="179"/>
      <c r="J1615" s="179"/>
      <c r="K1615" s="179"/>
      <c r="L1615" s="179"/>
      <c r="Q1615" s="180"/>
      <c r="R1615" s="180"/>
      <c r="AA1615" s="186"/>
      <c r="AB1615" s="23"/>
      <c r="AC1615" s="179"/>
      <c r="AD1615" s="180"/>
      <c r="AE1615" s="180"/>
      <c r="AF1615" s="180"/>
      <c r="AG1615" s="199"/>
      <c r="AH1615" s="179"/>
    </row>
    <row r="1616" spans="1:40" s="194" customFormat="1" ht="15.75" customHeight="1" x14ac:dyDescent="0.15">
      <c r="A1616" s="115" t="str">
        <f>IF(液状化L2の有無="","","×")</f>
        <v/>
      </c>
      <c r="B1616" s="179"/>
      <c r="H1616" s="179"/>
      <c r="I1616" s="179"/>
      <c r="J1616" s="179"/>
      <c r="K1616" s="179"/>
      <c r="L1616" s="179"/>
      <c r="M1616" s="180"/>
      <c r="N1616" s="180"/>
      <c r="O1616" s="180"/>
      <c r="P1616" s="180"/>
      <c r="Q1616" s="188"/>
      <c r="R1616" s="188"/>
      <c r="S1616" s="188"/>
      <c r="T1616" s="180"/>
      <c r="U1616" s="180"/>
      <c r="V1616" s="180"/>
      <c r="W1616" s="180"/>
      <c r="X1616" s="179"/>
      <c r="Y1616" s="179"/>
      <c r="Z1616" s="179"/>
      <c r="AA1616" s="179"/>
      <c r="AB1616" s="179"/>
      <c r="AC1616" s="179"/>
      <c r="AD1616" s="179"/>
      <c r="AE1616" s="179"/>
      <c r="AF1616" s="179"/>
    </row>
    <row r="1617" spans="1:40" s="194" customFormat="1" ht="15.75" customHeight="1" x14ac:dyDescent="0.15">
      <c r="A1617" s="115" t="str">
        <f>IF(液状化L2の有無="","","×")</f>
        <v/>
      </c>
      <c r="B1617" s="179"/>
      <c r="C1617" s="28" t="s">
        <v>503</v>
      </c>
      <c r="D1617" s="34"/>
      <c r="E1617" s="34"/>
      <c r="F1617" s="34"/>
      <c r="G1617" s="28"/>
      <c r="H1617" s="28"/>
      <c r="I1617" s="28"/>
      <c r="J1617" s="28"/>
      <c r="K1617" s="28"/>
      <c r="L1617" s="28"/>
      <c r="M1617" s="28"/>
      <c r="N1617" s="28"/>
      <c r="O1617" s="28"/>
      <c r="P1617" s="28"/>
      <c r="Q1617" s="28"/>
      <c r="R1617" s="28"/>
      <c r="S1617" s="28"/>
      <c r="T1617" s="28"/>
      <c r="U1617" s="28"/>
      <c r="V1617" s="28"/>
      <c r="W1617" s="28"/>
      <c r="X1617" s="28"/>
      <c r="Y1617" s="28"/>
      <c r="Z1617" s="28"/>
      <c r="AA1617" s="34"/>
      <c r="AB1617" s="34"/>
      <c r="AC1617" s="34"/>
      <c r="AD1617" s="34"/>
      <c r="AE1617" s="34"/>
      <c r="AF1617" s="34"/>
      <c r="AG1617" s="34"/>
      <c r="AH1617" s="34"/>
      <c r="AI1617" s="34"/>
      <c r="AJ1617" s="34"/>
    </row>
    <row r="1618" spans="1:40" s="194" customFormat="1" ht="15.75" customHeight="1" x14ac:dyDescent="0.15">
      <c r="A1618" s="115" t="str">
        <f>IF(液状化L2の有無="","","×")</f>
        <v/>
      </c>
      <c r="B1618" s="179"/>
      <c r="C1618" s="405" t="s">
        <v>8</v>
      </c>
      <c r="D1618" s="406"/>
      <c r="E1618" s="406" t="s">
        <v>332</v>
      </c>
      <c r="F1618" s="406"/>
      <c r="G1618" s="406"/>
      <c r="H1618" s="407" t="s">
        <v>181</v>
      </c>
      <c r="I1618" s="407"/>
      <c r="J1618" s="407"/>
      <c r="K1618" s="406" t="s">
        <v>489</v>
      </c>
      <c r="L1618" s="406"/>
      <c r="M1618" s="406"/>
      <c r="N1618" s="409"/>
      <c r="O1618" s="368" t="s">
        <v>274</v>
      </c>
      <c r="P1618" s="266"/>
      <c r="Q1618" s="266"/>
      <c r="R1618" s="266"/>
      <c r="S1618" s="266"/>
      <c r="T1618" s="266"/>
      <c r="U1618" s="266" t="s">
        <v>276</v>
      </c>
      <c r="V1618" s="266"/>
      <c r="W1618" s="410"/>
      <c r="X1618" s="265" t="s">
        <v>528</v>
      </c>
      <c r="Y1618" s="266"/>
      <c r="Z1618" s="266"/>
      <c r="AA1618" s="266"/>
      <c r="AB1618" s="266"/>
      <c r="AC1618" s="266"/>
      <c r="AD1618" s="266"/>
      <c r="AE1618" s="266"/>
      <c r="AF1618" s="266"/>
      <c r="AG1618" s="266"/>
      <c r="AH1618" s="266"/>
      <c r="AI1618" s="372"/>
      <c r="AJ1618" s="53"/>
      <c r="AK1618" s="330" t="s">
        <v>412</v>
      </c>
      <c r="AL1618" s="279"/>
      <c r="AM1618" s="279"/>
      <c r="AN1618" s="279"/>
    </row>
    <row r="1619" spans="1:40" s="194" customFormat="1" ht="15.75" customHeight="1" x14ac:dyDescent="0.15">
      <c r="A1619" s="115" t="str">
        <f>IF(液状化L2の有無="","","×")</f>
        <v/>
      </c>
      <c r="B1619" s="179"/>
      <c r="C1619" s="374"/>
      <c r="D1619" s="327"/>
      <c r="E1619" s="327"/>
      <c r="F1619" s="327"/>
      <c r="G1619" s="327"/>
      <c r="H1619" s="408"/>
      <c r="I1619" s="408"/>
      <c r="J1619" s="408"/>
      <c r="K1619" s="327"/>
      <c r="L1619" s="327"/>
      <c r="M1619" s="327"/>
      <c r="N1619" s="332"/>
      <c r="O1619" s="412" t="s">
        <v>471</v>
      </c>
      <c r="P1619" s="253"/>
      <c r="Q1619" s="253" t="s">
        <v>472</v>
      </c>
      <c r="R1619" s="253"/>
      <c r="S1619" s="253" t="s">
        <v>473</v>
      </c>
      <c r="T1619" s="253"/>
      <c r="U1619" s="252"/>
      <c r="V1619" s="252"/>
      <c r="W1619" s="411"/>
      <c r="X1619" s="395" t="s">
        <v>471</v>
      </c>
      <c r="Y1619" s="253"/>
      <c r="Z1619" s="253"/>
      <c r="AA1619" s="253"/>
      <c r="AB1619" s="253" t="s">
        <v>472</v>
      </c>
      <c r="AC1619" s="253"/>
      <c r="AD1619" s="253"/>
      <c r="AE1619" s="253"/>
      <c r="AF1619" s="253" t="s">
        <v>473</v>
      </c>
      <c r="AG1619" s="253"/>
      <c r="AH1619" s="253"/>
      <c r="AI1619" s="413"/>
      <c r="AJ1619" s="55"/>
      <c r="AK1619" s="258"/>
      <c r="AL1619" s="259"/>
      <c r="AM1619" s="259"/>
      <c r="AN1619" s="259"/>
    </row>
    <row r="1620" spans="1:40" s="194" customFormat="1" ht="15.75" customHeight="1" x14ac:dyDescent="0.15">
      <c r="A1620" s="115" t="str">
        <f>IF(液状化L2の有無="",IF(H1620="","×",""),"×")</f>
        <v/>
      </c>
      <c r="B1620" s="179"/>
      <c r="C1620" s="265">
        <f>IF(D1330="","",D1330)</f>
        <v>2</v>
      </c>
      <c r="D1620" s="266"/>
      <c r="E1620" s="266" t="str">
        <f>IF(G1330="","",G1330)</f>
        <v>砂質土</v>
      </c>
      <c r="F1620" s="266"/>
      <c r="G1620" s="266"/>
      <c r="H1620" s="267">
        <f>IF(J1330="","",J1330)</f>
        <v>0.33000001311302185</v>
      </c>
      <c r="I1620" s="267"/>
      <c r="J1620" s="267"/>
      <c r="K1620" s="414">
        <f>AF1330*AD$1650*AK1620</f>
        <v>62.389798437058921</v>
      </c>
      <c r="L1620" s="414"/>
      <c r="M1620" s="414"/>
      <c r="N1620" s="415"/>
      <c r="O1620" s="416">
        <f>IF(E1620="","",IF(E1620="粘性土",1,CHOOSE(AJ$1263,X$1257,X$1258,X$1259)))</f>
        <v>1</v>
      </c>
      <c r="P1620" s="414"/>
      <c r="Q1620" s="414">
        <f>IF(E1620="","",IF(E1620="粘性土",1,CHOOSE(AJ$1263,AB$1257,AB$1258,AB$1259)))</f>
        <v>0.5</v>
      </c>
      <c r="R1620" s="414"/>
      <c r="S1620" s="414">
        <f>IF(E1620="","",IF(E1620="粘性土",1,CHOOSE(AJ$1263,AF$1257,AF$1258,AF$1259)))</f>
        <v>0.4</v>
      </c>
      <c r="T1620" s="414"/>
      <c r="U1620" s="417">
        <f>IF(E1620="","",IF(E1620="粘性土",1,AJ$1279))</f>
        <v>0.83899999999999997</v>
      </c>
      <c r="V1620" s="418"/>
      <c r="W1620" s="419"/>
      <c r="X1620" s="420">
        <f>IF(E1620="","",ROUND(K1620*O1620*U1620,1))</f>
        <v>52.3</v>
      </c>
      <c r="Y1620" s="421"/>
      <c r="Z1620" s="421"/>
      <c r="AA1620" s="421"/>
      <c r="AB1620" s="420">
        <f>IF(E1620="","",ROUND(K1620*Q1620*U1620,1))</f>
        <v>26.2</v>
      </c>
      <c r="AC1620" s="421"/>
      <c r="AD1620" s="421"/>
      <c r="AE1620" s="421"/>
      <c r="AF1620" s="420">
        <f>IF(E1620="","",ROUND(K1620*S1620*U1620,1))</f>
        <v>20.9</v>
      </c>
      <c r="AG1620" s="421"/>
      <c r="AH1620" s="421"/>
      <c r="AI1620" s="422"/>
      <c r="AJ1620" s="84"/>
      <c r="AK1620" s="423">
        <f>R303</f>
        <v>0.1379999965429306</v>
      </c>
      <c r="AL1620" s="267"/>
      <c r="AM1620" s="267"/>
      <c r="AN1620" s="267"/>
    </row>
    <row r="1621" spans="1:40" s="194" customFormat="1" ht="15.75" customHeight="1" x14ac:dyDescent="0.15">
      <c r="A1621" s="115" t="str">
        <f>A1620</f>
        <v/>
      </c>
      <c r="B1621" s="179"/>
      <c r="C1621" s="240"/>
      <c r="D1621" s="241"/>
      <c r="E1621" s="241"/>
      <c r="F1621" s="241"/>
      <c r="G1621" s="241"/>
      <c r="H1621" s="242"/>
      <c r="I1621" s="242"/>
      <c r="J1621" s="242"/>
      <c r="K1621" s="385">
        <f>AF1331*AD$1650*AK1620</f>
        <v>67.709698303788912</v>
      </c>
      <c r="L1621" s="385"/>
      <c r="M1621" s="385"/>
      <c r="N1621" s="386"/>
      <c r="O1621" s="387">
        <f>O1620</f>
        <v>1</v>
      </c>
      <c r="P1621" s="385"/>
      <c r="Q1621" s="385">
        <f>Q1620</f>
        <v>0.5</v>
      </c>
      <c r="R1621" s="385"/>
      <c r="S1621" s="385">
        <f>S1620</f>
        <v>0.4</v>
      </c>
      <c r="T1621" s="385"/>
      <c r="U1621" s="388">
        <f>U1620</f>
        <v>0.83899999999999997</v>
      </c>
      <c r="V1621" s="389"/>
      <c r="W1621" s="390"/>
      <c r="X1621" s="391">
        <f>IF(E1620="","",ROUND(K1621*O1621*U1621,1))</f>
        <v>56.8</v>
      </c>
      <c r="Y1621" s="392"/>
      <c r="Z1621" s="392"/>
      <c r="AA1621" s="392"/>
      <c r="AB1621" s="391">
        <f>IF(E1620="","",ROUND(K1621*Q1621*U1621,1))</f>
        <v>28.4</v>
      </c>
      <c r="AC1621" s="392"/>
      <c r="AD1621" s="392"/>
      <c r="AE1621" s="392"/>
      <c r="AF1621" s="391">
        <f>IF(E1620="","",ROUND(K1621*S1621*U1621,1))</f>
        <v>22.7</v>
      </c>
      <c r="AG1621" s="392"/>
      <c r="AH1621" s="392"/>
      <c r="AI1621" s="393"/>
      <c r="AJ1621" s="84"/>
      <c r="AK1621" s="394"/>
      <c r="AL1621" s="242"/>
      <c r="AM1621" s="242"/>
      <c r="AN1621" s="242"/>
    </row>
    <row r="1622" spans="1:40" s="194" customFormat="1" ht="15.75" customHeight="1" x14ac:dyDescent="0.15">
      <c r="A1622" s="115" t="str">
        <f>IF(液状化L2の有無="",IF(H1622="","×",""),"×")</f>
        <v/>
      </c>
      <c r="B1622" s="179"/>
      <c r="C1622" s="240">
        <f>IF(D1332="","",D1332)</f>
        <v>3</v>
      </c>
      <c r="D1622" s="241"/>
      <c r="E1622" s="241" t="str">
        <f>IF(G1332="","",G1332)</f>
        <v>粘性土</v>
      </c>
      <c r="F1622" s="241"/>
      <c r="G1622" s="241"/>
      <c r="H1622" s="242">
        <f>IF(J1332="","",J1332)</f>
        <v>1.5</v>
      </c>
      <c r="I1622" s="242"/>
      <c r="J1622" s="242"/>
      <c r="K1622" s="385">
        <f>AF1332*AD$1650*AK1622</f>
        <v>194.39999999999998</v>
      </c>
      <c r="L1622" s="385"/>
      <c r="M1622" s="385"/>
      <c r="N1622" s="386"/>
      <c r="O1622" s="387">
        <f>IF(E1622="","",IF(E1622="粘性土",1,CHOOSE(AJ$1263,X$1257,X$1258,X$1259)))</f>
        <v>1</v>
      </c>
      <c r="P1622" s="385"/>
      <c r="Q1622" s="385">
        <f>IF(E1622="","",IF(E1622="粘性土",1,CHOOSE(AJ$1263,AB$1257,AB$1258,AB$1259)))</f>
        <v>1</v>
      </c>
      <c r="R1622" s="385"/>
      <c r="S1622" s="385">
        <f>IF(E1622="","",IF(E1622="粘性土",1,CHOOSE(AJ$1263,AF$1257,AF$1258,AF$1259)))</f>
        <v>1</v>
      </c>
      <c r="T1622" s="385"/>
      <c r="U1622" s="388">
        <f>IF(E1622="","",IF(E1622="粘性土",1,AJ$1279))</f>
        <v>1</v>
      </c>
      <c r="V1622" s="389"/>
      <c r="W1622" s="390"/>
      <c r="X1622" s="391">
        <f>IF(E1622="","",ROUND(K1622*O1622*U1622,1))</f>
        <v>194.4</v>
      </c>
      <c r="Y1622" s="392"/>
      <c r="Z1622" s="392"/>
      <c r="AA1622" s="392"/>
      <c r="AB1622" s="391">
        <f>IF(E1622="","",ROUND(K1622*Q1622*U1622,1))</f>
        <v>194.4</v>
      </c>
      <c r="AC1622" s="392"/>
      <c r="AD1622" s="392"/>
      <c r="AE1622" s="392"/>
      <c r="AF1622" s="391">
        <f>IF(E1622="","",ROUND(K1622*S1622*U1622,1))</f>
        <v>194.4</v>
      </c>
      <c r="AG1622" s="392"/>
      <c r="AH1622" s="392"/>
      <c r="AI1622" s="393"/>
      <c r="AJ1622" s="84"/>
      <c r="AK1622" s="394">
        <f>R304</f>
        <v>1</v>
      </c>
      <c r="AL1622" s="242"/>
      <c r="AM1622" s="242"/>
      <c r="AN1622" s="242"/>
    </row>
    <row r="1623" spans="1:40" s="194" customFormat="1" ht="15.75" customHeight="1" x14ac:dyDescent="0.15">
      <c r="A1623" s="115" t="str">
        <f t="shared" ref="A1623" si="349">A1622</f>
        <v/>
      </c>
      <c r="B1623" s="179"/>
      <c r="C1623" s="240"/>
      <c r="D1623" s="241"/>
      <c r="E1623" s="241"/>
      <c r="F1623" s="241"/>
      <c r="G1623" s="241"/>
      <c r="H1623" s="242"/>
      <c r="I1623" s="242"/>
      <c r="J1623" s="242"/>
      <c r="K1623" s="385">
        <f>AF1333*AD$1650*AK1622</f>
        <v>194.39999999999998</v>
      </c>
      <c r="L1623" s="385"/>
      <c r="M1623" s="385"/>
      <c r="N1623" s="386"/>
      <c r="O1623" s="387">
        <f>O1622</f>
        <v>1</v>
      </c>
      <c r="P1623" s="385"/>
      <c r="Q1623" s="385">
        <f>Q1622</f>
        <v>1</v>
      </c>
      <c r="R1623" s="385"/>
      <c r="S1623" s="385">
        <f>S1622</f>
        <v>1</v>
      </c>
      <c r="T1623" s="385"/>
      <c r="U1623" s="388">
        <f>U1622</f>
        <v>1</v>
      </c>
      <c r="V1623" s="389"/>
      <c r="W1623" s="390"/>
      <c r="X1623" s="391">
        <f>IF(E1622="","",ROUND(K1623*O1623*U1623,1))</f>
        <v>194.4</v>
      </c>
      <c r="Y1623" s="392"/>
      <c r="Z1623" s="392"/>
      <c r="AA1623" s="392"/>
      <c r="AB1623" s="391">
        <f>IF(E1622="","",ROUND(K1623*Q1623*U1623,1))</f>
        <v>194.4</v>
      </c>
      <c r="AC1623" s="392"/>
      <c r="AD1623" s="392"/>
      <c r="AE1623" s="392"/>
      <c r="AF1623" s="391">
        <f>IF(E1622="","",ROUND(K1623*S1623*U1623,1))</f>
        <v>194.4</v>
      </c>
      <c r="AG1623" s="392"/>
      <c r="AH1623" s="392"/>
      <c r="AI1623" s="393"/>
      <c r="AJ1623" s="84"/>
      <c r="AK1623" s="394"/>
      <c r="AL1623" s="242"/>
      <c r="AM1623" s="242"/>
      <c r="AN1623" s="242"/>
    </row>
    <row r="1624" spans="1:40" s="194" customFormat="1" ht="15.75" customHeight="1" x14ac:dyDescent="0.15">
      <c r="A1624" s="115" t="str">
        <f>IF(液状化L2の有無="",IF(H1624="","×",""),"×")</f>
        <v/>
      </c>
      <c r="B1624" s="179"/>
      <c r="C1624" s="240">
        <f>IF(D1334="","",D1334)</f>
        <v>4</v>
      </c>
      <c r="D1624" s="241"/>
      <c r="E1624" s="241" t="str">
        <f>IF(G1334="","",G1334)</f>
        <v>粘性土</v>
      </c>
      <c r="F1624" s="241"/>
      <c r="G1624" s="241"/>
      <c r="H1624" s="242">
        <f>IF(J1334="","",J1334)</f>
        <v>6.5500001907348633</v>
      </c>
      <c r="I1624" s="242"/>
      <c r="J1624" s="242"/>
      <c r="K1624" s="385">
        <f>AF1334*AD$1650*AK1624</f>
        <v>437.40000000000003</v>
      </c>
      <c r="L1624" s="385"/>
      <c r="M1624" s="385"/>
      <c r="N1624" s="386"/>
      <c r="O1624" s="387">
        <f>IF(E1624="","",IF(E1624="粘性土",1,CHOOSE(AJ$1263,X$1257,X$1258,X$1259)))</f>
        <v>1</v>
      </c>
      <c r="P1624" s="385"/>
      <c r="Q1624" s="385">
        <f>IF(E1624="","",IF(E1624="粘性土",1,CHOOSE(AJ$1263,AB$1257,AB$1258,AB$1259)))</f>
        <v>1</v>
      </c>
      <c r="R1624" s="385"/>
      <c r="S1624" s="385">
        <f>IF(E1624="","",IF(E1624="粘性土",1,CHOOSE(AJ$1263,AF$1257,AF$1258,AF$1259)))</f>
        <v>1</v>
      </c>
      <c r="T1624" s="385"/>
      <c r="U1624" s="388">
        <f>IF(E1624="","",IF(E1624="粘性土",1,AJ$1279))</f>
        <v>1</v>
      </c>
      <c r="V1624" s="389"/>
      <c r="W1624" s="390"/>
      <c r="X1624" s="391">
        <f>IF(E1624="","",ROUND(K1624*O1624*U1624,1))</f>
        <v>437.4</v>
      </c>
      <c r="Y1624" s="392"/>
      <c r="Z1624" s="392"/>
      <c r="AA1624" s="392"/>
      <c r="AB1624" s="391">
        <f>IF(E1624="","",ROUND(K1624*Q1624*U1624,1))</f>
        <v>437.4</v>
      </c>
      <c r="AC1624" s="392"/>
      <c r="AD1624" s="392"/>
      <c r="AE1624" s="392"/>
      <c r="AF1624" s="391">
        <f>IF(E1624="","",ROUND(K1624*S1624*U1624,1))</f>
        <v>437.4</v>
      </c>
      <c r="AG1624" s="392"/>
      <c r="AH1624" s="392"/>
      <c r="AI1624" s="393"/>
      <c r="AJ1624" s="84"/>
      <c r="AK1624" s="394">
        <f>R305</f>
        <v>1</v>
      </c>
      <c r="AL1624" s="242"/>
      <c r="AM1624" s="242"/>
      <c r="AN1624" s="242"/>
    </row>
    <row r="1625" spans="1:40" s="194" customFormat="1" ht="15.75" customHeight="1" x14ac:dyDescent="0.15">
      <c r="A1625" s="115" t="str">
        <f t="shared" ref="A1625" si="350">A1624</f>
        <v/>
      </c>
      <c r="B1625" s="179"/>
      <c r="C1625" s="240"/>
      <c r="D1625" s="241"/>
      <c r="E1625" s="241"/>
      <c r="F1625" s="241"/>
      <c r="G1625" s="241"/>
      <c r="H1625" s="242"/>
      <c r="I1625" s="242"/>
      <c r="J1625" s="242"/>
      <c r="K1625" s="385">
        <f>AF1335*AD$1650*AK1624</f>
        <v>437.40000000000003</v>
      </c>
      <c r="L1625" s="385"/>
      <c r="M1625" s="385"/>
      <c r="N1625" s="386"/>
      <c r="O1625" s="387">
        <f>O1624</f>
        <v>1</v>
      </c>
      <c r="P1625" s="385"/>
      <c r="Q1625" s="385">
        <f>Q1624</f>
        <v>1</v>
      </c>
      <c r="R1625" s="385"/>
      <c r="S1625" s="385">
        <f>S1624</f>
        <v>1</v>
      </c>
      <c r="T1625" s="385"/>
      <c r="U1625" s="388">
        <f>U1624</f>
        <v>1</v>
      </c>
      <c r="V1625" s="389"/>
      <c r="W1625" s="390"/>
      <c r="X1625" s="391">
        <f>IF(E1624="","",ROUND(K1625*O1625*U1625,1))</f>
        <v>437.4</v>
      </c>
      <c r="Y1625" s="392"/>
      <c r="Z1625" s="392"/>
      <c r="AA1625" s="392"/>
      <c r="AB1625" s="391">
        <f>IF(E1624="","",ROUND(K1625*Q1625*U1625,1))</f>
        <v>437.4</v>
      </c>
      <c r="AC1625" s="392"/>
      <c r="AD1625" s="392"/>
      <c r="AE1625" s="392"/>
      <c r="AF1625" s="391">
        <f>IF(E1624="","",ROUND(K1625*S1625*U1625,1))</f>
        <v>437.4</v>
      </c>
      <c r="AG1625" s="392"/>
      <c r="AH1625" s="392"/>
      <c r="AI1625" s="393"/>
      <c r="AJ1625" s="84"/>
      <c r="AK1625" s="394"/>
      <c r="AL1625" s="242"/>
      <c r="AM1625" s="242"/>
      <c r="AN1625" s="242"/>
    </row>
    <row r="1626" spans="1:40" s="194" customFormat="1" ht="15.75" customHeight="1" x14ac:dyDescent="0.15">
      <c r="A1626" s="115" t="str">
        <f>IF(液状化L2の有無="",IF(H1626="","×",""),"×")</f>
        <v/>
      </c>
      <c r="B1626" s="179"/>
      <c r="C1626" s="240">
        <f>IF(D1336="","",D1336)</f>
        <v>5</v>
      </c>
      <c r="D1626" s="241"/>
      <c r="E1626" s="241" t="str">
        <f>IF(G1336="","",G1336)</f>
        <v>粘性土</v>
      </c>
      <c r="F1626" s="241"/>
      <c r="G1626" s="241"/>
      <c r="H1626" s="242">
        <f>IF(J1336="","",J1336)</f>
        <v>3.4500000476837158</v>
      </c>
      <c r="I1626" s="242"/>
      <c r="J1626" s="242"/>
      <c r="K1626" s="385">
        <f>AF1336*AD$1650*AK1626</f>
        <v>716.84999999999991</v>
      </c>
      <c r="L1626" s="385"/>
      <c r="M1626" s="385"/>
      <c r="N1626" s="386"/>
      <c r="O1626" s="387">
        <f>IF(E1626="","",IF(E1626="粘性土",1,CHOOSE(AJ$1263,X$1257,X$1258,X$1259)))</f>
        <v>1</v>
      </c>
      <c r="P1626" s="385"/>
      <c r="Q1626" s="385">
        <f>IF(E1626="","",IF(E1626="粘性土",1,CHOOSE(AJ$1263,AB$1257,AB$1258,AB$1259)))</f>
        <v>1</v>
      </c>
      <c r="R1626" s="385"/>
      <c r="S1626" s="385">
        <f>IF(E1626="","",IF(E1626="粘性土",1,CHOOSE(AJ$1263,AF$1257,AF$1258,AF$1259)))</f>
        <v>1</v>
      </c>
      <c r="T1626" s="385"/>
      <c r="U1626" s="388">
        <f>IF(E1626="","",IF(E1626="粘性土",1,AJ$1279))</f>
        <v>1</v>
      </c>
      <c r="V1626" s="389"/>
      <c r="W1626" s="390"/>
      <c r="X1626" s="391">
        <f>IF(E1626="","",ROUND(K1626*O1626*U1626,1))</f>
        <v>716.9</v>
      </c>
      <c r="Y1626" s="392"/>
      <c r="Z1626" s="392"/>
      <c r="AA1626" s="392"/>
      <c r="AB1626" s="391">
        <f>IF(E1626="","",ROUND(K1626*Q1626*U1626,1))</f>
        <v>716.9</v>
      </c>
      <c r="AC1626" s="392"/>
      <c r="AD1626" s="392"/>
      <c r="AE1626" s="392"/>
      <c r="AF1626" s="391">
        <f>IF(E1626="","",ROUND(K1626*S1626*U1626,1))</f>
        <v>716.9</v>
      </c>
      <c r="AG1626" s="392"/>
      <c r="AH1626" s="392"/>
      <c r="AI1626" s="393"/>
      <c r="AJ1626" s="84"/>
      <c r="AK1626" s="394">
        <f>R306</f>
        <v>1</v>
      </c>
      <c r="AL1626" s="242"/>
      <c r="AM1626" s="242"/>
      <c r="AN1626" s="242"/>
    </row>
    <row r="1627" spans="1:40" s="194" customFormat="1" ht="15.75" customHeight="1" x14ac:dyDescent="0.15">
      <c r="A1627" s="115" t="str">
        <f t="shared" ref="A1627" si="351">A1626</f>
        <v/>
      </c>
      <c r="B1627" s="179"/>
      <c r="C1627" s="240"/>
      <c r="D1627" s="241"/>
      <c r="E1627" s="241"/>
      <c r="F1627" s="241"/>
      <c r="G1627" s="241"/>
      <c r="H1627" s="242"/>
      <c r="I1627" s="242"/>
      <c r="J1627" s="242"/>
      <c r="K1627" s="385">
        <f>AF1337*AD$1650*AK1626</f>
        <v>716.84999999999991</v>
      </c>
      <c r="L1627" s="385"/>
      <c r="M1627" s="385"/>
      <c r="N1627" s="386"/>
      <c r="O1627" s="387">
        <f>O1626</f>
        <v>1</v>
      </c>
      <c r="P1627" s="385"/>
      <c r="Q1627" s="385">
        <f>Q1626</f>
        <v>1</v>
      </c>
      <c r="R1627" s="385"/>
      <c r="S1627" s="385">
        <f>S1626</f>
        <v>1</v>
      </c>
      <c r="T1627" s="385"/>
      <c r="U1627" s="388">
        <f>U1626</f>
        <v>1</v>
      </c>
      <c r="V1627" s="389"/>
      <c r="W1627" s="390"/>
      <c r="X1627" s="391">
        <f>IF(E1626="","",ROUND(K1627*O1627*U1627,1))</f>
        <v>716.9</v>
      </c>
      <c r="Y1627" s="392"/>
      <c r="Z1627" s="392"/>
      <c r="AA1627" s="392"/>
      <c r="AB1627" s="391">
        <f>IF(E1626="","",ROUND(K1627*Q1627*U1627,1))</f>
        <v>716.9</v>
      </c>
      <c r="AC1627" s="392"/>
      <c r="AD1627" s="392"/>
      <c r="AE1627" s="392"/>
      <c r="AF1627" s="391">
        <f>IF(E1626="","",ROUND(K1627*S1627*U1627,1))</f>
        <v>716.9</v>
      </c>
      <c r="AG1627" s="392"/>
      <c r="AH1627" s="392"/>
      <c r="AI1627" s="393"/>
      <c r="AJ1627" s="84"/>
      <c r="AK1627" s="394"/>
      <c r="AL1627" s="242"/>
      <c r="AM1627" s="242"/>
      <c r="AN1627" s="242"/>
    </row>
    <row r="1628" spans="1:40" s="194" customFormat="1" ht="15.75" customHeight="1" x14ac:dyDescent="0.15">
      <c r="A1628" s="115" t="str">
        <f>IF(液状化L2の有無="",IF(H1628="","×",""),"×")</f>
        <v/>
      </c>
      <c r="B1628" s="179"/>
      <c r="C1628" s="240">
        <f>IF(D1338="","",D1338)</f>
        <v>6</v>
      </c>
      <c r="D1628" s="241"/>
      <c r="E1628" s="241" t="str">
        <f>IF(G1338="","",G1338)</f>
        <v>粘性土</v>
      </c>
      <c r="F1628" s="241"/>
      <c r="G1628" s="241"/>
      <c r="H1628" s="242">
        <f>IF(J1338="","",J1338)</f>
        <v>2.3499999046325684</v>
      </c>
      <c r="I1628" s="242"/>
      <c r="J1628" s="242"/>
      <c r="K1628" s="385">
        <f>AF1338*AD$1650*AK1628</f>
        <v>1165.0500000000002</v>
      </c>
      <c r="L1628" s="385"/>
      <c r="M1628" s="385"/>
      <c r="N1628" s="386"/>
      <c r="O1628" s="387">
        <f>IF(E1628="","",IF(E1628="粘性土",1,CHOOSE(AJ$1263,X$1257,X$1258,X$1259)))</f>
        <v>1</v>
      </c>
      <c r="P1628" s="385"/>
      <c r="Q1628" s="385">
        <f>IF(E1628="","",IF(E1628="粘性土",1,CHOOSE(AJ$1263,AB$1257,AB$1258,AB$1259)))</f>
        <v>1</v>
      </c>
      <c r="R1628" s="385"/>
      <c r="S1628" s="385">
        <f>IF(E1628="","",IF(E1628="粘性土",1,CHOOSE(AJ$1263,AF$1257,AF$1258,AF$1259)))</f>
        <v>1</v>
      </c>
      <c r="T1628" s="385"/>
      <c r="U1628" s="388">
        <f>IF(E1628="","",IF(E1628="粘性土",1,AJ$1279))</f>
        <v>1</v>
      </c>
      <c r="V1628" s="389"/>
      <c r="W1628" s="390"/>
      <c r="X1628" s="391">
        <f>IF(E1628="","",ROUND(K1628*O1628*U1628,1))</f>
        <v>1165.0999999999999</v>
      </c>
      <c r="Y1628" s="392"/>
      <c r="Z1628" s="392"/>
      <c r="AA1628" s="392"/>
      <c r="AB1628" s="391">
        <f>IF(E1628="","",ROUND(K1628*Q1628*U1628,1))</f>
        <v>1165.0999999999999</v>
      </c>
      <c r="AC1628" s="392"/>
      <c r="AD1628" s="392"/>
      <c r="AE1628" s="392"/>
      <c r="AF1628" s="391">
        <f>IF(E1628="","",ROUND(K1628*S1628*U1628,1))</f>
        <v>1165.0999999999999</v>
      </c>
      <c r="AG1628" s="392"/>
      <c r="AH1628" s="392"/>
      <c r="AI1628" s="393"/>
      <c r="AJ1628" s="84"/>
      <c r="AK1628" s="394">
        <f>R307</f>
        <v>1</v>
      </c>
      <c r="AL1628" s="242"/>
      <c r="AM1628" s="242"/>
      <c r="AN1628" s="242"/>
    </row>
    <row r="1629" spans="1:40" s="194" customFormat="1" ht="15.75" customHeight="1" x14ac:dyDescent="0.15">
      <c r="A1629" s="115" t="str">
        <f t="shared" ref="A1629" si="352">A1628</f>
        <v/>
      </c>
      <c r="B1629" s="179"/>
      <c r="C1629" s="240"/>
      <c r="D1629" s="241"/>
      <c r="E1629" s="241"/>
      <c r="F1629" s="241"/>
      <c r="G1629" s="241"/>
      <c r="H1629" s="242"/>
      <c r="I1629" s="242"/>
      <c r="J1629" s="242"/>
      <c r="K1629" s="385">
        <f>AF1339*AD$1650*AK1628</f>
        <v>1165.0500000000002</v>
      </c>
      <c r="L1629" s="385"/>
      <c r="M1629" s="385"/>
      <c r="N1629" s="386"/>
      <c r="O1629" s="387">
        <f>O1628</f>
        <v>1</v>
      </c>
      <c r="P1629" s="385"/>
      <c r="Q1629" s="385">
        <f>Q1628</f>
        <v>1</v>
      </c>
      <c r="R1629" s="385"/>
      <c r="S1629" s="385">
        <f>S1628</f>
        <v>1</v>
      </c>
      <c r="T1629" s="385"/>
      <c r="U1629" s="388">
        <f>U1628</f>
        <v>1</v>
      </c>
      <c r="V1629" s="389"/>
      <c r="W1629" s="390"/>
      <c r="X1629" s="391">
        <f>IF(E1628="","",ROUND(K1629*O1629*U1629,1))</f>
        <v>1165.0999999999999</v>
      </c>
      <c r="Y1629" s="392"/>
      <c r="Z1629" s="392"/>
      <c r="AA1629" s="392"/>
      <c r="AB1629" s="391">
        <f>IF(E1628="","",ROUND(K1629*Q1629*U1629,1))</f>
        <v>1165.0999999999999</v>
      </c>
      <c r="AC1629" s="392"/>
      <c r="AD1629" s="392"/>
      <c r="AE1629" s="392"/>
      <c r="AF1629" s="391">
        <f>IF(E1628="","",ROUND(K1629*S1629*U1629,1))</f>
        <v>1165.0999999999999</v>
      </c>
      <c r="AG1629" s="392"/>
      <c r="AH1629" s="392"/>
      <c r="AI1629" s="393"/>
      <c r="AJ1629" s="84"/>
      <c r="AK1629" s="394"/>
      <c r="AL1629" s="242"/>
      <c r="AM1629" s="242"/>
      <c r="AN1629" s="242"/>
    </row>
    <row r="1630" spans="1:40" s="194" customFormat="1" ht="15.75" customHeight="1" x14ac:dyDescent="0.15">
      <c r="A1630" s="115" t="str">
        <f>IF(液状化L2の有無="",IF(H1630="","×",""),"×")</f>
        <v/>
      </c>
      <c r="B1630" s="179"/>
      <c r="C1630" s="240">
        <f>IF(D1340="","",D1340)</f>
        <v>7</v>
      </c>
      <c r="D1630" s="241"/>
      <c r="E1630" s="241" t="str">
        <f>IF(G1340="","",G1340)</f>
        <v>砂質土</v>
      </c>
      <c r="F1630" s="241"/>
      <c r="G1630" s="241"/>
      <c r="H1630" s="242">
        <f>IF(J1340="","",J1340)</f>
        <v>8.6000003814697266</v>
      </c>
      <c r="I1630" s="242"/>
      <c r="J1630" s="242"/>
      <c r="K1630" s="385">
        <f>AF1340*AD$1650*AK1630</f>
        <v>641.0083582609891</v>
      </c>
      <c r="L1630" s="385"/>
      <c r="M1630" s="385"/>
      <c r="N1630" s="386"/>
      <c r="O1630" s="387">
        <f>IF(E1630="","",IF(E1630="粘性土",1,CHOOSE(AJ$1263,X$1257,X$1258,X$1259)))</f>
        <v>1</v>
      </c>
      <c r="P1630" s="385"/>
      <c r="Q1630" s="385">
        <f>IF(E1630="","",IF(E1630="粘性土",1,CHOOSE(AJ$1263,AB$1257,AB$1258,AB$1259)))</f>
        <v>0.5</v>
      </c>
      <c r="R1630" s="385"/>
      <c r="S1630" s="385">
        <f>IF(E1630="","",IF(E1630="粘性土",1,CHOOSE(AJ$1263,AF$1257,AF$1258,AF$1259)))</f>
        <v>0.4</v>
      </c>
      <c r="T1630" s="385"/>
      <c r="U1630" s="388">
        <f>IF(E1630="","",IF(E1630="粘性土",1,AJ$1279))</f>
        <v>0.83899999999999997</v>
      </c>
      <c r="V1630" s="389"/>
      <c r="W1630" s="390"/>
      <c r="X1630" s="391">
        <f>IF(E1630="","",ROUND(K1630*O1630*U1630,1))</f>
        <v>537.79999999999995</v>
      </c>
      <c r="Y1630" s="392"/>
      <c r="Z1630" s="392"/>
      <c r="AA1630" s="392"/>
      <c r="AB1630" s="391">
        <f>IF(E1630="","",ROUND(K1630*Q1630*U1630,1))</f>
        <v>268.89999999999998</v>
      </c>
      <c r="AC1630" s="392"/>
      <c r="AD1630" s="392"/>
      <c r="AE1630" s="392"/>
      <c r="AF1630" s="391">
        <f>IF(E1630="","",ROUND(K1630*S1630*U1630,1))</f>
        <v>215.1</v>
      </c>
      <c r="AG1630" s="392"/>
      <c r="AH1630" s="392"/>
      <c r="AI1630" s="393"/>
      <c r="AJ1630" s="84"/>
      <c r="AK1630" s="394">
        <f>R308</f>
        <v>0.33300000429153442</v>
      </c>
      <c r="AL1630" s="242"/>
      <c r="AM1630" s="242"/>
      <c r="AN1630" s="242"/>
    </row>
    <row r="1631" spans="1:40" s="194" customFormat="1" ht="15.75" customHeight="1" x14ac:dyDescent="0.15">
      <c r="A1631" s="115" t="str">
        <f t="shared" ref="A1631" si="353">A1630</f>
        <v/>
      </c>
      <c r="B1631" s="179"/>
      <c r="C1631" s="240"/>
      <c r="D1631" s="241"/>
      <c r="E1631" s="241"/>
      <c r="F1631" s="241"/>
      <c r="G1631" s="241"/>
      <c r="H1631" s="242"/>
      <c r="I1631" s="242"/>
      <c r="J1631" s="242"/>
      <c r="K1631" s="385">
        <f>AF1341*AD$1650*AK1630</f>
        <v>1051.2477135479448</v>
      </c>
      <c r="L1631" s="385"/>
      <c r="M1631" s="385"/>
      <c r="N1631" s="386"/>
      <c r="O1631" s="387">
        <f>O1630</f>
        <v>1</v>
      </c>
      <c r="P1631" s="385"/>
      <c r="Q1631" s="385">
        <f>Q1630</f>
        <v>0.5</v>
      </c>
      <c r="R1631" s="385"/>
      <c r="S1631" s="385">
        <f>S1630</f>
        <v>0.4</v>
      </c>
      <c r="T1631" s="385"/>
      <c r="U1631" s="388">
        <f>U1630</f>
        <v>0.83899999999999997</v>
      </c>
      <c r="V1631" s="389"/>
      <c r="W1631" s="390"/>
      <c r="X1631" s="391">
        <f>IF(E1630="","",ROUND(K1631*O1631*U1631,1))</f>
        <v>882</v>
      </c>
      <c r="Y1631" s="392"/>
      <c r="Z1631" s="392"/>
      <c r="AA1631" s="392"/>
      <c r="AB1631" s="391">
        <f>IF(E1630="","",ROUND(K1631*Q1631*U1631,1))</f>
        <v>441</v>
      </c>
      <c r="AC1631" s="392"/>
      <c r="AD1631" s="392"/>
      <c r="AE1631" s="392"/>
      <c r="AF1631" s="391">
        <f>IF(E1630="","",ROUND(K1631*S1631*U1631,1))</f>
        <v>352.8</v>
      </c>
      <c r="AG1631" s="392"/>
      <c r="AH1631" s="392"/>
      <c r="AI1631" s="393"/>
      <c r="AJ1631" s="84"/>
      <c r="AK1631" s="394"/>
      <c r="AL1631" s="242"/>
      <c r="AM1631" s="242"/>
      <c r="AN1631" s="242"/>
    </row>
    <row r="1632" spans="1:40" s="194" customFormat="1" ht="15.75" customHeight="1" x14ac:dyDescent="0.15">
      <c r="A1632" s="115" t="str">
        <f>IF(液状化L2の有無="",IF(H1632="","×",""),"×")</f>
        <v/>
      </c>
      <c r="B1632" s="179"/>
      <c r="C1632" s="240">
        <f>IF(D1342="","",D1342)</f>
        <v>8</v>
      </c>
      <c r="D1632" s="241"/>
      <c r="E1632" s="241" t="str">
        <f>IF(G1342="","",G1342)</f>
        <v>粘性土</v>
      </c>
      <c r="F1632" s="241"/>
      <c r="G1632" s="241"/>
      <c r="H1632" s="242">
        <f>IF(J1342="","",J1342)</f>
        <v>2.2000000476837158</v>
      </c>
      <c r="I1632" s="242"/>
      <c r="J1632" s="242"/>
      <c r="K1632" s="385">
        <f>AF1342*AD$1650*AK1632</f>
        <v>1143.4499999999998</v>
      </c>
      <c r="L1632" s="385"/>
      <c r="M1632" s="385"/>
      <c r="N1632" s="386"/>
      <c r="O1632" s="387">
        <f>IF(E1632="","",IF(E1632="粘性土",1,CHOOSE(AJ$1263,X$1257,X$1258,X$1259)))</f>
        <v>1</v>
      </c>
      <c r="P1632" s="385"/>
      <c r="Q1632" s="385">
        <f>IF(E1632="","",IF(E1632="粘性土",1,CHOOSE(AJ$1263,AB$1257,AB$1258,AB$1259)))</f>
        <v>1</v>
      </c>
      <c r="R1632" s="385"/>
      <c r="S1632" s="385">
        <f>IF(E1632="","",IF(E1632="粘性土",1,CHOOSE(AJ$1263,AF$1257,AF$1258,AF$1259)))</f>
        <v>1</v>
      </c>
      <c r="T1632" s="385"/>
      <c r="U1632" s="388">
        <f>IF(E1632="","",IF(E1632="粘性土",1,AJ$1279))</f>
        <v>1</v>
      </c>
      <c r="V1632" s="389"/>
      <c r="W1632" s="390"/>
      <c r="X1632" s="391">
        <f>IF(E1632="","",ROUND(K1632*O1632*U1632,1))</f>
        <v>1143.5</v>
      </c>
      <c r="Y1632" s="392"/>
      <c r="Z1632" s="392"/>
      <c r="AA1632" s="392"/>
      <c r="AB1632" s="391">
        <f>IF(E1632="","",ROUND(K1632*Q1632*U1632,1))</f>
        <v>1143.5</v>
      </c>
      <c r="AC1632" s="392"/>
      <c r="AD1632" s="392"/>
      <c r="AE1632" s="392"/>
      <c r="AF1632" s="391">
        <f>IF(E1632="","",ROUND(K1632*S1632*U1632,1))</f>
        <v>1143.5</v>
      </c>
      <c r="AG1632" s="392"/>
      <c r="AH1632" s="392"/>
      <c r="AI1632" s="393"/>
      <c r="AJ1632" s="84"/>
      <c r="AK1632" s="394">
        <f>R309</f>
        <v>1</v>
      </c>
      <c r="AL1632" s="242"/>
      <c r="AM1632" s="242"/>
      <c r="AN1632" s="242"/>
    </row>
    <row r="1633" spans="1:40" s="194" customFormat="1" ht="15.75" customHeight="1" x14ac:dyDescent="0.15">
      <c r="A1633" s="115" t="str">
        <f t="shared" ref="A1633" si="354">A1632</f>
        <v/>
      </c>
      <c r="B1633" s="179"/>
      <c r="C1633" s="240"/>
      <c r="D1633" s="241"/>
      <c r="E1633" s="241"/>
      <c r="F1633" s="241"/>
      <c r="G1633" s="241"/>
      <c r="H1633" s="242"/>
      <c r="I1633" s="242"/>
      <c r="J1633" s="242"/>
      <c r="K1633" s="385">
        <f>AF1343*AD$1650*AK1632</f>
        <v>1143.4499999999998</v>
      </c>
      <c r="L1633" s="385"/>
      <c r="M1633" s="385"/>
      <c r="N1633" s="386"/>
      <c r="O1633" s="387">
        <f>O1632</f>
        <v>1</v>
      </c>
      <c r="P1633" s="385"/>
      <c r="Q1633" s="385">
        <f>Q1632</f>
        <v>1</v>
      </c>
      <c r="R1633" s="385"/>
      <c r="S1633" s="385">
        <f>S1632</f>
        <v>1</v>
      </c>
      <c r="T1633" s="385"/>
      <c r="U1633" s="388">
        <f>U1632</f>
        <v>1</v>
      </c>
      <c r="V1633" s="389"/>
      <c r="W1633" s="390"/>
      <c r="X1633" s="391">
        <f>IF(E1632="","",ROUND(K1633*O1633*U1633,1))</f>
        <v>1143.5</v>
      </c>
      <c r="Y1633" s="392"/>
      <c r="Z1633" s="392"/>
      <c r="AA1633" s="392"/>
      <c r="AB1633" s="391">
        <f>IF(E1632="","",ROUND(K1633*Q1633*U1633,1))</f>
        <v>1143.5</v>
      </c>
      <c r="AC1633" s="392"/>
      <c r="AD1633" s="392"/>
      <c r="AE1633" s="392"/>
      <c r="AF1633" s="391">
        <f>IF(E1632="","",ROUND(K1633*S1633*U1633,1))</f>
        <v>1143.5</v>
      </c>
      <c r="AG1633" s="392"/>
      <c r="AH1633" s="392"/>
      <c r="AI1633" s="393"/>
      <c r="AJ1633" s="84"/>
      <c r="AK1633" s="394"/>
      <c r="AL1633" s="242"/>
      <c r="AM1633" s="242"/>
      <c r="AN1633" s="242"/>
    </row>
    <row r="1634" spans="1:40" s="194" customFormat="1" ht="15.75" customHeight="1" x14ac:dyDescent="0.15">
      <c r="A1634" s="115" t="str">
        <f>IF(液状化L2の有無="",IF(H1634="","×",""),"×")</f>
        <v/>
      </c>
      <c r="B1634" s="179"/>
      <c r="C1634" s="240">
        <f>IF(D1344="","",D1344)</f>
        <v>9</v>
      </c>
      <c r="D1634" s="241"/>
      <c r="E1634" s="241" t="str">
        <f>IF(G1344="","",G1344)</f>
        <v>砂質土</v>
      </c>
      <c r="F1634" s="241"/>
      <c r="G1634" s="241"/>
      <c r="H1634" s="242">
        <f>IF(J1344="","",J1344)</f>
        <v>1.5</v>
      </c>
      <c r="I1634" s="242"/>
      <c r="J1634" s="242"/>
      <c r="K1634" s="385">
        <f>AF1344*AD$1650*AK1634</f>
        <v>3004.6499999999996</v>
      </c>
      <c r="L1634" s="385"/>
      <c r="M1634" s="385"/>
      <c r="N1634" s="386"/>
      <c r="O1634" s="387">
        <f>IF(E1634="","",IF(E1634="粘性土",1,CHOOSE(AJ$1263,X$1257,X$1258,X$1259)))</f>
        <v>1</v>
      </c>
      <c r="P1634" s="385"/>
      <c r="Q1634" s="385">
        <f>IF(E1634="","",IF(E1634="粘性土",1,CHOOSE(AJ$1263,AB$1257,AB$1258,AB$1259)))</f>
        <v>0.5</v>
      </c>
      <c r="R1634" s="385"/>
      <c r="S1634" s="385">
        <f>IF(E1634="","",IF(E1634="粘性土",1,CHOOSE(AJ$1263,AF$1257,AF$1258,AF$1259)))</f>
        <v>0.4</v>
      </c>
      <c r="T1634" s="385"/>
      <c r="U1634" s="388">
        <f>IF(E1634="","",IF(E1634="粘性土",1,AJ$1279))</f>
        <v>0.83899999999999997</v>
      </c>
      <c r="V1634" s="389"/>
      <c r="W1634" s="390"/>
      <c r="X1634" s="391">
        <f>IF(E1634="","",ROUND(K1634*O1634*U1634,1))</f>
        <v>2520.9</v>
      </c>
      <c r="Y1634" s="392"/>
      <c r="Z1634" s="392"/>
      <c r="AA1634" s="392"/>
      <c r="AB1634" s="391">
        <f>IF(E1634="","",ROUND(K1634*Q1634*U1634,1))</f>
        <v>1260.5</v>
      </c>
      <c r="AC1634" s="392"/>
      <c r="AD1634" s="392"/>
      <c r="AE1634" s="392"/>
      <c r="AF1634" s="391">
        <f>IF(E1634="","",ROUND(K1634*S1634*U1634,1))</f>
        <v>1008.4</v>
      </c>
      <c r="AG1634" s="392"/>
      <c r="AH1634" s="392"/>
      <c r="AI1634" s="393"/>
      <c r="AJ1634" s="84"/>
      <c r="AK1634" s="394">
        <f>R310</f>
        <v>1</v>
      </c>
      <c r="AL1634" s="242"/>
      <c r="AM1634" s="242"/>
      <c r="AN1634" s="242"/>
    </row>
    <row r="1635" spans="1:40" s="194" customFormat="1" ht="15.75" customHeight="1" x14ac:dyDescent="0.15">
      <c r="A1635" s="115" t="str">
        <f t="shared" ref="A1635" si="355">A1634</f>
        <v/>
      </c>
      <c r="B1635" s="179"/>
      <c r="C1635" s="240"/>
      <c r="D1635" s="241"/>
      <c r="E1635" s="241"/>
      <c r="F1635" s="241"/>
      <c r="G1635" s="241"/>
      <c r="H1635" s="242"/>
      <c r="I1635" s="242"/>
      <c r="J1635" s="242"/>
      <c r="K1635" s="385">
        <f>AF1345*AD$1650*AK1634</f>
        <v>3194.5499999999997</v>
      </c>
      <c r="L1635" s="385"/>
      <c r="M1635" s="385"/>
      <c r="N1635" s="386"/>
      <c r="O1635" s="387">
        <f>O1634</f>
        <v>1</v>
      </c>
      <c r="P1635" s="385"/>
      <c r="Q1635" s="385">
        <f>Q1634</f>
        <v>0.5</v>
      </c>
      <c r="R1635" s="385"/>
      <c r="S1635" s="385">
        <f>S1634</f>
        <v>0.4</v>
      </c>
      <c r="T1635" s="385"/>
      <c r="U1635" s="388">
        <f>U1634</f>
        <v>0.83899999999999997</v>
      </c>
      <c r="V1635" s="389"/>
      <c r="W1635" s="390"/>
      <c r="X1635" s="391">
        <f>IF(E1634="","",ROUND(K1635*O1635*U1635,1))</f>
        <v>2680.2</v>
      </c>
      <c r="Y1635" s="392"/>
      <c r="Z1635" s="392"/>
      <c r="AA1635" s="392"/>
      <c r="AB1635" s="391">
        <f>IF(E1634="","",ROUND(K1635*Q1635*U1635,1))</f>
        <v>1340.1</v>
      </c>
      <c r="AC1635" s="392"/>
      <c r="AD1635" s="392"/>
      <c r="AE1635" s="392"/>
      <c r="AF1635" s="391">
        <f>IF(E1634="","",ROUND(K1635*S1635*U1635,1))</f>
        <v>1072.0999999999999</v>
      </c>
      <c r="AG1635" s="392"/>
      <c r="AH1635" s="392"/>
      <c r="AI1635" s="393"/>
      <c r="AJ1635" s="84"/>
      <c r="AK1635" s="394"/>
      <c r="AL1635" s="242"/>
      <c r="AM1635" s="242"/>
      <c r="AN1635" s="242"/>
    </row>
    <row r="1636" spans="1:40" s="194" customFormat="1" ht="15.75" customHeight="1" x14ac:dyDescent="0.15">
      <c r="A1636" s="115" t="str">
        <f>IF(液状化L2の有無="",IF(H1636="","×",""),"×")</f>
        <v/>
      </c>
      <c r="B1636" s="179"/>
      <c r="C1636" s="240">
        <f>IF(D1346="","",D1346)</f>
        <v>10</v>
      </c>
      <c r="D1636" s="241"/>
      <c r="E1636" s="241" t="str">
        <f>IF(G1346="","",G1346)</f>
        <v>粘性土</v>
      </c>
      <c r="F1636" s="241"/>
      <c r="G1636" s="241"/>
      <c r="H1636" s="242">
        <f>IF(J1346="","",J1346)</f>
        <v>3.8499999046325684</v>
      </c>
      <c r="I1636" s="242"/>
      <c r="J1636" s="242"/>
      <c r="K1636" s="385">
        <f>AF1346*AD$1650*AK1636</f>
        <v>1159.6500000000001</v>
      </c>
      <c r="L1636" s="385"/>
      <c r="M1636" s="385"/>
      <c r="N1636" s="386"/>
      <c r="O1636" s="387">
        <f>IF(E1636="","",IF(E1636="粘性土",1,CHOOSE(AJ$1263,X$1257,X$1258,X$1259)))</f>
        <v>1</v>
      </c>
      <c r="P1636" s="385"/>
      <c r="Q1636" s="385">
        <f>IF(E1636="","",IF(E1636="粘性土",1,CHOOSE(AJ$1263,AB$1257,AB$1258,AB$1259)))</f>
        <v>1</v>
      </c>
      <c r="R1636" s="385"/>
      <c r="S1636" s="385">
        <f>IF(E1636="","",IF(E1636="粘性土",1,CHOOSE(AJ$1263,AF$1257,AF$1258,AF$1259)))</f>
        <v>1</v>
      </c>
      <c r="T1636" s="385"/>
      <c r="U1636" s="388">
        <f>IF(E1636="","",IF(E1636="粘性土",1,AJ$1279))</f>
        <v>1</v>
      </c>
      <c r="V1636" s="389"/>
      <c r="W1636" s="390"/>
      <c r="X1636" s="391">
        <f>IF(E1636="","",ROUND(K1636*O1636*U1636,1))</f>
        <v>1159.7</v>
      </c>
      <c r="Y1636" s="392"/>
      <c r="Z1636" s="392"/>
      <c r="AA1636" s="392"/>
      <c r="AB1636" s="391">
        <f>IF(E1636="","",ROUND(K1636*Q1636*U1636,1))</f>
        <v>1159.7</v>
      </c>
      <c r="AC1636" s="392"/>
      <c r="AD1636" s="392"/>
      <c r="AE1636" s="392"/>
      <c r="AF1636" s="391">
        <f>IF(E1636="","",ROUND(K1636*S1636*U1636,1))</f>
        <v>1159.7</v>
      </c>
      <c r="AG1636" s="392"/>
      <c r="AH1636" s="392"/>
      <c r="AI1636" s="393"/>
      <c r="AJ1636" s="84"/>
      <c r="AK1636" s="394">
        <f>R311</f>
        <v>1</v>
      </c>
      <c r="AL1636" s="242"/>
      <c r="AM1636" s="242"/>
      <c r="AN1636" s="242"/>
    </row>
    <row r="1637" spans="1:40" s="194" customFormat="1" ht="15.75" customHeight="1" x14ac:dyDescent="0.15">
      <c r="A1637" s="115" t="str">
        <f t="shared" ref="A1637" si="356">A1636</f>
        <v/>
      </c>
      <c r="B1637" s="179"/>
      <c r="C1637" s="240"/>
      <c r="D1637" s="241"/>
      <c r="E1637" s="241"/>
      <c r="F1637" s="241"/>
      <c r="G1637" s="241"/>
      <c r="H1637" s="242"/>
      <c r="I1637" s="242"/>
      <c r="J1637" s="242"/>
      <c r="K1637" s="385">
        <f>AF1347*AD$1650*AK1636</f>
        <v>1159.6500000000001</v>
      </c>
      <c r="L1637" s="385"/>
      <c r="M1637" s="385"/>
      <c r="N1637" s="386"/>
      <c r="O1637" s="387">
        <f>O1636</f>
        <v>1</v>
      </c>
      <c r="P1637" s="385"/>
      <c r="Q1637" s="385">
        <f>Q1636</f>
        <v>1</v>
      </c>
      <c r="R1637" s="385"/>
      <c r="S1637" s="385">
        <f>S1636</f>
        <v>1</v>
      </c>
      <c r="T1637" s="385"/>
      <c r="U1637" s="388">
        <f>U1636</f>
        <v>1</v>
      </c>
      <c r="V1637" s="389"/>
      <c r="W1637" s="390"/>
      <c r="X1637" s="391">
        <f>IF(E1636="","",ROUND(K1637*O1637*U1637,1))</f>
        <v>1159.7</v>
      </c>
      <c r="Y1637" s="392"/>
      <c r="Z1637" s="392"/>
      <c r="AA1637" s="392"/>
      <c r="AB1637" s="391">
        <f>IF(E1636="","",ROUND(K1637*Q1637*U1637,1))</f>
        <v>1159.7</v>
      </c>
      <c r="AC1637" s="392"/>
      <c r="AD1637" s="392"/>
      <c r="AE1637" s="392"/>
      <c r="AF1637" s="391">
        <f>IF(E1636="","",ROUND(K1637*S1637*U1637,1))</f>
        <v>1159.7</v>
      </c>
      <c r="AG1637" s="392"/>
      <c r="AH1637" s="392"/>
      <c r="AI1637" s="393"/>
      <c r="AJ1637" s="84"/>
      <c r="AK1637" s="394"/>
      <c r="AL1637" s="242"/>
      <c r="AM1637" s="242"/>
      <c r="AN1637" s="242"/>
    </row>
    <row r="1638" spans="1:40" s="194" customFormat="1" ht="15.75" customHeight="1" x14ac:dyDescent="0.15">
      <c r="A1638" s="115" t="str">
        <f>IF(液状化L2の有無="",IF(H1638="","×",""),"×")</f>
        <v/>
      </c>
      <c r="B1638" s="179"/>
      <c r="C1638" s="240">
        <f>IF(D1348="","",D1348)</f>
        <v>11</v>
      </c>
      <c r="D1638" s="241"/>
      <c r="E1638" s="241" t="str">
        <f>IF(G1348="","",G1348)</f>
        <v>砂質土</v>
      </c>
      <c r="F1638" s="241"/>
      <c r="G1638" s="241"/>
      <c r="H1638" s="242">
        <f>IF(J1348="","",J1348)</f>
        <v>2.4000000953674316</v>
      </c>
      <c r="I1638" s="242"/>
      <c r="J1638" s="242"/>
      <c r="K1638" s="385">
        <f>AF1348*AD$1650*AK1638</f>
        <v>3722.7000000000003</v>
      </c>
      <c r="L1638" s="385"/>
      <c r="M1638" s="385"/>
      <c r="N1638" s="386"/>
      <c r="O1638" s="387">
        <f>IF(E1638="","",IF(E1638="粘性土",1,CHOOSE(AJ$1263,X$1257,X$1258,X$1259)))</f>
        <v>1</v>
      </c>
      <c r="P1638" s="385"/>
      <c r="Q1638" s="385">
        <f>IF(E1638="","",IF(E1638="粘性土",1,CHOOSE(AJ$1263,AB$1257,AB$1258,AB$1259)))</f>
        <v>0.5</v>
      </c>
      <c r="R1638" s="385"/>
      <c r="S1638" s="385">
        <f>IF(E1638="","",IF(E1638="粘性土",1,CHOOSE(AJ$1263,AF$1257,AF$1258,AF$1259)))</f>
        <v>0.4</v>
      </c>
      <c r="T1638" s="385"/>
      <c r="U1638" s="388">
        <f>IF(E1638="","",IF(E1638="粘性土",1,AJ$1279))</f>
        <v>0.83899999999999997</v>
      </c>
      <c r="V1638" s="389"/>
      <c r="W1638" s="390"/>
      <c r="X1638" s="391">
        <f>IF(E1638="","",ROUND(K1638*O1638*U1638,1))</f>
        <v>3123.3</v>
      </c>
      <c r="Y1638" s="392"/>
      <c r="Z1638" s="392"/>
      <c r="AA1638" s="392"/>
      <c r="AB1638" s="391">
        <f>IF(E1638="","",ROUND(K1638*Q1638*U1638,1))</f>
        <v>1561.7</v>
      </c>
      <c r="AC1638" s="392"/>
      <c r="AD1638" s="392"/>
      <c r="AE1638" s="392"/>
      <c r="AF1638" s="391">
        <f>IF(E1638="","",ROUND(K1638*S1638*U1638,1))</f>
        <v>1249.3</v>
      </c>
      <c r="AG1638" s="392"/>
      <c r="AH1638" s="392"/>
      <c r="AI1638" s="393"/>
      <c r="AJ1638" s="84"/>
      <c r="AK1638" s="394">
        <f>R312</f>
        <v>1</v>
      </c>
      <c r="AL1638" s="242"/>
      <c r="AM1638" s="242"/>
      <c r="AN1638" s="242"/>
    </row>
    <row r="1639" spans="1:40" s="194" customFormat="1" ht="15.75" customHeight="1" x14ac:dyDescent="0.15">
      <c r="A1639" s="115" t="str">
        <f t="shared" ref="A1639" si="357">A1638</f>
        <v/>
      </c>
      <c r="B1639" s="179"/>
      <c r="C1639" s="240"/>
      <c r="D1639" s="241"/>
      <c r="E1639" s="241"/>
      <c r="F1639" s="241"/>
      <c r="G1639" s="241"/>
      <c r="H1639" s="242"/>
      <c r="I1639" s="242"/>
      <c r="J1639" s="242"/>
      <c r="K1639" s="385">
        <f>AF1349*AD$1650*AK1638</f>
        <v>4039.0499999999997</v>
      </c>
      <c r="L1639" s="385"/>
      <c r="M1639" s="385"/>
      <c r="N1639" s="386"/>
      <c r="O1639" s="387">
        <f>O1638</f>
        <v>1</v>
      </c>
      <c r="P1639" s="385"/>
      <c r="Q1639" s="385">
        <f>Q1638</f>
        <v>0.5</v>
      </c>
      <c r="R1639" s="385"/>
      <c r="S1639" s="385">
        <f>S1638</f>
        <v>0.4</v>
      </c>
      <c r="T1639" s="385"/>
      <c r="U1639" s="388">
        <f>U1638</f>
        <v>0.83899999999999997</v>
      </c>
      <c r="V1639" s="389"/>
      <c r="W1639" s="390"/>
      <c r="X1639" s="391">
        <f>IF(E1638="","",ROUND(K1639*O1639*U1639,1))</f>
        <v>3388.8</v>
      </c>
      <c r="Y1639" s="392"/>
      <c r="Z1639" s="392"/>
      <c r="AA1639" s="392"/>
      <c r="AB1639" s="391">
        <f>IF(E1638="","",ROUND(K1639*Q1639*U1639,1))</f>
        <v>1694.4</v>
      </c>
      <c r="AC1639" s="392"/>
      <c r="AD1639" s="392"/>
      <c r="AE1639" s="392"/>
      <c r="AF1639" s="391">
        <f>IF(E1638="","",ROUND(K1639*S1639*U1639,1))</f>
        <v>1355.5</v>
      </c>
      <c r="AG1639" s="392"/>
      <c r="AH1639" s="392"/>
      <c r="AI1639" s="393"/>
      <c r="AJ1639" s="84"/>
      <c r="AK1639" s="394"/>
      <c r="AL1639" s="242"/>
      <c r="AM1639" s="242"/>
      <c r="AN1639" s="242"/>
    </row>
    <row r="1640" spans="1:40" s="194" customFormat="1" ht="15.75" customHeight="1" x14ac:dyDescent="0.15">
      <c r="A1640" s="115" t="str">
        <f>IF(液状化L2の有無="",IF(H1640="","×",""),"×")</f>
        <v/>
      </c>
      <c r="B1640" s="179"/>
      <c r="C1640" s="240">
        <f>IF(D1350="","",D1350)</f>
        <v>12</v>
      </c>
      <c r="D1640" s="241"/>
      <c r="E1640" s="241" t="str">
        <f>IF(G1350="","",G1350)</f>
        <v>粘性土</v>
      </c>
      <c r="F1640" s="241"/>
      <c r="G1640" s="241"/>
      <c r="H1640" s="242">
        <f>IF(J1350="","",J1350)</f>
        <v>2.2699999809265137</v>
      </c>
      <c r="I1640" s="242"/>
      <c r="J1640" s="242"/>
      <c r="K1640" s="385">
        <f>AF1350*AD$1650*AK1640</f>
        <v>1159.6500000000001</v>
      </c>
      <c r="L1640" s="385"/>
      <c r="M1640" s="385"/>
      <c r="N1640" s="386"/>
      <c r="O1640" s="387">
        <f>IF(E1640="","",IF(E1640="粘性土",1,CHOOSE(AJ$1263,X$1257,X$1258,X$1259)))</f>
        <v>1</v>
      </c>
      <c r="P1640" s="385"/>
      <c r="Q1640" s="385">
        <f>IF(E1640="","",IF(E1640="粘性土",1,CHOOSE(AJ$1263,AB$1257,AB$1258,AB$1259)))</f>
        <v>1</v>
      </c>
      <c r="R1640" s="385"/>
      <c r="S1640" s="385">
        <f>IF(E1640="","",IF(E1640="粘性土",1,CHOOSE(AJ$1263,AF$1257,AF$1258,AF$1259)))</f>
        <v>1</v>
      </c>
      <c r="T1640" s="385"/>
      <c r="U1640" s="388">
        <f>IF(E1640="","",IF(E1640="粘性土",1,AJ$1279))</f>
        <v>1</v>
      </c>
      <c r="V1640" s="389"/>
      <c r="W1640" s="390"/>
      <c r="X1640" s="391">
        <f>IF(E1640="","",ROUND(K1640*O1640*U1640,1))</f>
        <v>1159.7</v>
      </c>
      <c r="Y1640" s="392"/>
      <c r="Z1640" s="392"/>
      <c r="AA1640" s="392"/>
      <c r="AB1640" s="391">
        <f>IF(E1640="","",ROUND(K1640*Q1640*U1640,1))</f>
        <v>1159.7</v>
      </c>
      <c r="AC1640" s="392"/>
      <c r="AD1640" s="392"/>
      <c r="AE1640" s="392"/>
      <c r="AF1640" s="391">
        <f>IF(E1640="","",ROUND(K1640*S1640*U1640,1))</f>
        <v>1159.7</v>
      </c>
      <c r="AG1640" s="392"/>
      <c r="AH1640" s="392"/>
      <c r="AI1640" s="393"/>
      <c r="AJ1640" s="84"/>
      <c r="AK1640" s="394">
        <f>R313</f>
        <v>1</v>
      </c>
      <c r="AL1640" s="242"/>
      <c r="AM1640" s="242"/>
      <c r="AN1640" s="242"/>
    </row>
    <row r="1641" spans="1:40" s="194" customFormat="1" ht="15.75" customHeight="1" x14ac:dyDescent="0.15">
      <c r="A1641" s="115" t="str">
        <f t="shared" ref="A1641" si="358">A1640</f>
        <v/>
      </c>
      <c r="B1641" s="179"/>
      <c r="C1641" s="240"/>
      <c r="D1641" s="241"/>
      <c r="E1641" s="241"/>
      <c r="F1641" s="241"/>
      <c r="G1641" s="241"/>
      <c r="H1641" s="242"/>
      <c r="I1641" s="242"/>
      <c r="J1641" s="242"/>
      <c r="K1641" s="385">
        <f>AF1351*AD$1650*AK1640</f>
        <v>1159.6500000000001</v>
      </c>
      <c r="L1641" s="385"/>
      <c r="M1641" s="385"/>
      <c r="N1641" s="386"/>
      <c r="O1641" s="387">
        <f>O1640</f>
        <v>1</v>
      </c>
      <c r="P1641" s="385"/>
      <c r="Q1641" s="385">
        <f>Q1640</f>
        <v>1</v>
      </c>
      <c r="R1641" s="385"/>
      <c r="S1641" s="385">
        <f>S1640</f>
        <v>1</v>
      </c>
      <c r="T1641" s="385"/>
      <c r="U1641" s="388">
        <f>U1640</f>
        <v>1</v>
      </c>
      <c r="V1641" s="389"/>
      <c r="W1641" s="390"/>
      <c r="X1641" s="391">
        <f>IF(E1640="","",ROUND(K1641*O1641*U1641,1))</f>
        <v>1159.7</v>
      </c>
      <c r="Y1641" s="392"/>
      <c r="Z1641" s="392"/>
      <c r="AA1641" s="392"/>
      <c r="AB1641" s="391">
        <f>IF(E1640="","",ROUND(K1641*Q1641*U1641,1))</f>
        <v>1159.7</v>
      </c>
      <c r="AC1641" s="392"/>
      <c r="AD1641" s="392"/>
      <c r="AE1641" s="392"/>
      <c r="AF1641" s="391">
        <f>IF(E1640="","",ROUND(K1641*S1641*U1641,1))</f>
        <v>1159.7</v>
      </c>
      <c r="AG1641" s="392"/>
      <c r="AH1641" s="392"/>
      <c r="AI1641" s="393"/>
      <c r="AJ1641" s="84"/>
      <c r="AK1641" s="394"/>
      <c r="AL1641" s="242"/>
      <c r="AM1641" s="242"/>
      <c r="AN1641" s="242"/>
    </row>
    <row r="1642" spans="1:40" s="194" customFormat="1" ht="15.75" hidden="1" customHeight="1" x14ac:dyDescent="0.15">
      <c r="A1642" s="115" t="str">
        <f>IF(液状化L2の有無="",IF(H1642="","×",""),"×")</f>
        <v>×</v>
      </c>
      <c r="B1642" s="179"/>
      <c r="C1642" s="240" t="str">
        <f>IF(D1352="","",D1352)</f>
        <v/>
      </c>
      <c r="D1642" s="241"/>
      <c r="E1642" s="241" t="str">
        <f>IF(G1352="","",G1352)</f>
        <v/>
      </c>
      <c r="F1642" s="241"/>
      <c r="G1642" s="241"/>
      <c r="H1642" s="242" t="str">
        <f>IF(J1352="","",J1352)</f>
        <v/>
      </c>
      <c r="I1642" s="242"/>
      <c r="J1642" s="242"/>
      <c r="K1642" s="385">
        <f>AF1352*AD$1650*AK1642</f>
        <v>0</v>
      </c>
      <c r="L1642" s="385"/>
      <c r="M1642" s="385"/>
      <c r="N1642" s="386"/>
      <c r="O1642" s="387" t="str">
        <f>IF(E1642="","",IF(E1642="粘性土",1,CHOOSE(AJ$1263,X$1257,X$1258,X$1259)))</f>
        <v/>
      </c>
      <c r="P1642" s="385"/>
      <c r="Q1642" s="385" t="str">
        <f>IF(E1642="","",IF(E1642="粘性土",1,CHOOSE(AJ$1263,AB$1257,AB$1258,AB$1259)))</f>
        <v/>
      </c>
      <c r="R1642" s="385"/>
      <c r="S1642" s="385" t="str">
        <f>IF(E1642="","",IF(E1642="粘性土",1,CHOOSE(AJ$1263,AF$1257,AF$1258,AF$1259)))</f>
        <v/>
      </c>
      <c r="T1642" s="385"/>
      <c r="U1642" s="388" t="str">
        <f>IF(E1642="","",IF(E1642="粘性土",1,AJ$1279))</f>
        <v/>
      </c>
      <c r="V1642" s="389"/>
      <c r="W1642" s="390"/>
      <c r="X1642" s="391" t="str">
        <f>IF(E1642="","",ROUND(K1642*O1642*U1642,1))</f>
        <v/>
      </c>
      <c r="Y1642" s="392"/>
      <c r="Z1642" s="392"/>
      <c r="AA1642" s="392"/>
      <c r="AB1642" s="391" t="str">
        <f>IF(E1642="","",ROUND(K1642*Q1642*U1642,1))</f>
        <v/>
      </c>
      <c r="AC1642" s="392"/>
      <c r="AD1642" s="392"/>
      <c r="AE1642" s="392"/>
      <c r="AF1642" s="391" t="str">
        <f>IF(E1642="","",ROUND(K1642*S1642*U1642,1))</f>
        <v/>
      </c>
      <c r="AG1642" s="392"/>
      <c r="AH1642" s="392"/>
      <c r="AI1642" s="393"/>
      <c r="AJ1642" s="84"/>
      <c r="AK1642" s="394">
        <f>R314</f>
        <v>0</v>
      </c>
      <c r="AL1642" s="242"/>
      <c r="AM1642" s="242"/>
      <c r="AN1642" s="242"/>
    </row>
    <row r="1643" spans="1:40" s="194" customFormat="1" ht="15.75" hidden="1" customHeight="1" x14ac:dyDescent="0.15">
      <c r="A1643" s="115" t="str">
        <f t="shared" ref="A1643" si="359">A1642</f>
        <v>×</v>
      </c>
      <c r="B1643" s="179"/>
      <c r="C1643" s="240"/>
      <c r="D1643" s="241"/>
      <c r="E1643" s="241"/>
      <c r="F1643" s="241"/>
      <c r="G1643" s="241"/>
      <c r="H1643" s="242"/>
      <c r="I1643" s="242"/>
      <c r="J1643" s="242"/>
      <c r="K1643" s="385">
        <f>AF1353*AD$1650*AK1642</f>
        <v>0</v>
      </c>
      <c r="L1643" s="385"/>
      <c r="M1643" s="385"/>
      <c r="N1643" s="386"/>
      <c r="O1643" s="387" t="str">
        <f>O1642</f>
        <v/>
      </c>
      <c r="P1643" s="385"/>
      <c r="Q1643" s="385" t="str">
        <f>Q1642</f>
        <v/>
      </c>
      <c r="R1643" s="385"/>
      <c r="S1643" s="385" t="str">
        <f>S1642</f>
        <v/>
      </c>
      <c r="T1643" s="385"/>
      <c r="U1643" s="388" t="str">
        <f>U1642</f>
        <v/>
      </c>
      <c r="V1643" s="389"/>
      <c r="W1643" s="390"/>
      <c r="X1643" s="391" t="str">
        <f>IF(E1642="","",ROUND(K1643*O1643*U1643,1))</f>
        <v/>
      </c>
      <c r="Y1643" s="392"/>
      <c r="Z1643" s="392"/>
      <c r="AA1643" s="392"/>
      <c r="AB1643" s="391" t="str">
        <f>IF(E1642="","",ROUND(K1643*Q1643*U1643,1))</f>
        <v/>
      </c>
      <c r="AC1643" s="392"/>
      <c r="AD1643" s="392"/>
      <c r="AE1643" s="392"/>
      <c r="AF1643" s="391" t="str">
        <f>IF(E1642="","",ROUND(K1643*S1643*U1643,1))</f>
        <v/>
      </c>
      <c r="AG1643" s="392"/>
      <c r="AH1643" s="392"/>
      <c r="AI1643" s="393"/>
      <c r="AJ1643" s="84"/>
      <c r="AK1643" s="394"/>
      <c r="AL1643" s="242"/>
      <c r="AM1643" s="242"/>
      <c r="AN1643" s="242"/>
    </row>
    <row r="1644" spans="1:40" s="194" customFormat="1" ht="15.75" hidden="1" customHeight="1" x14ac:dyDescent="0.15">
      <c r="A1644" s="115" t="str">
        <f>IF(液状化L2の有無="",IF(H1644="","×",""),"×")</f>
        <v>×</v>
      </c>
      <c r="B1644" s="179"/>
      <c r="C1644" s="240" t="str">
        <f>IF(D1354="","",D1354)</f>
        <v/>
      </c>
      <c r="D1644" s="241"/>
      <c r="E1644" s="241" t="str">
        <f>IF(G1354="","",G1354)</f>
        <v/>
      </c>
      <c r="F1644" s="241"/>
      <c r="G1644" s="241"/>
      <c r="H1644" s="242" t="str">
        <f>IF(J1354="","",J1354)</f>
        <v/>
      </c>
      <c r="I1644" s="242"/>
      <c r="J1644" s="242"/>
      <c r="K1644" s="385">
        <f>AF1354*AD$1650*AK1644</f>
        <v>0</v>
      </c>
      <c r="L1644" s="385"/>
      <c r="M1644" s="385"/>
      <c r="N1644" s="386"/>
      <c r="O1644" s="387" t="str">
        <f>IF(E1644="","",IF(E1644="粘性土",1,CHOOSE(AJ$1263,X$1257,X$1258,X$1259)))</f>
        <v/>
      </c>
      <c r="P1644" s="385"/>
      <c r="Q1644" s="385" t="str">
        <f>IF(E1644="","",IF(E1644="粘性土",1,CHOOSE(AJ$1263,AB$1257,AB$1258,AB$1259)))</f>
        <v/>
      </c>
      <c r="R1644" s="385"/>
      <c r="S1644" s="385" t="str">
        <f>IF(E1644="","",IF(E1644="粘性土",1,CHOOSE(AJ$1263,AF$1257,AF$1258,AF$1259)))</f>
        <v/>
      </c>
      <c r="T1644" s="385"/>
      <c r="U1644" s="388" t="str">
        <f>IF(E1644="","",IF(E1644="粘性土",1,AJ$1279))</f>
        <v/>
      </c>
      <c r="V1644" s="389"/>
      <c r="W1644" s="390"/>
      <c r="X1644" s="391" t="str">
        <f>IF(E1644="","",ROUND(K1644*O1644*U1644,1))</f>
        <v/>
      </c>
      <c r="Y1644" s="392"/>
      <c r="Z1644" s="392"/>
      <c r="AA1644" s="392"/>
      <c r="AB1644" s="391" t="str">
        <f>IF(E1644="","",ROUND(K1644*Q1644*U1644,1))</f>
        <v/>
      </c>
      <c r="AC1644" s="392"/>
      <c r="AD1644" s="392"/>
      <c r="AE1644" s="392"/>
      <c r="AF1644" s="391" t="str">
        <f>IF(E1644="","",ROUND(K1644*S1644*U1644,1))</f>
        <v/>
      </c>
      <c r="AG1644" s="392"/>
      <c r="AH1644" s="392"/>
      <c r="AI1644" s="393"/>
      <c r="AJ1644" s="84"/>
      <c r="AK1644" s="394">
        <f>R315</f>
        <v>0</v>
      </c>
      <c r="AL1644" s="242"/>
      <c r="AM1644" s="242"/>
      <c r="AN1644" s="242"/>
    </row>
    <row r="1645" spans="1:40" s="194" customFormat="1" ht="15.75" hidden="1" customHeight="1" x14ac:dyDescent="0.15">
      <c r="A1645" s="115" t="str">
        <f t="shared" ref="A1645" si="360">A1644</f>
        <v>×</v>
      </c>
      <c r="B1645" s="179"/>
      <c r="C1645" s="240"/>
      <c r="D1645" s="241"/>
      <c r="E1645" s="241"/>
      <c r="F1645" s="241"/>
      <c r="G1645" s="241"/>
      <c r="H1645" s="242"/>
      <c r="I1645" s="242"/>
      <c r="J1645" s="242"/>
      <c r="K1645" s="385">
        <f>AF1355*AD$1650*AK1644</f>
        <v>0</v>
      </c>
      <c r="L1645" s="385"/>
      <c r="M1645" s="385"/>
      <c r="N1645" s="386"/>
      <c r="O1645" s="387" t="str">
        <f>O1644</f>
        <v/>
      </c>
      <c r="P1645" s="385"/>
      <c r="Q1645" s="385" t="str">
        <f>Q1644</f>
        <v/>
      </c>
      <c r="R1645" s="385"/>
      <c r="S1645" s="385" t="str">
        <f>S1644</f>
        <v/>
      </c>
      <c r="T1645" s="385"/>
      <c r="U1645" s="388" t="str">
        <f>U1644</f>
        <v/>
      </c>
      <c r="V1645" s="389"/>
      <c r="W1645" s="390"/>
      <c r="X1645" s="391" t="str">
        <f>IF(E1644="","",ROUND(K1645*O1645*U1645,1))</f>
        <v/>
      </c>
      <c r="Y1645" s="392"/>
      <c r="Z1645" s="392"/>
      <c r="AA1645" s="392"/>
      <c r="AB1645" s="391" t="str">
        <f>IF(E1644="","",ROUND(K1645*Q1645*U1645,1))</f>
        <v/>
      </c>
      <c r="AC1645" s="392"/>
      <c r="AD1645" s="392"/>
      <c r="AE1645" s="392"/>
      <c r="AF1645" s="391" t="str">
        <f>IF(E1644="","",ROUND(K1645*S1645*U1645,1))</f>
        <v/>
      </c>
      <c r="AG1645" s="392"/>
      <c r="AH1645" s="392"/>
      <c r="AI1645" s="393"/>
      <c r="AJ1645" s="84"/>
      <c r="AK1645" s="394"/>
      <c r="AL1645" s="242"/>
      <c r="AM1645" s="242"/>
      <c r="AN1645" s="242"/>
    </row>
    <row r="1646" spans="1:40" s="194" customFormat="1" ht="15.75" hidden="1" customHeight="1" x14ac:dyDescent="0.15">
      <c r="A1646" s="115" t="str">
        <f>IF(液状化L2の有無="",IF(H1646="","×",""),"×")</f>
        <v>×</v>
      </c>
      <c r="B1646" s="179"/>
      <c r="C1646" s="240" t="str">
        <f>IF(D1356="","",D1356)</f>
        <v/>
      </c>
      <c r="D1646" s="241"/>
      <c r="E1646" s="241" t="str">
        <f>IF(G1356="","",G1356)</f>
        <v/>
      </c>
      <c r="F1646" s="241"/>
      <c r="G1646" s="241"/>
      <c r="H1646" s="242" t="str">
        <f>IF(J1356="","",J1356)</f>
        <v/>
      </c>
      <c r="I1646" s="242"/>
      <c r="J1646" s="242"/>
      <c r="K1646" s="385">
        <f>AF1356*AD$1650*AK1646</f>
        <v>0</v>
      </c>
      <c r="L1646" s="385"/>
      <c r="M1646" s="385"/>
      <c r="N1646" s="386"/>
      <c r="O1646" s="387" t="str">
        <f>IF(E1646="","",IF(E1646="粘性土",1,CHOOSE(AJ$1263,X$1257,X$1258,X$1259)))</f>
        <v/>
      </c>
      <c r="P1646" s="385"/>
      <c r="Q1646" s="385" t="str">
        <f>IF(E1646="","",IF(E1646="粘性土",1,CHOOSE(AJ$1263,AB$1257,AB$1258,AB$1259)))</f>
        <v/>
      </c>
      <c r="R1646" s="385"/>
      <c r="S1646" s="385" t="str">
        <f>IF(E1646="","",IF(E1646="粘性土",1,CHOOSE(AJ$1263,AF$1257,AF$1258,AF$1259)))</f>
        <v/>
      </c>
      <c r="T1646" s="385"/>
      <c r="U1646" s="388" t="str">
        <f>IF(E1646="","",IF(E1646="粘性土",1,AJ$1279))</f>
        <v/>
      </c>
      <c r="V1646" s="389"/>
      <c r="W1646" s="390"/>
      <c r="X1646" s="391" t="str">
        <f>IF(E1646="","",ROUND(K1646*O1646*U1646,1))</f>
        <v/>
      </c>
      <c r="Y1646" s="392"/>
      <c r="Z1646" s="392"/>
      <c r="AA1646" s="392"/>
      <c r="AB1646" s="391" t="str">
        <f>IF(E1646="","",ROUND(K1646*Q1646*U1646,1))</f>
        <v/>
      </c>
      <c r="AC1646" s="392"/>
      <c r="AD1646" s="392"/>
      <c r="AE1646" s="392"/>
      <c r="AF1646" s="391" t="str">
        <f>IF(E1646="","",ROUND(K1646*S1646*U1646,1))</f>
        <v/>
      </c>
      <c r="AG1646" s="392"/>
      <c r="AH1646" s="392"/>
      <c r="AI1646" s="393"/>
      <c r="AJ1646" s="84"/>
      <c r="AK1646" s="394">
        <f>R316</f>
        <v>0</v>
      </c>
      <c r="AL1646" s="242"/>
      <c r="AM1646" s="242"/>
      <c r="AN1646" s="242"/>
    </row>
    <row r="1647" spans="1:40" s="194" customFormat="1" ht="15.75" hidden="1" customHeight="1" x14ac:dyDescent="0.15">
      <c r="A1647" s="115" t="str">
        <f t="shared" ref="A1647" si="361">A1646</f>
        <v>×</v>
      </c>
      <c r="B1647" s="179"/>
      <c r="C1647" s="240"/>
      <c r="D1647" s="241"/>
      <c r="E1647" s="241"/>
      <c r="F1647" s="241"/>
      <c r="G1647" s="241"/>
      <c r="H1647" s="242"/>
      <c r="I1647" s="242"/>
      <c r="J1647" s="242"/>
      <c r="K1647" s="385">
        <f>AF1357*AD$1650*AK1646</f>
        <v>0</v>
      </c>
      <c r="L1647" s="385"/>
      <c r="M1647" s="385"/>
      <c r="N1647" s="386"/>
      <c r="O1647" s="387" t="str">
        <f>O1646</f>
        <v/>
      </c>
      <c r="P1647" s="385"/>
      <c r="Q1647" s="385" t="str">
        <f>Q1646</f>
        <v/>
      </c>
      <c r="R1647" s="385"/>
      <c r="S1647" s="385" t="str">
        <f>S1646</f>
        <v/>
      </c>
      <c r="T1647" s="385"/>
      <c r="U1647" s="388" t="str">
        <f>U1646</f>
        <v/>
      </c>
      <c r="V1647" s="389"/>
      <c r="W1647" s="390"/>
      <c r="X1647" s="391" t="str">
        <f>IF(E1646="","",ROUND(K1647*O1647*U1647,1))</f>
        <v/>
      </c>
      <c r="Y1647" s="392"/>
      <c r="Z1647" s="392"/>
      <c r="AA1647" s="392"/>
      <c r="AB1647" s="391" t="str">
        <f>IF(E1646="","",ROUND(K1647*Q1647*U1647,1))</f>
        <v/>
      </c>
      <c r="AC1647" s="392"/>
      <c r="AD1647" s="392"/>
      <c r="AE1647" s="392"/>
      <c r="AF1647" s="391" t="str">
        <f>IF(E1646="","",ROUND(K1647*S1647*U1647,1))</f>
        <v/>
      </c>
      <c r="AG1647" s="392"/>
      <c r="AH1647" s="392"/>
      <c r="AI1647" s="393"/>
      <c r="AJ1647" s="84"/>
      <c r="AK1647" s="394"/>
      <c r="AL1647" s="242"/>
      <c r="AM1647" s="242"/>
      <c r="AN1647" s="242"/>
    </row>
    <row r="1648" spans="1:40" s="194" customFormat="1" ht="15.75" hidden="1" customHeight="1" x14ac:dyDescent="0.15">
      <c r="A1648" s="115" t="str">
        <f>IF(液状化L2の有無="",IF(H1648="","×",""),"×")</f>
        <v>×</v>
      </c>
      <c r="B1648" s="179"/>
      <c r="C1648" s="240" t="str">
        <f>IF(D1358="","",D1358)</f>
        <v/>
      </c>
      <c r="D1648" s="241"/>
      <c r="E1648" s="241" t="str">
        <f>IF(G1358="","",G1358)</f>
        <v/>
      </c>
      <c r="F1648" s="241"/>
      <c r="G1648" s="241"/>
      <c r="H1648" s="242" t="str">
        <f>IF(J1358="","",J1358)</f>
        <v/>
      </c>
      <c r="I1648" s="242"/>
      <c r="J1648" s="242"/>
      <c r="K1648" s="385">
        <f>AF1358*AD$1650*AK1648</f>
        <v>0</v>
      </c>
      <c r="L1648" s="385"/>
      <c r="M1648" s="385"/>
      <c r="N1648" s="386"/>
      <c r="O1648" s="387" t="str">
        <f>IF(E1648="","",IF(E1648="粘性土",1,CHOOSE(AJ$1263,X$1257,X$1258,X$1259)))</f>
        <v/>
      </c>
      <c r="P1648" s="385"/>
      <c r="Q1648" s="385" t="str">
        <f>IF(E1648="","",IF(E1648="粘性土",1,CHOOSE(AJ$1263,AB$1257,AB$1258,AB$1259)))</f>
        <v/>
      </c>
      <c r="R1648" s="385"/>
      <c r="S1648" s="385" t="str">
        <f>IF(E1648="","",IF(E1648="粘性土",1,CHOOSE(AJ$1263,AF$1257,AF$1258,AF$1259)))</f>
        <v/>
      </c>
      <c r="T1648" s="385"/>
      <c r="U1648" s="388" t="str">
        <f>IF(E1648="","",IF(E1648="粘性土",1,AJ$1279))</f>
        <v/>
      </c>
      <c r="V1648" s="389"/>
      <c r="W1648" s="390"/>
      <c r="X1648" s="391" t="str">
        <f>IF(E1648="","",ROUND(K1648*O1648*U1648,1))</f>
        <v/>
      </c>
      <c r="Y1648" s="392"/>
      <c r="Z1648" s="392"/>
      <c r="AA1648" s="392"/>
      <c r="AB1648" s="391" t="str">
        <f>IF(E1648="","",ROUND(K1648*Q1648*U1648,1))</f>
        <v/>
      </c>
      <c r="AC1648" s="392"/>
      <c r="AD1648" s="392"/>
      <c r="AE1648" s="392"/>
      <c r="AF1648" s="391" t="str">
        <f>IF(E1648="","",ROUND(K1648*S1648*U1648,1))</f>
        <v/>
      </c>
      <c r="AG1648" s="392"/>
      <c r="AH1648" s="392"/>
      <c r="AI1648" s="393"/>
      <c r="AJ1648" s="84"/>
      <c r="AK1648" s="394">
        <f>R317</f>
        <v>0</v>
      </c>
      <c r="AL1648" s="242"/>
      <c r="AM1648" s="242"/>
      <c r="AN1648" s="242"/>
    </row>
    <row r="1649" spans="1:40" s="194" customFormat="1" ht="15.75" hidden="1" customHeight="1" x14ac:dyDescent="0.15">
      <c r="A1649" s="115" t="str">
        <f t="shared" ref="A1649" si="362">A1648</f>
        <v>×</v>
      </c>
      <c r="B1649" s="179"/>
      <c r="C1649" s="251"/>
      <c r="D1649" s="252"/>
      <c r="E1649" s="252"/>
      <c r="F1649" s="252"/>
      <c r="G1649" s="252"/>
      <c r="H1649" s="253"/>
      <c r="I1649" s="253"/>
      <c r="J1649" s="253"/>
      <c r="K1649" s="396">
        <f>AF1359*AD$1650*AK1648</f>
        <v>0</v>
      </c>
      <c r="L1649" s="396"/>
      <c r="M1649" s="396"/>
      <c r="N1649" s="397"/>
      <c r="O1649" s="398" t="str">
        <f>O1648</f>
        <v/>
      </c>
      <c r="P1649" s="396"/>
      <c r="Q1649" s="396" t="str">
        <f>Q1648</f>
        <v/>
      </c>
      <c r="R1649" s="396"/>
      <c r="S1649" s="396" t="str">
        <f>S1648</f>
        <v/>
      </c>
      <c r="T1649" s="396"/>
      <c r="U1649" s="399" t="str">
        <f>U1648</f>
        <v/>
      </c>
      <c r="V1649" s="400"/>
      <c r="W1649" s="401"/>
      <c r="X1649" s="402" t="str">
        <f>IF(E1648="","",ROUND(K1649*O1649*U1649,1))</f>
        <v/>
      </c>
      <c r="Y1649" s="403"/>
      <c r="Z1649" s="403"/>
      <c r="AA1649" s="403"/>
      <c r="AB1649" s="402" t="str">
        <f>IF(E1648="","",ROUND(K1649*Q1649*U1649,1))</f>
        <v/>
      </c>
      <c r="AC1649" s="403"/>
      <c r="AD1649" s="403"/>
      <c r="AE1649" s="403"/>
      <c r="AF1649" s="402" t="str">
        <f>IF(E1648="","",ROUND(K1649*S1649*U1649,1))</f>
        <v/>
      </c>
      <c r="AG1649" s="403"/>
      <c r="AH1649" s="403"/>
      <c r="AI1649" s="404"/>
      <c r="AJ1649" s="84"/>
      <c r="AK1649" s="395"/>
      <c r="AL1649" s="253"/>
      <c r="AM1649" s="253"/>
      <c r="AN1649" s="253"/>
    </row>
    <row r="1650" spans="1:40" s="194" customFormat="1" ht="15.75" customHeight="1" x14ac:dyDescent="0.15">
      <c r="A1650" s="217" t="str">
        <f>IF(液状化L2の有無="","","×")</f>
        <v/>
      </c>
      <c r="B1650" s="179"/>
      <c r="C1650" s="66"/>
      <c r="D1650" s="66"/>
      <c r="E1650" s="66"/>
      <c r="F1650" s="66"/>
      <c r="G1650" s="66"/>
      <c r="H1650" s="183"/>
      <c r="I1650" s="183"/>
      <c r="J1650" s="183"/>
      <c r="K1650" s="183"/>
      <c r="L1650" s="183"/>
      <c r="M1650" s="66"/>
      <c r="N1650" s="66"/>
      <c r="O1650" s="66"/>
      <c r="P1650" s="66"/>
      <c r="Q1650" s="190"/>
      <c r="R1650" s="190"/>
      <c r="S1650" s="66"/>
      <c r="T1650" s="66"/>
      <c r="U1650" s="66"/>
      <c r="V1650" s="66"/>
      <c r="W1650" s="66"/>
      <c r="X1650" s="66"/>
      <c r="Y1650" s="66"/>
      <c r="Z1650" s="66"/>
      <c r="AA1650" s="50" t="s">
        <v>119</v>
      </c>
      <c r="AB1650" s="37" t="s">
        <v>487</v>
      </c>
      <c r="AC1650" s="183" t="s">
        <v>25</v>
      </c>
      <c r="AD1650" s="321">
        <f>杭先端径</f>
        <v>1.5</v>
      </c>
      <c r="AE1650" s="321"/>
      <c r="AF1650" s="321"/>
      <c r="AG1650" s="62" t="s">
        <v>416</v>
      </c>
      <c r="AH1650" s="183" t="s">
        <v>149</v>
      </c>
      <c r="AI1650" s="66"/>
    </row>
    <row r="1651" spans="1:40" s="194" customFormat="1" ht="15.75" hidden="1" customHeight="1" x14ac:dyDescent="0.15">
      <c r="A1651" s="218" t="str">
        <f t="shared" ref="A1651:A1672" si="363">IF(先端支持力=0,"×","")</f>
        <v>×</v>
      </c>
      <c r="B1651" s="179" t="s">
        <v>571</v>
      </c>
      <c r="H1651" s="179"/>
      <c r="I1651" s="179"/>
      <c r="J1651" s="179"/>
      <c r="K1651" s="179"/>
      <c r="L1651" s="179"/>
      <c r="M1651" s="180"/>
      <c r="N1651" s="188"/>
      <c r="O1651" s="188"/>
      <c r="P1651" s="188"/>
      <c r="Q1651" s="180"/>
      <c r="R1651" s="180"/>
      <c r="S1651" s="180"/>
      <c r="T1651" s="180"/>
      <c r="U1651" s="180"/>
      <c r="V1651" s="180"/>
      <c r="W1651" s="180"/>
      <c r="X1651" s="180"/>
      <c r="Y1651" s="180"/>
      <c r="Z1651" s="192"/>
      <c r="AA1651" s="192"/>
      <c r="AB1651" s="192"/>
      <c r="AC1651" s="188"/>
      <c r="AD1651" s="188"/>
      <c r="AE1651" s="188"/>
      <c r="AK1651" s="180"/>
      <c r="AL1651" s="180"/>
      <c r="AM1651" s="180"/>
    </row>
    <row r="1652" spans="1:40" s="194" customFormat="1" ht="15.75" hidden="1" customHeight="1" x14ac:dyDescent="0.15">
      <c r="A1652" s="218" t="str">
        <f t="shared" si="363"/>
        <v>×</v>
      </c>
      <c r="I1652" s="179"/>
      <c r="J1652" s="179"/>
      <c r="K1652" s="179"/>
      <c r="L1652" s="179"/>
      <c r="M1652" s="179"/>
      <c r="N1652" s="180"/>
      <c r="O1652" s="188"/>
      <c r="P1652" s="188"/>
      <c r="Q1652" s="188"/>
      <c r="R1652" s="180"/>
      <c r="S1652" s="180"/>
      <c r="T1652" s="180"/>
      <c r="U1652" s="180"/>
      <c r="V1652" s="180"/>
      <c r="W1652" s="180"/>
      <c r="X1652" s="180"/>
      <c r="Y1652" s="180"/>
      <c r="Z1652" s="180"/>
      <c r="AA1652" s="192"/>
      <c r="AB1652" s="192"/>
      <c r="AC1652" s="192"/>
      <c r="AD1652" s="188"/>
      <c r="AE1652" s="188"/>
      <c r="AF1652" s="188"/>
      <c r="AL1652" s="180"/>
      <c r="AM1652" s="180"/>
      <c r="AN1652" s="180"/>
    </row>
    <row r="1653" spans="1:40" s="194" customFormat="1" ht="15.75" hidden="1" customHeight="1" x14ac:dyDescent="0.15">
      <c r="A1653" s="218" t="str">
        <f t="shared" si="363"/>
        <v>×</v>
      </c>
      <c r="E1653" s="25" t="s">
        <v>309</v>
      </c>
    </row>
    <row r="1654" spans="1:40" s="194" customFormat="1" ht="15.75" hidden="1" customHeight="1" x14ac:dyDescent="0.15">
      <c r="A1654" s="218" t="str">
        <f t="shared" si="363"/>
        <v>×</v>
      </c>
    </row>
    <row r="1655" spans="1:40" s="194" customFormat="1" ht="15.75" hidden="1" customHeight="1" x14ac:dyDescent="0.15">
      <c r="A1655" s="218" t="str">
        <f t="shared" si="363"/>
        <v>×</v>
      </c>
      <c r="F1655" s="194" t="s">
        <v>310</v>
      </c>
    </row>
    <row r="1656" spans="1:40" s="194" customFormat="1" ht="15.75" hidden="1" customHeight="1" x14ac:dyDescent="0.15">
      <c r="A1656" s="218" t="str">
        <f t="shared" si="363"/>
        <v>×</v>
      </c>
    </row>
    <row r="1657" spans="1:40" s="194" customFormat="1" ht="15.75" hidden="1" customHeight="1" x14ac:dyDescent="0.15">
      <c r="A1657" s="218" t="str">
        <f t="shared" si="363"/>
        <v>×</v>
      </c>
      <c r="F1657" s="299" t="s">
        <v>311</v>
      </c>
      <c r="G1657" s="299"/>
      <c r="H1657" s="179" t="s">
        <v>25</v>
      </c>
      <c r="I1657" s="299" t="s">
        <v>324</v>
      </c>
      <c r="J1657" s="299"/>
      <c r="K1657" s="194" t="s">
        <v>1</v>
      </c>
      <c r="L1657" s="299" t="s">
        <v>191</v>
      </c>
      <c r="M1657" s="299"/>
    </row>
    <row r="1658" spans="1:40" s="194" customFormat="1" ht="15.75" hidden="1" customHeight="1" x14ac:dyDescent="0.15">
      <c r="A1658" s="218" t="str">
        <f t="shared" si="363"/>
        <v>×</v>
      </c>
      <c r="F1658" s="299" t="s">
        <v>312</v>
      </c>
      <c r="G1658" s="299"/>
      <c r="H1658" s="179" t="s">
        <v>25</v>
      </c>
      <c r="I1658" s="299" t="s">
        <v>433</v>
      </c>
      <c r="J1658" s="299"/>
      <c r="K1658" s="194" t="s">
        <v>1</v>
      </c>
      <c r="L1658" s="299" t="s">
        <v>191</v>
      </c>
      <c r="M1658" s="299"/>
    </row>
    <row r="1659" spans="1:40" s="194" customFormat="1" ht="15.75" hidden="1" customHeight="1" x14ac:dyDescent="0.15">
      <c r="A1659" s="218" t="str">
        <f t="shared" si="363"/>
        <v>×</v>
      </c>
    </row>
    <row r="1660" spans="1:40" s="194" customFormat="1" ht="15.75" hidden="1" customHeight="1" x14ac:dyDescent="0.15">
      <c r="A1660" s="218" t="str">
        <f t="shared" si="363"/>
        <v>×</v>
      </c>
      <c r="G1660" s="23" t="s">
        <v>3</v>
      </c>
      <c r="H1660" s="23"/>
      <c r="I1660" s="23"/>
      <c r="J1660" s="299" t="s">
        <v>311</v>
      </c>
      <c r="K1660" s="299"/>
      <c r="L1660" s="179" t="s">
        <v>2</v>
      </c>
      <c r="M1660" s="23" t="s">
        <v>313</v>
      </c>
    </row>
    <row r="1661" spans="1:40" s="194" customFormat="1" ht="15.75" hidden="1" customHeight="1" x14ac:dyDescent="0.15">
      <c r="A1661" s="218" t="str">
        <f t="shared" si="363"/>
        <v>×</v>
      </c>
      <c r="G1661" s="23"/>
      <c r="H1661" s="23"/>
      <c r="I1661" s="23"/>
      <c r="J1661" s="299" t="s">
        <v>312</v>
      </c>
      <c r="K1661" s="299"/>
      <c r="L1661" s="179" t="s">
        <v>2</v>
      </c>
      <c r="M1661" s="23" t="s">
        <v>314</v>
      </c>
    </row>
    <row r="1662" spans="1:40" s="194" customFormat="1" ht="15.75" hidden="1" customHeight="1" x14ac:dyDescent="0.15">
      <c r="A1662" s="218" t="str">
        <f t="shared" si="363"/>
        <v>×</v>
      </c>
      <c r="J1662" s="299" t="s">
        <v>324</v>
      </c>
      <c r="K1662" s="299"/>
      <c r="L1662" s="179" t="s">
        <v>2</v>
      </c>
      <c r="M1662" s="317" t="s">
        <v>693</v>
      </c>
      <c r="N1662" s="317"/>
      <c r="O1662" s="317"/>
      <c r="P1662" s="317"/>
      <c r="Q1662" s="317"/>
      <c r="R1662" s="317"/>
      <c r="S1662" s="317"/>
      <c r="T1662" s="317"/>
      <c r="U1662" s="317"/>
      <c r="V1662" s="317"/>
      <c r="W1662" s="317"/>
      <c r="X1662" s="317"/>
      <c r="Y1662" s="317"/>
      <c r="Z1662" s="317"/>
      <c r="AA1662" s="317"/>
      <c r="AB1662" s="317"/>
      <c r="AC1662" s="317"/>
      <c r="AD1662" s="317"/>
      <c r="AE1662" s="317"/>
      <c r="AF1662" s="317"/>
      <c r="AG1662" s="317"/>
      <c r="AH1662" s="299">
        <f>AB16</f>
        <v>0.9</v>
      </c>
      <c r="AI1662" s="299"/>
    </row>
    <row r="1663" spans="1:40" s="194" customFormat="1" ht="15.75" hidden="1" customHeight="1" x14ac:dyDescent="0.15">
      <c r="A1663" s="218" t="str">
        <f t="shared" si="363"/>
        <v>×</v>
      </c>
      <c r="J1663" s="299" t="s">
        <v>433</v>
      </c>
      <c r="K1663" s="299"/>
      <c r="L1663" s="179" t="s">
        <v>2</v>
      </c>
      <c r="M1663" s="317" t="s">
        <v>694</v>
      </c>
      <c r="N1663" s="317"/>
      <c r="O1663" s="317"/>
      <c r="P1663" s="317"/>
      <c r="Q1663" s="317"/>
      <c r="R1663" s="317"/>
      <c r="S1663" s="317"/>
      <c r="T1663" s="317"/>
      <c r="U1663" s="317"/>
      <c r="V1663" s="317"/>
      <c r="W1663" s="317"/>
      <c r="X1663" s="317"/>
      <c r="Y1663" s="317"/>
      <c r="Z1663" s="317"/>
      <c r="AA1663" s="317"/>
      <c r="AB1663" s="317"/>
      <c r="AC1663" s="317"/>
      <c r="AD1663" s="317"/>
      <c r="AE1663" s="317"/>
      <c r="AF1663" s="317"/>
      <c r="AG1663" s="317"/>
      <c r="AH1663" s="299">
        <f>AF16</f>
        <v>1.3</v>
      </c>
      <c r="AI1663" s="299"/>
    </row>
    <row r="1664" spans="1:40" s="194" customFormat="1" ht="15.75" hidden="1" customHeight="1" x14ac:dyDescent="0.15">
      <c r="A1664" s="218" t="str">
        <f t="shared" si="363"/>
        <v>×</v>
      </c>
      <c r="J1664" s="299" t="s">
        <v>191</v>
      </c>
      <c r="K1664" s="299"/>
      <c r="L1664" s="179" t="s">
        <v>2</v>
      </c>
      <c r="M1664" s="23" t="s">
        <v>201</v>
      </c>
    </row>
    <row r="1665" spans="1:14" s="194" customFormat="1" ht="15.75" hidden="1" customHeight="1" x14ac:dyDescent="0.15">
      <c r="A1665" s="218" t="str">
        <f t="shared" si="363"/>
        <v>×</v>
      </c>
    </row>
    <row r="1666" spans="1:14" s="194" customFormat="1" ht="15.75" hidden="1" customHeight="1" x14ac:dyDescent="0.15">
      <c r="A1666" s="218" t="str">
        <f t="shared" si="363"/>
        <v>×</v>
      </c>
      <c r="F1666" s="299" t="s">
        <v>311</v>
      </c>
      <c r="G1666" s="299"/>
      <c r="H1666" s="179" t="s">
        <v>25</v>
      </c>
      <c r="I1666" s="299" t="s">
        <v>324</v>
      </c>
      <c r="J1666" s="299"/>
      <c r="K1666" s="194" t="s">
        <v>1</v>
      </c>
      <c r="L1666" s="299" t="s">
        <v>191</v>
      </c>
      <c r="M1666" s="299"/>
    </row>
    <row r="1667" spans="1:14" s="194" customFormat="1" ht="15.75" hidden="1" customHeight="1" x14ac:dyDescent="0.15">
      <c r="A1667" s="218" t="str">
        <f t="shared" si="363"/>
        <v>×</v>
      </c>
      <c r="H1667" s="179" t="s">
        <v>25</v>
      </c>
      <c r="I1667" s="299">
        <f>AH1662</f>
        <v>0.9</v>
      </c>
      <c r="J1667" s="299"/>
      <c r="K1667" s="194" t="s">
        <v>1</v>
      </c>
      <c r="L1667" s="384">
        <f>O1161</f>
        <v>0</v>
      </c>
      <c r="M1667" s="299"/>
      <c r="N1667" s="299"/>
    </row>
    <row r="1668" spans="1:14" s="194" customFormat="1" ht="15.75" hidden="1" customHeight="1" x14ac:dyDescent="0.15">
      <c r="A1668" s="218" t="str">
        <f t="shared" si="363"/>
        <v>×</v>
      </c>
      <c r="H1668" s="179" t="s">
        <v>25</v>
      </c>
      <c r="I1668" s="384">
        <f>I1667*L1667</f>
        <v>0</v>
      </c>
      <c r="J1668" s="299"/>
      <c r="K1668" s="299"/>
      <c r="L1668" s="194" t="s">
        <v>315</v>
      </c>
    </row>
    <row r="1669" spans="1:14" s="194" customFormat="1" ht="15.75" hidden="1" customHeight="1" x14ac:dyDescent="0.15">
      <c r="A1669" s="218" t="str">
        <f t="shared" si="363"/>
        <v>×</v>
      </c>
    </row>
    <row r="1670" spans="1:14" s="194" customFormat="1" ht="15.75" hidden="1" customHeight="1" x14ac:dyDescent="0.15">
      <c r="A1670" s="218" t="str">
        <f t="shared" si="363"/>
        <v>×</v>
      </c>
      <c r="F1670" s="299" t="s">
        <v>312</v>
      </c>
      <c r="G1670" s="299"/>
      <c r="H1670" s="179" t="s">
        <v>25</v>
      </c>
      <c r="I1670" s="299" t="s">
        <v>433</v>
      </c>
      <c r="J1670" s="299"/>
      <c r="K1670" s="194" t="s">
        <v>1</v>
      </c>
      <c r="L1670" s="299" t="s">
        <v>191</v>
      </c>
      <c r="M1670" s="299"/>
    </row>
    <row r="1671" spans="1:14" s="194" customFormat="1" ht="15.75" hidden="1" customHeight="1" x14ac:dyDescent="0.15">
      <c r="A1671" s="218" t="str">
        <f t="shared" si="363"/>
        <v>×</v>
      </c>
      <c r="H1671" s="179" t="s">
        <v>25</v>
      </c>
      <c r="I1671" s="299">
        <f>AH1663</f>
        <v>1.3</v>
      </c>
      <c r="J1671" s="299"/>
      <c r="K1671" s="194" t="s">
        <v>1</v>
      </c>
      <c r="L1671" s="384">
        <f>O1161</f>
        <v>0</v>
      </c>
      <c r="M1671" s="299"/>
      <c r="N1671" s="299"/>
    </row>
    <row r="1672" spans="1:14" s="194" customFormat="1" ht="15.75" hidden="1" customHeight="1" x14ac:dyDescent="0.15">
      <c r="A1672" s="218" t="str">
        <f t="shared" si="363"/>
        <v>×</v>
      </c>
      <c r="H1672" s="179" t="s">
        <v>25</v>
      </c>
      <c r="I1672" s="384">
        <f>I1671*L1671</f>
        <v>0</v>
      </c>
      <c r="J1672" s="299"/>
      <c r="K1672" s="299"/>
      <c r="L1672" s="194" t="s">
        <v>315</v>
      </c>
    </row>
    <row r="1673" spans="1:14" s="194" customFormat="1" ht="15.75" customHeight="1" x14ac:dyDescent="0.15">
      <c r="B1673" s="179" t="s">
        <v>571</v>
      </c>
    </row>
    <row r="1674" spans="1:14" s="194" customFormat="1" ht="15.75" customHeight="1" x14ac:dyDescent="0.15"/>
    <row r="1675" spans="1:14" s="194" customFormat="1" ht="15.75" customHeight="1" x14ac:dyDescent="0.15">
      <c r="E1675" s="25" t="s">
        <v>316</v>
      </c>
    </row>
    <row r="1676" spans="1:14" s="194" customFormat="1" ht="15.75" customHeight="1" x14ac:dyDescent="0.15"/>
    <row r="1677" spans="1:14" s="194" customFormat="1" ht="15.75" customHeight="1" x14ac:dyDescent="0.15">
      <c r="F1677" s="194" t="s">
        <v>317</v>
      </c>
    </row>
    <row r="1678" spans="1:14" s="194" customFormat="1" ht="15.75" customHeight="1" x14ac:dyDescent="0.15">
      <c r="F1678" s="194" t="s">
        <v>71</v>
      </c>
    </row>
    <row r="1679" spans="1:14" s="194" customFormat="1" ht="15.75" customHeight="1" x14ac:dyDescent="0.15"/>
    <row r="1680" spans="1:14" s="194" customFormat="1" ht="15.75" customHeight="1" x14ac:dyDescent="0.15">
      <c r="F1680" s="299" t="s">
        <v>318</v>
      </c>
      <c r="G1680" s="299"/>
      <c r="H1680" s="179" t="s">
        <v>25</v>
      </c>
      <c r="I1680" s="299" t="s">
        <v>436</v>
      </c>
      <c r="J1680" s="299"/>
      <c r="K1680" s="194" t="s">
        <v>1</v>
      </c>
      <c r="L1680" s="299" t="s">
        <v>193</v>
      </c>
      <c r="M1680" s="299"/>
    </row>
    <row r="1681" spans="1:36" s="194" customFormat="1" ht="15.75" customHeight="1" x14ac:dyDescent="0.15">
      <c r="F1681" s="299" t="s">
        <v>319</v>
      </c>
      <c r="G1681" s="299"/>
      <c r="H1681" s="179" t="s">
        <v>25</v>
      </c>
      <c r="I1681" s="299" t="s">
        <v>439</v>
      </c>
      <c r="J1681" s="299"/>
      <c r="K1681" s="194" t="s">
        <v>1</v>
      </c>
      <c r="L1681" s="299" t="s">
        <v>193</v>
      </c>
      <c r="M1681" s="299"/>
    </row>
    <row r="1682" spans="1:36" s="194" customFormat="1" ht="15.75" customHeight="1" x14ac:dyDescent="0.15"/>
    <row r="1683" spans="1:36" s="194" customFormat="1" ht="15.75" customHeight="1" x14ac:dyDescent="0.15">
      <c r="G1683" s="23" t="s">
        <v>3</v>
      </c>
      <c r="H1683" s="23"/>
      <c r="I1683" s="23"/>
      <c r="J1683" s="299" t="s">
        <v>311</v>
      </c>
      <c r="K1683" s="299"/>
      <c r="L1683" s="179" t="s">
        <v>2</v>
      </c>
      <c r="M1683" s="23" t="s">
        <v>320</v>
      </c>
    </row>
    <row r="1684" spans="1:36" s="194" customFormat="1" ht="15.75" customHeight="1" x14ac:dyDescent="0.15">
      <c r="G1684" s="23"/>
      <c r="H1684" s="23"/>
      <c r="I1684" s="23"/>
      <c r="J1684" s="299" t="s">
        <v>312</v>
      </c>
      <c r="K1684" s="299"/>
      <c r="L1684" s="179" t="s">
        <v>2</v>
      </c>
      <c r="M1684" s="23" t="s">
        <v>321</v>
      </c>
    </row>
    <row r="1685" spans="1:36" s="194" customFormat="1" ht="15.75" customHeight="1" x14ac:dyDescent="0.15">
      <c r="J1685" s="299" t="s">
        <v>436</v>
      </c>
      <c r="K1685" s="299"/>
      <c r="L1685" s="179" t="s">
        <v>2</v>
      </c>
      <c r="M1685" s="317" t="s">
        <v>618</v>
      </c>
      <c r="N1685" s="317"/>
      <c r="O1685" s="317"/>
      <c r="P1685" s="317"/>
      <c r="Q1685" s="317"/>
      <c r="R1685" s="317"/>
      <c r="S1685" s="317"/>
      <c r="T1685" s="317"/>
      <c r="U1685" s="317"/>
      <c r="V1685" s="317"/>
      <c r="W1685" s="317"/>
      <c r="X1685" s="317"/>
      <c r="Y1685" s="317"/>
      <c r="Z1685" s="317"/>
      <c r="AA1685" s="317"/>
      <c r="AB1685" s="317"/>
      <c r="AC1685" s="317"/>
      <c r="AD1685" s="317"/>
      <c r="AE1685" s="317"/>
      <c r="AF1685" s="317"/>
      <c r="AG1685" s="317"/>
      <c r="AH1685" s="299">
        <f>AB27</f>
        <v>1.1000000000000001</v>
      </c>
      <c r="AI1685" s="299"/>
    </row>
    <row r="1686" spans="1:36" s="194" customFormat="1" ht="15.75" customHeight="1" x14ac:dyDescent="0.15">
      <c r="J1686" s="299" t="s">
        <v>439</v>
      </c>
      <c r="K1686" s="299"/>
      <c r="L1686" s="179" t="s">
        <v>2</v>
      </c>
      <c r="M1686" s="317" t="s">
        <v>619</v>
      </c>
      <c r="N1686" s="317"/>
      <c r="O1686" s="317"/>
      <c r="P1686" s="317"/>
      <c r="Q1686" s="317"/>
      <c r="R1686" s="317"/>
      <c r="S1686" s="317"/>
      <c r="T1686" s="317"/>
      <c r="U1686" s="317"/>
      <c r="V1686" s="317"/>
      <c r="W1686" s="317"/>
      <c r="X1686" s="317"/>
      <c r="Y1686" s="317"/>
      <c r="Z1686" s="317"/>
      <c r="AA1686" s="317"/>
      <c r="AB1686" s="317"/>
      <c r="AC1686" s="317"/>
      <c r="AD1686" s="317"/>
      <c r="AE1686" s="317"/>
      <c r="AF1686" s="317"/>
      <c r="AG1686" s="317"/>
      <c r="AH1686" s="299">
        <f>AF27</f>
        <v>1.3</v>
      </c>
      <c r="AI1686" s="299"/>
    </row>
    <row r="1687" spans="1:36" s="194" customFormat="1" ht="15.75" customHeight="1" x14ac:dyDescent="0.15">
      <c r="J1687" s="299" t="s">
        <v>191</v>
      </c>
      <c r="K1687" s="299"/>
      <c r="L1687" s="179" t="s">
        <v>2</v>
      </c>
      <c r="M1687" s="23" t="s">
        <v>196</v>
      </c>
    </row>
    <row r="1688" spans="1:36" s="194" customFormat="1" ht="15.75" customHeight="1" x14ac:dyDescent="0.15">
      <c r="B1688" s="179" t="s">
        <v>571</v>
      </c>
    </row>
    <row r="1689" spans="1:36" s="194" customFormat="1" ht="15.75" customHeight="1" x14ac:dyDescent="0.15"/>
    <row r="1690" spans="1:36" s="23" customFormat="1" ht="15.75" customHeight="1" x14ac:dyDescent="0.15">
      <c r="F1690" s="28" t="s">
        <v>504</v>
      </c>
      <c r="G1690" s="34"/>
      <c r="H1690" s="34"/>
      <c r="I1690" s="28"/>
      <c r="J1690" s="28"/>
      <c r="K1690" s="28"/>
      <c r="L1690" s="28"/>
      <c r="M1690" s="28"/>
      <c r="N1690" s="28"/>
      <c r="O1690" s="28"/>
      <c r="P1690" s="28"/>
      <c r="Q1690" s="28"/>
      <c r="R1690" s="28"/>
      <c r="S1690" s="28"/>
      <c r="T1690" s="28"/>
      <c r="U1690" s="28"/>
      <c r="V1690" s="28"/>
      <c r="W1690" s="28"/>
      <c r="X1690" s="28"/>
      <c r="Y1690" s="28"/>
      <c r="Z1690" s="28"/>
      <c r="AA1690" s="28"/>
      <c r="AB1690" s="28"/>
      <c r="AC1690" s="28"/>
      <c r="AD1690" s="28"/>
      <c r="AE1690" s="28"/>
      <c r="AF1690" s="28"/>
      <c r="AG1690" s="28"/>
      <c r="AH1690" s="28"/>
      <c r="AI1690" s="28"/>
      <c r="AJ1690" s="30"/>
    </row>
    <row r="1691" spans="1:36" s="54" customFormat="1" ht="15.75" customHeight="1" x14ac:dyDescent="0.15">
      <c r="F1691" s="369" t="s">
        <v>417</v>
      </c>
      <c r="G1691" s="370"/>
      <c r="H1691" s="370"/>
      <c r="I1691" s="370"/>
      <c r="J1691" s="370"/>
      <c r="K1691" s="370"/>
      <c r="L1691" s="370"/>
      <c r="M1691" s="370"/>
      <c r="N1691" s="370"/>
      <c r="O1691" s="370"/>
      <c r="P1691" s="370"/>
      <c r="Q1691" s="370"/>
      <c r="R1691" s="370"/>
      <c r="S1691" s="370"/>
      <c r="T1691" s="371"/>
      <c r="U1691" s="368" t="s">
        <v>418</v>
      </c>
      <c r="V1691" s="266"/>
      <c r="W1691" s="266"/>
      <c r="X1691" s="266"/>
      <c r="Y1691" s="266"/>
      <c r="Z1691" s="266"/>
      <c r="AA1691" s="266"/>
      <c r="AB1691" s="266"/>
      <c r="AC1691" s="266"/>
      <c r="AD1691" s="266"/>
      <c r="AE1691" s="266"/>
      <c r="AF1691" s="266"/>
      <c r="AG1691" s="266"/>
      <c r="AH1691" s="266"/>
      <c r="AI1691" s="372"/>
    </row>
    <row r="1692" spans="1:36" s="54" customFormat="1" ht="15.75" customHeight="1" x14ac:dyDescent="0.15">
      <c r="F1692" s="373" t="s">
        <v>74</v>
      </c>
      <c r="G1692" s="326"/>
      <c r="H1692" s="375" t="s">
        <v>181</v>
      </c>
      <c r="I1692" s="358"/>
      <c r="J1692" s="358"/>
      <c r="K1692" s="326" t="s">
        <v>227</v>
      </c>
      <c r="L1692" s="326"/>
      <c r="M1692" s="326"/>
      <c r="N1692" s="326"/>
      <c r="O1692" s="326" t="s">
        <v>514</v>
      </c>
      <c r="P1692" s="326"/>
      <c r="Q1692" s="326"/>
      <c r="R1692" s="326" t="s">
        <v>515</v>
      </c>
      <c r="S1692" s="326"/>
      <c r="T1692" s="331"/>
      <c r="U1692" s="376" t="s">
        <v>74</v>
      </c>
      <c r="V1692" s="326"/>
      <c r="W1692" s="375" t="s">
        <v>181</v>
      </c>
      <c r="X1692" s="358"/>
      <c r="Y1692" s="358"/>
      <c r="Z1692" s="326" t="s">
        <v>227</v>
      </c>
      <c r="AA1692" s="326"/>
      <c r="AB1692" s="326"/>
      <c r="AC1692" s="326"/>
      <c r="AD1692" s="326" t="s">
        <v>514</v>
      </c>
      <c r="AE1692" s="326"/>
      <c r="AF1692" s="326"/>
      <c r="AG1692" s="326" t="s">
        <v>515</v>
      </c>
      <c r="AH1692" s="326"/>
      <c r="AI1692" s="331"/>
    </row>
    <row r="1693" spans="1:36" s="54" customFormat="1" ht="15.75" customHeight="1" x14ac:dyDescent="0.15">
      <c r="F1693" s="374"/>
      <c r="G1693" s="327"/>
      <c r="H1693" s="362"/>
      <c r="I1693" s="362"/>
      <c r="J1693" s="362"/>
      <c r="K1693" s="327"/>
      <c r="L1693" s="327"/>
      <c r="M1693" s="327"/>
      <c r="N1693" s="327"/>
      <c r="O1693" s="327"/>
      <c r="P1693" s="327"/>
      <c r="Q1693" s="327"/>
      <c r="R1693" s="327"/>
      <c r="S1693" s="327"/>
      <c r="T1693" s="332"/>
      <c r="U1693" s="377"/>
      <c r="V1693" s="327"/>
      <c r="W1693" s="362"/>
      <c r="X1693" s="362"/>
      <c r="Y1693" s="362"/>
      <c r="Z1693" s="327"/>
      <c r="AA1693" s="327"/>
      <c r="AB1693" s="327"/>
      <c r="AC1693" s="327"/>
      <c r="AD1693" s="327"/>
      <c r="AE1693" s="327"/>
      <c r="AF1693" s="327"/>
      <c r="AG1693" s="327"/>
      <c r="AH1693" s="327"/>
      <c r="AI1693" s="332"/>
    </row>
    <row r="1694" spans="1:36" s="54" customFormat="1" ht="15.75" customHeight="1" x14ac:dyDescent="0.15">
      <c r="A1694" s="112" t="str">
        <f t="shared" ref="A1694:A1709" si="364">IF(LEN(F1694)+LEN(U1694)=0,"×","")</f>
        <v/>
      </c>
      <c r="B1694" s="53"/>
      <c r="F1694" s="381">
        <f t="shared" ref="F1694:F1709" si="365">IF(F996="","",F996)</f>
        <v>2</v>
      </c>
      <c r="G1694" s="382"/>
      <c r="H1694" s="273">
        <f t="shared" ref="H1694:H1709" si="366">IF(H996="","",H996)</f>
        <v>0.33000001311302185</v>
      </c>
      <c r="I1694" s="273"/>
      <c r="J1694" s="273"/>
      <c r="K1694" s="378">
        <f t="shared" ref="K1694:K1709" si="367">IF(Q996="","",Q996)</f>
        <v>0</v>
      </c>
      <c r="L1694" s="378"/>
      <c r="M1694" s="378"/>
      <c r="N1694" s="378"/>
      <c r="O1694" s="379">
        <f t="shared" ref="O1694:O1709" si="368">IF(K1694="","",ROUND(K1694/H1694*$AH$1685,1))</f>
        <v>0</v>
      </c>
      <c r="P1694" s="379"/>
      <c r="Q1694" s="379"/>
      <c r="R1694" s="379">
        <f t="shared" ref="R1694:R1709" si="369">IF(K1694="","",ROUND(K1694/H1694*$AH$1686,1))</f>
        <v>0</v>
      </c>
      <c r="S1694" s="379"/>
      <c r="T1694" s="380"/>
      <c r="U1694" s="383">
        <f t="shared" ref="U1694:U1709" si="370">IF(U996="","",U996)</f>
        <v>2</v>
      </c>
      <c r="V1694" s="382"/>
      <c r="W1694" s="273">
        <f t="shared" ref="W1694:W1709" si="371">IF(W996="","",W996)</f>
        <v>0.33000001311302185</v>
      </c>
      <c r="X1694" s="273"/>
      <c r="Y1694" s="273"/>
      <c r="Z1694" s="378">
        <f t="shared" ref="Z1694:Z1709" si="372">IF(AF996="","",AF996)</f>
        <v>0</v>
      </c>
      <c r="AA1694" s="378"/>
      <c r="AB1694" s="378"/>
      <c r="AC1694" s="378"/>
      <c r="AD1694" s="379">
        <f t="shared" ref="AD1694:AD1709" si="373">IF(Z1694="","",ROUND(Z1694/W1694*$AH$1685,1))</f>
        <v>0</v>
      </c>
      <c r="AE1694" s="379"/>
      <c r="AF1694" s="379"/>
      <c r="AG1694" s="379">
        <f t="shared" ref="AG1694:AG1709" si="374">IF(Z1694="","",ROUND(Z1694/W1694*$AH$1686,1))</f>
        <v>0</v>
      </c>
      <c r="AH1694" s="379"/>
      <c r="AI1694" s="380"/>
    </row>
    <row r="1695" spans="1:36" s="54" customFormat="1" ht="15.75" customHeight="1" x14ac:dyDescent="0.15">
      <c r="A1695" s="112" t="str">
        <f t="shared" si="364"/>
        <v/>
      </c>
      <c r="B1695" s="53"/>
      <c r="F1695" s="240">
        <f t="shared" si="365"/>
        <v>3</v>
      </c>
      <c r="G1695" s="241"/>
      <c r="H1695" s="242">
        <f t="shared" si="366"/>
        <v>1.5</v>
      </c>
      <c r="I1695" s="242"/>
      <c r="J1695" s="242"/>
      <c r="K1695" s="357">
        <f t="shared" si="367"/>
        <v>0</v>
      </c>
      <c r="L1695" s="357"/>
      <c r="M1695" s="357"/>
      <c r="N1695" s="357"/>
      <c r="O1695" s="358">
        <f t="shared" si="368"/>
        <v>0</v>
      </c>
      <c r="P1695" s="358"/>
      <c r="Q1695" s="358"/>
      <c r="R1695" s="358">
        <f t="shared" si="369"/>
        <v>0</v>
      </c>
      <c r="S1695" s="358"/>
      <c r="T1695" s="359"/>
      <c r="U1695" s="360">
        <f t="shared" si="370"/>
        <v>3</v>
      </c>
      <c r="V1695" s="241"/>
      <c r="W1695" s="242">
        <f t="shared" si="371"/>
        <v>1.5</v>
      </c>
      <c r="X1695" s="242"/>
      <c r="Y1695" s="242"/>
      <c r="Z1695" s="357">
        <f t="shared" si="372"/>
        <v>0</v>
      </c>
      <c r="AA1695" s="357"/>
      <c r="AB1695" s="357"/>
      <c r="AC1695" s="357"/>
      <c r="AD1695" s="358">
        <f t="shared" si="373"/>
        <v>0</v>
      </c>
      <c r="AE1695" s="358"/>
      <c r="AF1695" s="358"/>
      <c r="AG1695" s="358">
        <f t="shared" si="374"/>
        <v>0</v>
      </c>
      <c r="AH1695" s="358"/>
      <c r="AI1695" s="359"/>
    </row>
    <row r="1696" spans="1:36" s="54" customFormat="1" ht="15.75" customHeight="1" x14ac:dyDescent="0.15">
      <c r="A1696" s="112" t="str">
        <f t="shared" si="364"/>
        <v/>
      </c>
      <c r="B1696" s="53"/>
      <c r="F1696" s="240">
        <f t="shared" si="365"/>
        <v>4</v>
      </c>
      <c r="G1696" s="241"/>
      <c r="H1696" s="242">
        <f t="shared" si="366"/>
        <v>5.0999999046325684</v>
      </c>
      <c r="I1696" s="242"/>
      <c r="J1696" s="242"/>
      <c r="K1696" s="357">
        <f t="shared" si="367"/>
        <v>0</v>
      </c>
      <c r="L1696" s="357"/>
      <c r="M1696" s="357"/>
      <c r="N1696" s="357"/>
      <c r="O1696" s="358">
        <f t="shared" si="368"/>
        <v>0</v>
      </c>
      <c r="P1696" s="358"/>
      <c r="Q1696" s="358"/>
      <c r="R1696" s="358">
        <f t="shared" si="369"/>
        <v>0</v>
      </c>
      <c r="S1696" s="358"/>
      <c r="T1696" s="359"/>
      <c r="U1696" s="360">
        <f t="shared" si="370"/>
        <v>4</v>
      </c>
      <c r="V1696" s="241"/>
      <c r="W1696" s="242">
        <f t="shared" si="371"/>
        <v>5.0999999046325684</v>
      </c>
      <c r="X1696" s="242"/>
      <c r="Y1696" s="242"/>
      <c r="Z1696" s="357">
        <f t="shared" si="372"/>
        <v>0</v>
      </c>
      <c r="AA1696" s="357"/>
      <c r="AB1696" s="357"/>
      <c r="AC1696" s="357"/>
      <c r="AD1696" s="358">
        <f t="shared" si="373"/>
        <v>0</v>
      </c>
      <c r="AE1696" s="358"/>
      <c r="AF1696" s="358"/>
      <c r="AG1696" s="358">
        <f t="shared" si="374"/>
        <v>0</v>
      </c>
      <c r="AH1696" s="358"/>
      <c r="AI1696" s="359"/>
    </row>
    <row r="1697" spans="1:36" s="54" customFormat="1" ht="15.75" customHeight="1" x14ac:dyDescent="0.15">
      <c r="A1697" s="112" t="str">
        <f t="shared" si="364"/>
        <v/>
      </c>
      <c r="B1697" s="53"/>
      <c r="F1697" s="240">
        <f t="shared" si="365"/>
        <v>4</v>
      </c>
      <c r="G1697" s="241"/>
      <c r="H1697" s="242">
        <f t="shared" si="366"/>
        <v>1.4500002861022949</v>
      </c>
      <c r="I1697" s="242"/>
      <c r="J1697" s="242"/>
      <c r="K1697" s="357">
        <f t="shared" si="367"/>
        <v>136.65930739566204</v>
      </c>
      <c r="L1697" s="357"/>
      <c r="M1697" s="357"/>
      <c r="N1697" s="357"/>
      <c r="O1697" s="358">
        <f t="shared" si="368"/>
        <v>103.7</v>
      </c>
      <c r="P1697" s="358"/>
      <c r="Q1697" s="358"/>
      <c r="R1697" s="358">
        <f t="shared" si="369"/>
        <v>122.5</v>
      </c>
      <c r="S1697" s="358"/>
      <c r="T1697" s="359"/>
      <c r="U1697" s="360">
        <f t="shared" si="370"/>
        <v>4</v>
      </c>
      <c r="V1697" s="241"/>
      <c r="W1697" s="242">
        <f t="shared" si="371"/>
        <v>1.4500002861022949</v>
      </c>
      <c r="X1697" s="242"/>
      <c r="Y1697" s="242"/>
      <c r="Z1697" s="357">
        <f t="shared" si="372"/>
        <v>136.65930739566204</v>
      </c>
      <c r="AA1697" s="357"/>
      <c r="AB1697" s="357"/>
      <c r="AC1697" s="357"/>
      <c r="AD1697" s="358">
        <f t="shared" si="373"/>
        <v>103.7</v>
      </c>
      <c r="AE1697" s="358"/>
      <c r="AF1697" s="358"/>
      <c r="AG1697" s="358">
        <f t="shared" si="374"/>
        <v>122.5</v>
      </c>
      <c r="AH1697" s="358"/>
      <c r="AI1697" s="359"/>
    </row>
    <row r="1698" spans="1:36" s="54" customFormat="1" ht="15.75" customHeight="1" x14ac:dyDescent="0.15">
      <c r="A1698" s="112" t="str">
        <f t="shared" si="364"/>
        <v/>
      </c>
      <c r="B1698" s="53"/>
      <c r="F1698" s="240">
        <f t="shared" si="365"/>
        <v>5</v>
      </c>
      <c r="G1698" s="241"/>
      <c r="H1698" s="242">
        <f t="shared" si="366"/>
        <v>3.4500000476837158</v>
      </c>
      <c r="I1698" s="242"/>
      <c r="J1698" s="242"/>
      <c r="K1698" s="357">
        <f t="shared" si="367"/>
        <v>604.78801010156803</v>
      </c>
      <c r="L1698" s="357"/>
      <c r="M1698" s="357"/>
      <c r="N1698" s="357"/>
      <c r="O1698" s="358">
        <f t="shared" si="368"/>
        <v>192.8</v>
      </c>
      <c r="P1698" s="358"/>
      <c r="Q1698" s="358"/>
      <c r="R1698" s="358">
        <f t="shared" si="369"/>
        <v>227.9</v>
      </c>
      <c r="S1698" s="358"/>
      <c r="T1698" s="359"/>
      <c r="U1698" s="360">
        <f t="shared" si="370"/>
        <v>5</v>
      </c>
      <c r="V1698" s="241"/>
      <c r="W1698" s="242">
        <f t="shared" si="371"/>
        <v>3.4500000476837158</v>
      </c>
      <c r="X1698" s="242"/>
      <c r="Y1698" s="242"/>
      <c r="Z1698" s="357">
        <f t="shared" si="372"/>
        <v>604.78801010156803</v>
      </c>
      <c r="AA1698" s="357"/>
      <c r="AB1698" s="357"/>
      <c r="AC1698" s="357"/>
      <c r="AD1698" s="358">
        <f t="shared" si="373"/>
        <v>192.8</v>
      </c>
      <c r="AE1698" s="358"/>
      <c r="AF1698" s="358"/>
      <c r="AG1698" s="358">
        <f t="shared" si="374"/>
        <v>227.9</v>
      </c>
      <c r="AH1698" s="358"/>
      <c r="AI1698" s="359"/>
    </row>
    <row r="1699" spans="1:36" s="54" customFormat="1" ht="15.75" customHeight="1" x14ac:dyDescent="0.15">
      <c r="A1699" s="112" t="str">
        <f t="shared" si="364"/>
        <v/>
      </c>
      <c r="B1699" s="53"/>
      <c r="F1699" s="240">
        <f t="shared" si="365"/>
        <v>6</v>
      </c>
      <c r="G1699" s="241"/>
      <c r="H1699" s="242">
        <f t="shared" si="366"/>
        <v>2.3499999046325684</v>
      </c>
      <c r="I1699" s="242"/>
      <c r="J1699" s="242"/>
      <c r="K1699" s="357">
        <f t="shared" si="367"/>
        <v>664.44681926973522</v>
      </c>
      <c r="L1699" s="357"/>
      <c r="M1699" s="357"/>
      <c r="N1699" s="357"/>
      <c r="O1699" s="358">
        <f t="shared" si="368"/>
        <v>311</v>
      </c>
      <c r="P1699" s="358"/>
      <c r="Q1699" s="358"/>
      <c r="R1699" s="358">
        <f t="shared" si="369"/>
        <v>367.6</v>
      </c>
      <c r="S1699" s="358"/>
      <c r="T1699" s="359"/>
      <c r="U1699" s="360">
        <f t="shared" si="370"/>
        <v>6</v>
      </c>
      <c r="V1699" s="241"/>
      <c r="W1699" s="242">
        <f t="shared" si="371"/>
        <v>2.3499999046325684</v>
      </c>
      <c r="X1699" s="242"/>
      <c r="Y1699" s="242"/>
      <c r="Z1699" s="357">
        <f t="shared" si="372"/>
        <v>664.44681926973522</v>
      </c>
      <c r="AA1699" s="357"/>
      <c r="AB1699" s="357"/>
      <c r="AC1699" s="357"/>
      <c r="AD1699" s="358">
        <f t="shared" si="373"/>
        <v>311</v>
      </c>
      <c r="AE1699" s="358"/>
      <c r="AF1699" s="358"/>
      <c r="AG1699" s="358">
        <f t="shared" si="374"/>
        <v>367.6</v>
      </c>
      <c r="AH1699" s="358"/>
      <c r="AI1699" s="359"/>
    </row>
    <row r="1700" spans="1:36" s="54" customFormat="1" ht="15.75" customHeight="1" x14ac:dyDescent="0.15">
      <c r="A1700" s="112" t="str">
        <f t="shared" si="364"/>
        <v/>
      </c>
      <c r="B1700" s="53"/>
      <c r="F1700" s="240">
        <f t="shared" si="365"/>
        <v>7</v>
      </c>
      <c r="G1700" s="241"/>
      <c r="H1700" s="242">
        <f t="shared" si="366"/>
        <v>8.6000003814697266</v>
      </c>
      <c r="I1700" s="242"/>
      <c r="J1700" s="242"/>
      <c r="K1700" s="357">
        <f t="shared" si="367"/>
        <v>8105.3094057884136</v>
      </c>
      <c r="L1700" s="357"/>
      <c r="M1700" s="357"/>
      <c r="N1700" s="357"/>
      <c r="O1700" s="358">
        <f t="shared" si="368"/>
        <v>1036.7</v>
      </c>
      <c r="P1700" s="358"/>
      <c r="Q1700" s="358"/>
      <c r="R1700" s="358">
        <f t="shared" si="369"/>
        <v>1225.2</v>
      </c>
      <c r="S1700" s="358"/>
      <c r="T1700" s="359"/>
      <c r="U1700" s="360">
        <f t="shared" si="370"/>
        <v>7</v>
      </c>
      <c r="V1700" s="241"/>
      <c r="W1700" s="242">
        <f t="shared" si="371"/>
        <v>8.6000003814697266</v>
      </c>
      <c r="X1700" s="242"/>
      <c r="Y1700" s="242"/>
      <c r="Z1700" s="357">
        <f t="shared" si="372"/>
        <v>8105.3094057884136</v>
      </c>
      <c r="AA1700" s="357"/>
      <c r="AB1700" s="357"/>
      <c r="AC1700" s="357"/>
      <c r="AD1700" s="358">
        <f t="shared" si="373"/>
        <v>1036.7</v>
      </c>
      <c r="AE1700" s="358"/>
      <c r="AF1700" s="358"/>
      <c r="AG1700" s="358">
        <f t="shared" si="374"/>
        <v>1225.2</v>
      </c>
      <c r="AH1700" s="358"/>
      <c r="AI1700" s="359"/>
    </row>
    <row r="1701" spans="1:36" s="54" customFormat="1" ht="15.75" customHeight="1" x14ac:dyDescent="0.15">
      <c r="A1701" s="112" t="str">
        <f t="shared" si="364"/>
        <v/>
      </c>
      <c r="B1701" s="53"/>
      <c r="F1701" s="240">
        <f t="shared" si="365"/>
        <v>8</v>
      </c>
      <c r="G1701" s="241"/>
      <c r="H1701" s="242">
        <f t="shared" si="366"/>
        <v>2.2000000476837158</v>
      </c>
      <c r="I1701" s="242"/>
      <c r="J1701" s="242"/>
      <c r="K1701" s="357">
        <f t="shared" si="367"/>
        <v>614.7782797059466</v>
      </c>
      <c r="L1701" s="357"/>
      <c r="M1701" s="357"/>
      <c r="N1701" s="357"/>
      <c r="O1701" s="358">
        <f t="shared" si="368"/>
        <v>307.39999999999998</v>
      </c>
      <c r="P1701" s="358"/>
      <c r="Q1701" s="358"/>
      <c r="R1701" s="358">
        <f t="shared" si="369"/>
        <v>363.3</v>
      </c>
      <c r="S1701" s="358"/>
      <c r="T1701" s="359"/>
      <c r="U1701" s="360">
        <f t="shared" si="370"/>
        <v>8</v>
      </c>
      <c r="V1701" s="241"/>
      <c r="W1701" s="242">
        <f t="shared" si="371"/>
        <v>2.2000000476837158</v>
      </c>
      <c r="X1701" s="242"/>
      <c r="Y1701" s="242"/>
      <c r="Z1701" s="357">
        <f t="shared" si="372"/>
        <v>614.7782797059466</v>
      </c>
      <c r="AA1701" s="357"/>
      <c r="AB1701" s="357"/>
      <c r="AC1701" s="357"/>
      <c r="AD1701" s="358">
        <f t="shared" si="373"/>
        <v>307.39999999999998</v>
      </c>
      <c r="AE1701" s="358"/>
      <c r="AF1701" s="358"/>
      <c r="AG1701" s="358">
        <f t="shared" si="374"/>
        <v>363.3</v>
      </c>
      <c r="AH1701" s="358"/>
      <c r="AI1701" s="359"/>
    </row>
    <row r="1702" spans="1:36" s="54" customFormat="1" ht="15.75" customHeight="1" x14ac:dyDescent="0.15">
      <c r="A1702" s="112" t="str">
        <f t="shared" si="364"/>
        <v/>
      </c>
      <c r="B1702" s="53"/>
      <c r="F1702" s="240">
        <f t="shared" si="365"/>
        <v>9</v>
      </c>
      <c r="G1702" s="241"/>
      <c r="H1702" s="242">
        <f t="shared" si="366"/>
        <v>1.5</v>
      </c>
      <c r="I1702" s="242"/>
      <c r="J1702" s="242"/>
      <c r="K1702" s="357">
        <f t="shared" si="367"/>
        <v>1039.081770174824</v>
      </c>
      <c r="L1702" s="357"/>
      <c r="M1702" s="357"/>
      <c r="N1702" s="357"/>
      <c r="O1702" s="358">
        <f t="shared" si="368"/>
        <v>762</v>
      </c>
      <c r="P1702" s="358"/>
      <c r="Q1702" s="358"/>
      <c r="R1702" s="358">
        <f t="shared" si="369"/>
        <v>900.5</v>
      </c>
      <c r="S1702" s="358"/>
      <c r="T1702" s="359"/>
      <c r="U1702" s="360">
        <f t="shared" si="370"/>
        <v>9</v>
      </c>
      <c r="V1702" s="241"/>
      <c r="W1702" s="242">
        <f t="shared" si="371"/>
        <v>1.5</v>
      </c>
      <c r="X1702" s="242"/>
      <c r="Y1702" s="242"/>
      <c r="Z1702" s="357">
        <f t="shared" si="372"/>
        <v>1039.081770174824</v>
      </c>
      <c r="AA1702" s="357"/>
      <c r="AB1702" s="357"/>
      <c r="AC1702" s="357"/>
      <c r="AD1702" s="358">
        <f t="shared" si="373"/>
        <v>762</v>
      </c>
      <c r="AE1702" s="358"/>
      <c r="AF1702" s="358"/>
      <c r="AG1702" s="358">
        <f t="shared" si="374"/>
        <v>900.5</v>
      </c>
      <c r="AH1702" s="358"/>
      <c r="AI1702" s="359"/>
    </row>
    <row r="1703" spans="1:36" s="54" customFormat="1" ht="15.75" customHeight="1" x14ac:dyDescent="0.15">
      <c r="A1703" s="112" t="str">
        <f t="shared" si="364"/>
        <v/>
      </c>
      <c r="B1703" s="53"/>
      <c r="F1703" s="240">
        <f t="shared" si="365"/>
        <v>10</v>
      </c>
      <c r="G1703" s="241"/>
      <c r="H1703" s="242">
        <f t="shared" si="366"/>
        <v>3.8499999046325684</v>
      </c>
      <c r="I1703" s="242"/>
      <c r="J1703" s="242"/>
      <c r="K1703" s="357">
        <f t="shared" si="367"/>
        <v>1090.3760972168645</v>
      </c>
      <c r="L1703" s="357"/>
      <c r="M1703" s="357"/>
      <c r="N1703" s="357"/>
      <c r="O1703" s="358">
        <f t="shared" si="368"/>
        <v>311.5</v>
      </c>
      <c r="P1703" s="358"/>
      <c r="Q1703" s="358"/>
      <c r="R1703" s="358">
        <f t="shared" si="369"/>
        <v>368.2</v>
      </c>
      <c r="S1703" s="358"/>
      <c r="T1703" s="359"/>
      <c r="U1703" s="360">
        <f t="shared" si="370"/>
        <v>10</v>
      </c>
      <c r="V1703" s="241"/>
      <c r="W1703" s="242">
        <f t="shared" si="371"/>
        <v>3.8499999046325684</v>
      </c>
      <c r="X1703" s="242"/>
      <c r="Y1703" s="242"/>
      <c r="Z1703" s="357">
        <f t="shared" si="372"/>
        <v>1090.3760972168645</v>
      </c>
      <c r="AA1703" s="357"/>
      <c r="AB1703" s="357"/>
      <c r="AC1703" s="357"/>
      <c r="AD1703" s="358">
        <f t="shared" si="373"/>
        <v>311.5</v>
      </c>
      <c r="AE1703" s="358"/>
      <c r="AF1703" s="358"/>
      <c r="AG1703" s="358">
        <f t="shared" si="374"/>
        <v>368.2</v>
      </c>
      <c r="AH1703" s="358"/>
      <c r="AI1703" s="359"/>
    </row>
    <row r="1704" spans="1:36" s="54" customFormat="1" ht="15.75" customHeight="1" x14ac:dyDescent="0.15">
      <c r="A1704" s="112" t="str">
        <f t="shared" si="364"/>
        <v/>
      </c>
      <c r="B1704" s="53"/>
      <c r="F1704" s="240">
        <f t="shared" si="365"/>
        <v>11</v>
      </c>
      <c r="G1704" s="241"/>
      <c r="H1704" s="242">
        <f t="shared" si="366"/>
        <v>2.4000000953674316</v>
      </c>
      <c r="I1704" s="242"/>
      <c r="J1704" s="242"/>
      <c r="K1704" s="357">
        <f t="shared" si="367"/>
        <v>2216.7078644570111</v>
      </c>
      <c r="L1704" s="357"/>
      <c r="M1704" s="357"/>
      <c r="N1704" s="357"/>
      <c r="O1704" s="358">
        <f t="shared" si="368"/>
        <v>1016</v>
      </c>
      <c r="P1704" s="358"/>
      <c r="Q1704" s="358"/>
      <c r="R1704" s="358">
        <f t="shared" si="369"/>
        <v>1200.7</v>
      </c>
      <c r="S1704" s="358"/>
      <c r="T1704" s="359"/>
      <c r="U1704" s="360">
        <f t="shared" si="370"/>
        <v>11</v>
      </c>
      <c r="V1704" s="241"/>
      <c r="W1704" s="242">
        <f t="shared" si="371"/>
        <v>2.4000000953674316</v>
      </c>
      <c r="X1704" s="242"/>
      <c r="Y1704" s="242"/>
      <c r="Z1704" s="357">
        <f t="shared" si="372"/>
        <v>2216.7078644570111</v>
      </c>
      <c r="AA1704" s="357"/>
      <c r="AB1704" s="357"/>
      <c r="AC1704" s="357"/>
      <c r="AD1704" s="358">
        <f t="shared" si="373"/>
        <v>1016</v>
      </c>
      <c r="AE1704" s="358"/>
      <c r="AF1704" s="358"/>
      <c r="AG1704" s="358">
        <f t="shared" si="374"/>
        <v>1200.7</v>
      </c>
      <c r="AH1704" s="358"/>
      <c r="AI1704" s="359"/>
    </row>
    <row r="1705" spans="1:36" s="54" customFormat="1" ht="15.75" customHeight="1" x14ac:dyDescent="0.15">
      <c r="A1705" s="112" t="str">
        <f t="shared" si="364"/>
        <v/>
      </c>
      <c r="B1705" s="53"/>
      <c r="F1705" s="240">
        <f t="shared" si="365"/>
        <v>12</v>
      </c>
      <c r="G1705" s="241"/>
      <c r="H1705" s="242">
        <f t="shared" si="366"/>
        <v>2.2699999809265137</v>
      </c>
      <c r="I1705" s="242"/>
      <c r="J1705" s="242"/>
      <c r="K1705" s="357">
        <f t="shared" si="367"/>
        <v>642.89708602505266</v>
      </c>
      <c r="L1705" s="357"/>
      <c r="M1705" s="357"/>
      <c r="N1705" s="357"/>
      <c r="O1705" s="358">
        <f t="shared" si="368"/>
        <v>311.5</v>
      </c>
      <c r="P1705" s="358"/>
      <c r="Q1705" s="358"/>
      <c r="R1705" s="358">
        <f t="shared" si="369"/>
        <v>368.2</v>
      </c>
      <c r="S1705" s="358"/>
      <c r="T1705" s="359"/>
      <c r="U1705" s="360">
        <f t="shared" si="370"/>
        <v>12</v>
      </c>
      <c r="V1705" s="241"/>
      <c r="W1705" s="242">
        <f t="shared" si="371"/>
        <v>2.2699999809265137</v>
      </c>
      <c r="X1705" s="242"/>
      <c r="Y1705" s="242"/>
      <c r="Z1705" s="357">
        <f t="shared" si="372"/>
        <v>642.89708602505266</v>
      </c>
      <c r="AA1705" s="357"/>
      <c r="AB1705" s="357"/>
      <c r="AC1705" s="357"/>
      <c r="AD1705" s="358">
        <f t="shared" si="373"/>
        <v>311.5</v>
      </c>
      <c r="AE1705" s="358"/>
      <c r="AF1705" s="358"/>
      <c r="AG1705" s="358">
        <f t="shared" si="374"/>
        <v>368.2</v>
      </c>
      <c r="AH1705" s="358"/>
      <c r="AI1705" s="359"/>
    </row>
    <row r="1706" spans="1:36" s="54" customFormat="1" ht="15.75" hidden="1" customHeight="1" x14ac:dyDescent="0.15">
      <c r="A1706" s="112" t="str">
        <f t="shared" si="364"/>
        <v>×</v>
      </c>
      <c r="B1706" s="53"/>
      <c r="F1706" s="240" t="str">
        <f t="shared" si="365"/>
        <v/>
      </c>
      <c r="G1706" s="241"/>
      <c r="H1706" s="242" t="str">
        <f t="shared" si="366"/>
        <v/>
      </c>
      <c r="I1706" s="242"/>
      <c r="J1706" s="242"/>
      <c r="K1706" s="357" t="str">
        <f t="shared" si="367"/>
        <v/>
      </c>
      <c r="L1706" s="357"/>
      <c r="M1706" s="357"/>
      <c r="N1706" s="357"/>
      <c r="O1706" s="358" t="str">
        <f t="shared" si="368"/>
        <v/>
      </c>
      <c r="P1706" s="358"/>
      <c r="Q1706" s="358"/>
      <c r="R1706" s="358" t="str">
        <f t="shared" si="369"/>
        <v/>
      </c>
      <c r="S1706" s="358"/>
      <c r="T1706" s="359"/>
      <c r="U1706" s="360" t="str">
        <f t="shared" si="370"/>
        <v/>
      </c>
      <c r="V1706" s="241"/>
      <c r="W1706" s="242" t="str">
        <f t="shared" si="371"/>
        <v/>
      </c>
      <c r="X1706" s="242"/>
      <c r="Y1706" s="242"/>
      <c r="Z1706" s="357" t="str">
        <f t="shared" si="372"/>
        <v/>
      </c>
      <c r="AA1706" s="357"/>
      <c r="AB1706" s="357"/>
      <c r="AC1706" s="357"/>
      <c r="AD1706" s="358" t="str">
        <f t="shared" si="373"/>
        <v/>
      </c>
      <c r="AE1706" s="358"/>
      <c r="AF1706" s="358"/>
      <c r="AG1706" s="358" t="str">
        <f t="shared" si="374"/>
        <v/>
      </c>
      <c r="AH1706" s="358"/>
      <c r="AI1706" s="359"/>
    </row>
    <row r="1707" spans="1:36" s="54" customFormat="1" ht="15.75" hidden="1" customHeight="1" x14ac:dyDescent="0.15">
      <c r="A1707" s="112" t="str">
        <f t="shared" si="364"/>
        <v>×</v>
      </c>
      <c r="B1707" s="53"/>
      <c r="F1707" s="240" t="str">
        <f t="shared" si="365"/>
        <v/>
      </c>
      <c r="G1707" s="241"/>
      <c r="H1707" s="242" t="str">
        <f t="shared" si="366"/>
        <v/>
      </c>
      <c r="I1707" s="242"/>
      <c r="J1707" s="242"/>
      <c r="K1707" s="357" t="str">
        <f t="shared" si="367"/>
        <v/>
      </c>
      <c r="L1707" s="357"/>
      <c r="M1707" s="357"/>
      <c r="N1707" s="357"/>
      <c r="O1707" s="358" t="str">
        <f t="shared" si="368"/>
        <v/>
      </c>
      <c r="P1707" s="358"/>
      <c r="Q1707" s="358"/>
      <c r="R1707" s="358" t="str">
        <f t="shared" si="369"/>
        <v/>
      </c>
      <c r="S1707" s="358"/>
      <c r="T1707" s="359"/>
      <c r="U1707" s="360" t="str">
        <f t="shared" si="370"/>
        <v/>
      </c>
      <c r="V1707" s="241"/>
      <c r="W1707" s="242" t="str">
        <f t="shared" si="371"/>
        <v/>
      </c>
      <c r="X1707" s="242"/>
      <c r="Y1707" s="242"/>
      <c r="Z1707" s="357" t="str">
        <f t="shared" si="372"/>
        <v/>
      </c>
      <c r="AA1707" s="357"/>
      <c r="AB1707" s="357"/>
      <c r="AC1707" s="357"/>
      <c r="AD1707" s="358" t="str">
        <f t="shared" si="373"/>
        <v/>
      </c>
      <c r="AE1707" s="358"/>
      <c r="AF1707" s="358"/>
      <c r="AG1707" s="358" t="str">
        <f t="shared" si="374"/>
        <v/>
      </c>
      <c r="AH1707" s="358"/>
      <c r="AI1707" s="359"/>
    </row>
    <row r="1708" spans="1:36" s="54" customFormat="1" ht="15.75" hidden="1" customHeight="1" x14ac:dyDescent="0.15">
      <c r="A1708" s="112" t="str">
        <f t="shared" si="364"/>
        <v>×</v>
      </c>
      <c r="B1708" s="53"/>
      <c r="F1708" s="240" t="str">
        <f t="shared" si="365"/>
        <v/>
      </c>
      <c r="G1708" s="241"/>
      <c r="H1708" s="242" t="str">
        <f t="shared" si="366"/>
        <v/>
      </c>
      <c r="I1708" s="242"/>
      <c r="J1708" s="242"/>
      <c r="K1708" s="357" t="str">
        <f t="shared" si="367"/>
        <v/>
      </c>
      <c r="L1708" s="357"/>
      <c r="M1708" s="357"/>
      <c r="N1708" s="357"/>
      <c r="O1708" s="358" t="str">
        <f t="shared" si="368"/>
        <v/>
      </c>
      <c r="P1708" s="358"/>
      <c r="Q1708" s="358"/>
      <c r="R1708" s="358" t="str">
        <f t="shared" si="369"/>
        <v/>
      </c>
      <c r="S1708" s="358"/>
      <c r="T1708" s="359"/>
      <c r="U1708" s="360" t="str">
        <f t="shared" si="370"/>
        <v/>
      </c>
      <c r="V1708" s="241"/>
      <c r="W1708" s="242" t="str">
        <f t="shared" si="371"/>
        <v/>
      </c>
      <c r="X1708" s="242"/>
      <c r="Y1708" s="242"/>
      <c r="Z1708" s="357" t="str">
        <f t="shared" si="372"/>
        <v/>
      </c>
      <c r="AA1708" s="357"/>
      <c r="AB1708" s="357"/>
      <c r="AC1708" s="357"/>
      <c r="AD1708" s="358" t="str">
        <f t="shared" si="373"/>
        <v/>
      </c>
      <c r="AE1708" s="358"/>
      <c r="AF1708" s="358"/>
      <c r="AG1708" s="358" t="str">
        <f t="shared" si="374"/>
        <v/>
      </c>
      <c r="AH1708" s="358"/>
      <c r="AI1708" s="359"/>
    </row>
    <row r="1709" spans="1:36" s="54" customFormat="1" ht="15.75" hidden="1" customHeight="1" x14ac:dyDescent="0.15">
      <c r="A1709" s="121" t="str">
        <f t="shared" si="364"/>
        <v>×</v>
      </c>
      <c r="B1709" s="53"/>
      <c r="F1709" s="251" t="str">
        <f t="shared" si="365"/>
        <v/>
      </c>
      <c r="G1709" s="252"/>
      <c r="H1709" s="253" t="str">
        <f t="shared" si="366"/>
        <v/>
      </c>
      <c r="I1709" s="253"/>
      <c r="J1709" s="253"/>
      <c r="K1709" s="361" t="str">
        <f t="shared" si="367"/>
        <v/>
      </c>
      <c r="L1709" s="361"/>
      <c r="M1709" s="361"/>
      <c r="N1709" s="361"/>
      <c r="O1709" s="362" t="str">
        <f t="shared" si="368"/>
        <v/>
      </c>
      <c r="P1709" s="362"/>
      <c r="Q1709" s="362"/>
      <c r="R1709" s="362" t="str">
        <f t="shared" si="369"/>
        <v/>
      </c>
      <c r="S1709" s="362"/>
      <c r="T1709" s="363"/>
      <c r="U1709" s="364" t="str">
        <f t="shared" si="370"/>
        <v/>
      </c>
      <c r="V1709" s="252"/>
      <c r="W1709" s="253" t="str">
        <f t="shared" si="371"/>
        <v/>
      </c>
      <c r="X1709" s="253"/>
      <c r="Y1709" s="253"/>
      <c r="Z1709" s="361" t="str">
        <f t="shared" si="372"/>
        <v/>
      </c>
      <c r="AA1709" s="361"/>
      <c r="AB1709" s="361"/>
      <c r="AC1709" s="361"/>
      <c r="AD1709" s="362" t="str">
        <f t="shared" si="373"/>
        <v/>
      </c>
      <c r="AE1709" s="362"/>
      <c r="AF1709" s="362"/>
      <c r="AG1709" s="362" t="str">
        <f t="shared" si="374"/>
        <v/>
      </c>
      <c r="AH1709" s="362"/>
      <c r="AI1709" s="363"/>
    </row>
    <row r="1710" spans="1:36" s="85" customFormat="1" ht="15.75" customHeight="1" x14ac:dyDescent="0.15">
      <c r="A1710" s="125" t="str">
        <f t="shared" ref="A1710:A1715" si="375">IF(液状化L1の有無="","","×")</f>
        <v/>
      </c>
      <c r="B1710" s="179" t="s">
        <v>571</v>
      </c>
      <c r="F1710" s="86"/>
      <c r="G1710" s="86"/>
      <c r="H1710" s="86"/>
      <c r="I1710" s="86"/>
      <c r="J1710" s="86"/>
      <c r="K1710" s="86"/>
      <c r="L1710" s="86"/>
      <c r="M1710" s="86"/>
      <c r="N1710" s="86"/>
      <c r="O1710" s="86"/>
      <c r="P1710" s="86"/>
      <c r="Q1710" s="86"/>
      <c r="R1710" s="86"/>
      <c r="S1710" s="86"/>
      <c r="T1710" s="86"/>
      <c r="U1710" s="86"/>
      <c r="V1710" s="86"/>
      <c r="W1710" s="86"/>
      <c r="X1710" s="86"/>
      <c r="Y1710" s="86"/>
      <c r="Z1710" s="86"/>
      <c r="AA1710" s="86"/>
      <c r="AB1710" s="86"/>
      <c r="AC1710" s="86"/>
      <c r="AD1710" s="86"/>
      <c r="AE1710" s="86"/>
      <c r="AF1710" s="86"/>
      <c r="AG1710" s="86"/>
      <c r="AH1710" s="86"/>
      <c r="AI1710" s="86"/>
    </row>
    <row r="1711" spans="1:36" s="85" customFormat="1" ht="15.75" customHeight="1" x14ac:dyDescent="0.15">
      <c r="A1711" s="122" t="str">
        <f t="shared" si="375"/>
        <v/>
      </c>
      <c r="B1711" s="53"/>
    </row>
    <row r="1712" spans="1:36" s="54" customFormat="1" ht="15.75" customHeight="1" x14ac:dyDescent="0.15">
      <c r="A1712" s="122" t="str">
        <f t="shared" si="375"/>
        <v/>
      </c>
      <c r="B1712" s="53"/>
      <c r="F1712" s="87" t="s">
        <v>507</v>
      </c>
      <c r="G1712" s="88"/>
      <c r="H1712" s="88"/>
      <c r="I1712" s="87"/>
      <c r="J1712" s="87"/>
      <c r="K1712" s="87"/>
      <c r="L1712" s="87"/>
      <c r="M1712" s="87"/>
      <c r="N1712" s="87"/>
      <c r="O1712" s="87"/>
      <c r="P1712" s="87"/>
      <c r="Q1712" s="87"/>
      <c r="R1712" s="87"/>
      <c r="S1712" s="87"/>
      <c r="T1712" s="87"/>
      <c r="U1712" s="87"/>
      <c r="V1712" s="87"/>
      <c r="W1712" s="87"/>
      <c r="X1712" s="87"/>
      <c r="Y1712" s="87"/>
      <c r="Z1712" s="87"/>
      <c r="AA1712" s="87"/>
      <c r="AB1712" s="87"/>
      <c r="AC1712" s="87"/>
      <c r="AD1712" s="87"/>
      <c r="AE1712" s="87"/>
      <c r="AF1712" s="87"/>
      <c r="AG1712" s="87"/>
      <c r="AH1712" s="87"/>
      <c r="AI1712" s="87"/>
      <c r="AJ1712" s="89"/>
    </row>
    <row r="1713" spans="1:35" s="54" customFormat="1" ht="15.75" customHeight="1" x14ac:dyDescent="0.15">
      <c r="A1713" s="122" t="str">
        <f t="shared" si="375"/>
        <v/>
      </c>
      <c r="B1713" s="53"/>
      <c r="F1713" s="369" t="s">
        <v>417</v>
      </c>
      <c r="G1713" s="370"/>
      <c r="H1713" s="370"/>
      <c r="I1713" s="370"/>
      <c r="J1713" s="370"/>
      <c r="K1713" s="370"/>
      <c r="L1713" s="370"/>
      <c r="M1713" s="370"/>
      <c r="N1713" s="370"/>
      <c r="O1713" s="370"/>
      <c r="P1713" s="370"/>
      <c r="Q1713" s="370"/>
      <c r="R1713" s="370"/>
      <c r="S1713" s="370"/>
      <c r="T1713" s="371"/>
      <c r="U1713" s="368" t="s">
        <v>418</v>
      </c>
      <c r="V1713" s="266"/>
      <c r="W1713" s="266"/>
      <c r="X1713" s="266"/>
      <c r="Y1713" s="266"/>
      <c r="Z1713" s="266"/>
      <c r="AA1713" s="266"/>
      <c r="AB1713" s="266"/>
      <c r="AC1713" s="266"/>
      <c r="AD1713" s="266"/>
      <c r="AE1713" s="266"/>
      <c r="AF1713" s="266"/>
      <c r="AG1713" s="266"/>
      <c r="AH1713" s="266"/>
      <c r="AI1713" s="372"/>
    </row>
    <row r="1714" spans="1:35" s="54" customFormat="1" ht="15.75" customHeight="1" x14ac:dyDescent="0.15">
      <c r="A1714" s="122" t="str">
        <f t="shared" si="375"/>
        <v/>
      </c>
      <c r="B1714" s="53"/>
      <c r="F1714" s="373" t="s">
        <v>74</v>
      </c>
      <c r="G1714" s="326"/>
      <c r="H1714" s="375" t="s">
        <v>181</v>
      </c>
      <c r="I1714" s="358"/>
      <c r="J1714" s="358"/>
      <c r="K1714" s="326" t="s">
        <v>227</v>
      </c>
      <c r="L1714" s="326"/>
      <c r="M1714" s="326"/>
      <c r="N1714" s="326"/>
      <c r="O1714" s="326" t="s">
        <v>514</v>
      </c>
      <c r="P1714" s="326"/>
      <c r="Q1714" s="326"/>
      <c r="R1714" s="326" t="s">
        <v>515</v>
      </c>
      <c r="S1714" s="326"/>
      <c r="T1714" s="331"/>
      <c r="U1714" s="376" t="s">
        <v>74</v>
      </c>
      <c r="V1714" s="326"/>
      <c r="W1714" s="375" t="s">
        <v>181</v>
      </c>
      <c r="X1714" s="358"/>
      <c r="Y1714" s="358"/>
      <c r="Z1714" s="326" t="s">
        <v>227</v>
      </c>
      <c r="AA1714" s="326"/>
      <c r="AB1714" s="326"/>
      <c r="AC1714" s="326"/>
      <c r="AD1714" s="326" t="s">
        <v>514</v>
      </c>
      <c r="AE1714" s="326"/>
      <c r="AF1714" s="326"/>
      <c r="AG1714" s="326" t="s">
        <v>515</v>
      </c>
      <c r="AH1714" s="326"/>
      <c r="AI1714" s="331"/>
    </row>
    <row r="1715" spans="1:35" s="54" customFormat="1" ht="15.75" customHeight="1" x14ac:dyDescent="0.15">
      <c r="A1715" s="122" t="str">
        <f t="shared" si="375"/>
        <v/>
      </c>
      <c r="B1715" s="53"/>
      <c r="F1715" s="374"/>
      <c r="G1715" s="327"/>
      <c r="H1715" s="362"/>
      <c r="I1715" s="362"/>
      <c r="J1715" s="362"/>
      <c r="K1715" s="327"/>
      <c r="L1715" s="327"/>
      <c r="M1715" s="327"/>
      <c r="N1715" s="327"/>
      <c r="O1715" s="327"/>
      <c r="P1715" s="327"/>
      <c r="Q1715" s="327"/>
      <c r="R1715" s="327"/>
      <c r="S1715" s="327"/>
      <c r="T1715" s="332"/>
      <c r="U1715" s="377"/>
      <c r="V1715" s="327"/>
      <c r="W1715" s="362"/>
      <c r="X1715" s="362"/>
      <c r="Y1715" s="362"/>
      <c r="Z1715" s="327"/>
      <c r="AA1715" s="327"/>
      <c r="AB1715" s="327"/>
      <c r="AC1715" s="327"/>
      <c r="AD1715" s="327"/>
      <c r="AE1715" s="327"/>
      <c r="AF1715" s="327"/>
      <c r="AG1715" s="327"/>
      <c r="AH1715" s="327"/>
      <c r="AI1715" s="332"/>
    </row>
    <row r="1716" spans="1:35" s="54" customFormat="1" ht="15.75" customHeight="1" x14ac:dyDescent="0.15">
      <c r="A1716" s="122" t="str">
        <f t="shared" ref="A1716:A1731" si="376">IF(液状化L1の有無="",IF(LEN(F1716)+LEN(U1716)=0,"×",""),"×")</f>
        <v/>
      </c>
      <c r="B1716" s="53"/>
      <c r="F1716" s="265">
        <f t="shared" ref="F1716:F1731" si="377">IF(F1020="","",F1020)</f>
        <v>2</v>
      </c>
      <c r="G1716" s="266"/>
      <c r="H1716" s="267">
        <f t="shared" ref="H1716:H1731" si="378">IF(H1020="","",H1020)</f>
        <v>0.33000001311302185</v>
      </c>
      <c r="I1716" s="267"/>
      <c r="J1716" s="267"/>
      <c r="K1716" s="365">
        <f t="shared" ref="K1716:K1731" si="379">IF(Q1020="","",Q1020)</f>
        <v>0</v>
      </c>
      <c r="L1716" s="365"/>
      <c r="M1716" s="365"/>
      <c r="N1716" s="365"/>
      <c r="O1716" s="366">
        <f t="shared" ref="O1716:O1731" si="380">IF(K1716="","",ROUND(K1716/H1716*$AH$1685,1))</f>
        <v>0</v>
      </c>
      <c r="P1716" s="366"/>
      <c r="Q1716" s="366"/>
      <c r="R1716" s="366">
        <f t="shared" ref="R1716:R1731" si="381">IF(K1716="","",ROUND(K1716/H1716*$AH$1686,1))</f>
        <v>0</v>
      </c>
      <c r="S1716" s="366"/>
      <c r="T1716" s="367"/>
      <c r="U1716" s="368">
        <f t="shared" ref="U1716:U1731" si="382">IF(U1020="","",U1020)</f>
        <v>2</v>
      </c>
      <c r="V1716" s="266"/>
      <c r="W1716" s="267">
        <f t="shared" ref="W1716:W1731" si="383">IF(W1020="","",W1020)</f>
        <v>0.33000001311302185</v>
      </c>
      <c r="X1716" s="267"/>
      <c r="Y1716" s="267"/>
      <c r="Z1716" s="365">
        <f>IF(AF1020="","",AF1020)</f>
        <v>0</v>
      </c>
      <c r="AA1716" s="365"/>
      <c r="AB1716" s="365"/>
      <c r="AC1716" s="365"/>
      <c r="AD1716" s="366">
        <f t="shared" ref="AD1716:AD1731" si="384">IF(Z1716="","",ROUND(Z1716/W1716*$AH$1685,1))</f>
        <v>0</v>
      </c>
      <c r="AE1716" s="366"/>
      <c r="AF1716" s="366"/>
      <c r="AG1716" s="366">
        <f t="shared" ref="AG1716:AG1731" si="385">IF(Z1716="","",ROUND(Z1716/W1716*$AH$1686,1))</f>
        <v>0</v>
      </c>
      <c r="AH1716" s="366"/>
      <c r="AI1716" s="367"/>
    </row>
    <row r="1717" spans="1:35" s="54" customFormat="1" ht="15.75" customHeight="1" x14ac:dyDescent="0.15">
      <c r="A1717" s="122" t="str">
        <f t="shared" si="376"/>
        <v/>
      </c>
      <c r="B1717" s="53"/>
      <c r="F1717" s="240">
        <f t="shared" si="377"/>
        <v>3</v>
      </c>
      <c r="G1717" s="241"/>
      <c r="H1717" s="242">
        <f t="shared" si="378"/>
        <v>1.5</v>
      </c>
      <c r="I1717" s="242"/>
      <c r="J1717" s="242"/>
      <c r="K1717" s="357">
        <f t="shared" si="379"/>
        <v>0</v>
      </c>
      <c r="L1717" s="357"/>
      <c r="M1717" s="357"/>
      <c r="N1717" s="357"/>
      <c r="O1717" s="358">
        <f t="shared" si="380"/>
        <v>0</v>
      </c>
      <c r="P1717" s="358"/>
      <c r="Q1717" s="358"/>
      <c r="R1717" s="358">
        <f t="shared" si="381"/>
        <v>0</v>
      </c>
      <c r="S1717" s="358"/>
      <c r="T1717" s="359"/>
      <c r="U1717" s="360">
        <f t="shared" si="382"/>
        <v>3</v>
      </c>
      <c r="V1717" s="241"/>
      <c r="W1717" s="242">
        <f t="shared" si="383"/>
        <v>1.5</v>
      </c>
      <c r="X1717" s="242"/>
      <c r="Y1717" s="242"/>
      <c r="Z1717" s="357">
        <f t="shared" ref="Z1717:Z1731" si="386">IF(AF997="","",AF997)</f>
        <v>0</v>
      </c>
      <c r="AA1717" s="357"/>
      <c r="AB1717" s="357"/>
      <c r="AC1717" s="357"/>
      <c r="AD1717" s="358">
        <f t="shared" si="384"/>
        <v>0</v>
      </c>
      <c r="AE1717" s="358"/>
      <c r="AF1717" s="358"/>
      <c r="AG1717" s="358">
        <f t="shared" si="385"/>
        <v>0</v>
      </c>
      <c r="AH1717" s="358"/>
      <c r="AI1717" s="359"/>
    </row>
    <row r="1718" spans="1:35" s="54" customFormat="1" ht="15.75" customHeight="1" x14ac:dyDescent="0.15">
      <c r="A1718" s="122" t="str">
        <f t="shared" si="376"/>
        <v/>
      </c>
      <c r="B1718" s="53"/>
      <c r="F1718" s="240">
        <f t="shared" si="377"/>
        <v>4</v>
      </c>
      <c r="G1718" s="241"/>
      <c r="H1718" s="242">
        <f t="shared" si="378"/>
        <v>5.0999999046325684</v>
      </c>
      <c r="I1718" s="242"/>
      <c r="J1718" s="242"/>
      <c r="K1718" s="357">
        <f t="shared" si="379"/>
        <v>0</v>
      </c>
      <c r="L1718" s="357"/>
      <c r="M1718" s="357"/>
      <c r="N1718" s="357"/>
      <c r="O1718" s="358">
        <f t="shared" si="380"/>
        <v>0</v>
      </c>
      <c r="P1718" s="358"/>
      <c r="Q1718" s="358"/>
      <c r="R1718" s="358">
        <f t="shared" si="381"/>
        <v>0</v>
      </c>
      <c r="S1718" s="358"/>
      <c r="T1718" s="359"/>
      <c r="U1718" s="360">
        <f t="shared" si="382"/>
        <v>4</v>
      </c>
      <c r="V1718" s="241"/>
      <c r="W1718" s="242">
        <f t="shared" si="383"/>
        <v>5.0999999046325684</v>
      </c>
      <c r="X1718" s="242"/>
      <c r="Y1718" s="242"/>
      <c r="Z1718" s="357">
        <f t="shared" si="386"/>
        <v>0</v>
      </c>
      <c r="AA1718" s="357"/>
      <c r="AB1718" s="357"/>
      <c r="AC1718" s="357"/>
      <c r="AD1718" s="358">
        <f t="shared" si="384"/>
        <v>0</v>
      </c>
      <c r="AE1718" s="358"/>
      <c r="AF1718" s="358"/>
      <c r="AG1718" s="358">
        <f t="shared" si="385"/>
        <v>0</v>
      </c>
      <c r="AH1718" s="358"/>
      <c r="AI1718" s="359"/>
    </row>
    <row r="1719" spans="1:35" s="54" customFormat="1" ht="15.75" customHeight="1" x14ac:dyDescent="0.15">
      <c r="A1719" s="122" t="str">
        <f t="shared" si="376"/>
        <v/>
      </c>
      <c r="B1719" s="53"/>
      <c r="F1719" s="240">
        <f t="shared" si="377"/>
        <v>4</v>
      </c>
      <c r="G1719" s="241"/>
      <c r="H1719" s="242">
        <f t="shared" si="378"/>
        <v>1.4500002861022949</v>
      </c>
      <c r="I1719" s="242"/>
      <c r="J1719" s="242"/>
      <c r="K1719" s="357">
        <f t="shared" si="379"/>
        <v>136.65930739566204</v>
      </c>
      <c r="L1719" s="357"/>
      <c r="M1719" s="357"/>
      <c r="N1719" s="357"/>
      <c r="O1719" s="358">
        <f t="shared" si="380"/>
        <v>103.7</v>
      </c>
      <c r="P1719" s="358"/>
      <c r="Q1719" s="358"/>
      <c r="R1719" s="358">
        <f t="shared" si="381"/>
        <v>122.5</v>
      </c>
      <c r="S1719" s="358"/>
      <c r="T1719" s="359"/>
      <c r="U1719" s="360">
        <f t="shared" si="382"/>
        <v>4</v>
      </c>
      <c r="V1719" s="241"/>
      <c r="W1719" s="242">
        <f t="shared" si="383"/>
        <v>1.4500002861022949</v>
      </c>
      <c r="X1719" s="242"/>
      <c r="Y1719" s="242"/>
      <c r="Z1719" s="357">
        <f t="shared" si="386"/>
        <v>136.65930739566204</v>
      </c>
      <c r="AA1719" s="357"/>
      <c r="AB1719" s="357"/>
      <c r="AC1719" s="357"/>
      <c r="AD1719" s="358">
        <f t="shared" si="384"/>
        <v>103.7</v>
      </c>
      <c r="AE1719" s="358"/>
      <c r="AF1719" s="358"/>
      <c r="AG1719" s="358">
        <f t="shared" si="385"/>
        <v>122.5</v>
      </c>
      <c r="AH1719" s="358"/>
      <c r="AI1719" s="359"/>
    </row>
    <row r="1720" spans="1:35" s="54" customFormat="1" ht="15.75" customHeight="1" x14ac:dyDescent="0.15">
      <c r="A1720" s="122" t="str">
        <f t="shared" si="376"/>
        <v/>
      </c>
      <c r="B1720" s="53"/>
      <c r="F1720" s="240">
        <f t="shared" si="377"/>
        <v>5</v>
      </c>
      <c r="G1720" s="241"/>
      <c r="H1720" s="242">
        <f t="shared" si="378"/>
        <v>3.4500000476837158</v>
      </c>
      <c r="I1720" s="242"/>
      <c r="J1720" s="242"/>
      <c r="K1720" s="357">
        <f t="shared" si="379"/>
        <v>604.78801010156803</v>
      </c>
      <c r="L1720" s="357"/>
      <c r="M1720" s="357"/>
      <c r="N1720" s="357"/>
      <c r="O1720" s="358">
        <f t="shared" si="380"/>
        <v>192.8</v>
      </c>
      <c r="P1720" s="358"/>
      <c r="Q1720" s="358"/>
      <c r="R1720" s="358">
        <f t="shared" si="381"/>
        <v>227.9</v>
      </c>
      <c r="S1720" s="358"/>
      <c r="T1720" s="359"/>
      <c r="U1720" s="360">
        <f t="shared" si="382"/>
        <v>5</v>
      </c>
      <c r="V1720" s="241"/>
      <c r="W1720" s="242">
        <f t="shared" si="383"/>
        <v>3.4500000476837158</v>
      </c>
      <c r="X1720" s="242"/>
      <c r="Y1720" s="242"/>
      <c r="Z1720" s="357">
        <f t="shared" si="386"/>
        <v>604.78801010156803</v>
      </c>
      <c r="AA1720" s="357"/>
      <c r="AB1720" s="357"/>
      <c r="AC1720" s="357"/>
      <c r="AD1720" s="358">
        <f t="shared" si="384"/>
        <v>192.8</v>
      </c>
      <c r="AE1720" s="358"/>
      <c r="AF1720" s="358"/>
      <c r="AG1720" s="358">
        <f t="shared" si="385"/>
        <v>227.9</v>
      </c>
      <c r="AH1720" s="358"/>
      <c r="AI1720" s="359"/>
    </row>
    <row r="1721" spans="1:35" s="54" customFormat="1" ht="15.75" customHeight="1" x14ac:dyDescent="0.15">
      <c r="A1721" s="122" t="str">
        <f t="shared" si="376"/>
        <v/>
      </c>
      <c r="B1721" s="53"/>
      <c r="F1721" s="240">
        <f t="shared" si="377"/>
        <v>6</v>
      </c>
      <c r="G1721" s="241"/>
      <c r="H1721" s="242">
        <f t="shared" si="378"/>
        <v>2.3499999046325684</v>
      </c>
      <c r="I1721" s="242"/>
      <c r="J1721" s="242"/>
      <c r="K1721" s="357">
        <f t="shared" si="379"/>
        <v>664.44681926973522</v>
      </c>
      <c r="L1721" s="357"/>
      <c r="M1721" s="357"/>
      <c r="N1721" s="357"/>
      <c r="O1721" s="358">
        <f t="shared" si="380"/>
        <v>311</v>
      </c>
      <c r="P1721" s="358"/>
      <c r="Q1721" s="358"/>
      <c r="R1721" s="358">
        <f t="shared" si="381"/>
        <v>367.6</v>
      </c>
      <c r="S1721" s="358"/>
      <c r="T1721" s="359"/>
      <c r="U1721" s="360">
        <f t="shared" si="382"/>
        <v>6</v>
      </c>
      <c r="V1721" s="241"/>
      <c r="W1721" s="242">
        <f t="shared" si="383"/>
        <v>2.3499999046325684</v>
      </c>
      <c r="X1721" s="242"/>
      <c r="Y1721" s="242"/>
      <c r="Z1721" s="357">
        <f t="shared" si="386"/>
        <v>664.44681926973522</v>
      </c>
      <c r="AA1721" s="357"/>
      <c r="AB1721" s="357"/>
      <c r="AC1721" s="357"/>
      <c r="AD1721" s="358">
        <f t="shared" si="384"/>
        <v>311</v>
      </c>
      <c r="AE1721" s="358"/>
      <c r="AF1721" s="358"/>
      <c r="AG1721" s="358">
        <f t="shared" si="385"/>
        <v>367.6</v>
      </c>
      <c r="AH1721" s="358"/>
      <c r="AI1721" s="359"/>
    </row>
    <row r="1722" spans="1:35" s="54" customFormat="1" ht="15.75" customHeight="1" x14ac:dyDescent="0.15">
      <c r="A1722" s="122" t="str">
        <f t="shared" si="376"/>
        <v/>
      </c>
      <c r="B1722" s="53"/>
      <c r="F1722" s="240">
        <f t="shared" si="377"/>
        <v>7</v>
      </c>
      <c r="G1722" s="241"/>
      <c r="H1722" s="242">
        <f t="shared" si="378"/>
        <v>8.6000003814697266</v>
      </c>
      <c r="I1722" s="242"/>
      <c r="J1722" s="242"/>
      <c r="K1722" s="357">
        <f t="shared" si="379"/>
        <v>5843.9280815734455</v>
      </c>
      <c r="L1722" s="357"/>
      <c r="M1722" s="357"/>
      <c r="N1722" s="357"/>
      <c r="O1722" s="358">
        <f t="shared" si="380"/>
        <v>747.5</v>
      </c>
      <c r="P1722" s="358"/>
      <c r="Q1722" s="358"/>
      <c r="R1722" s="358">
        <f t="shared" si="381"/>
        <v>883.4</v>
      </c>
      <c r="S1722" s="358"/>
      <c r="T1722" s="359"/>
      <c r="U1722" s="360">
        <f t="shared" si="382"/>
        <v>7</v>
      </c>
      <c r="V1722" s="241"/>
      <c r="W1722" s="242">
        <f t="shared" si="383"/>
        <v>8.6000003814697266</v>
      </c>
      <c r="X1722" s="242"/>
      <c r="Y1722" s="242"/>
      <c r="Z1722" s="357">
        <f t="shared" si="386"/>
        <v>8105.3094057884136</v>
      </c>
      <c r="AA1722" s="357"/>
      <c r="AB1722" s="357"/>
      <c r="AC1722" s="357"/>
      <c r="AD1722" s="358">
        <f t="shared" si="384"/>
        <v>1036.7</v>
      </c>
      <c r="AE1722" s="358"/>
      <c r="AF1722" s="358"/>
      <c r="AG1722" s="358">
        <f t="shared" si="385"/>
        <v>1225.2</v>
      </c>
      <c r="AH1722" s="358"/>
      <c r="AI1722" s="359"/>
    </row>
    <row r="1723" spans="1:35" s="54" customFormat="1" ht="15.75" customHeight="1" x14ac:dyDescent="0.15">
      <c r="A1723" s="122" t="str">
        <f t="shared" si="376"/>
        <v/>
      </c>
      <c r="B1723" s="53"/>
      <c r="F1723" s="240">
        <f t="shared" si="377"/>
        <v>8</v>
      </c>
      <c r="G1723" s="241"/>
      <c r="H1723" s="242">
        <f t="shared" si="378"/>
        <v>2.2000000476837158</v>
      </c>
      <c r="I1723" s="242"/>
      <c r="J1723" s="242"/>
      <c r="K1723" s="357">
        <f t="shared" si="379"/>
        <v>614.7782797059466</v>
      </c>
      <c r="L1723" s="357"/>
      <c r="M1723" s="357"/>
      <c r="N1723" s="357"/>
      <c r="O1723" s="358">
        <f t="shared" si="380"/>
        <v>307.39999999999998</v>
      </c>
      <c r="P1723" s="358"/>
      <c r="Q1723" s="358"/>
      <c r="R1723" s="358">
        <f t="shared" si="381"/>
        <v>363.3</v>
      </c>
      <c r="S1723" s="358"/>
      <c r="T1723" s="359"/>
      <c r="U1723" s="360">
        <f t="shared" si="382"/>
        <v>8</v>
      </c>
      <c r="V1723" s="241"/>
      <c r="W1723" s="242">
        <f t="shared" si="383"/>
        <v>2.2000000476837158</v>
      </c>
      <c r="X1723" s="242"/>
      <c r="Y1723" s="242"/>
      <c r="Z1723" s="357">
        <f t="shared" si="386"/>
        <v>614.7782797059466</v>
      </c>
      <c r="AA1723" s="357"/>
      <c r="AB1723" s="357"/>
      <c r="AC1723" s="357"/>
      <c r="AD1723" s="358">
        <f t="shared" si="384"/>
        <v>307.39999999999998</v>
      </c>
      <c r="AE1723" s="358"/>
      <c r="AF1723" s="358"/>
      <c r="AG1723" s="358">
        <f t="shared" si="385"/>
        <v>363.3</v>
      </c>
      <c r="AH1723" s="358"/>
      <c r="AI1723" s="359"/>
    </row>
    <row r="1724" spans="1:35" s="54" customFormat="1" ht="15.75" customHeight="1" x14ac:dyDescent="0.15">
      <c r="A1724" s="122" t="str">
        <f t="shared" si="376"/>
        <v/>
      </c>
      <c r="B1724" s="53"/>
      <c r="F1724" s="240">
        <f t="shared" si="377"/>
        <v>9</v>
      </c>
      <c r="G1724" s="241"/>
      <c r="H1724" s="242">
        <f t="shared" si="378"/>
        <v>1.5</v>
      </c>
      <c r="I1724" s="242"/>
      <c r="J1724" s="242"/>
      <c r="K1724" s="357">
        <f t="shared" si="379"/>
        <v>1039.081770174824</v>
      </c>
      <c r="L1724" s="357"/>
      <c r="M1724" s="357"/>
      <c r="N1724" s="357"/>
      <c r="O1724" s="358">
        <f t="shared" si="380"/>
        <v>762</v>
      </c>
      <c r="P1724" s="358"/>
      <c r="Q1724" s="358"/>
      <c r="R1724" s="358">
        <f t="shared" si="381"/>
        <v>900.5</v>
      </c>
      <c r="S1724" s="358"/>
      <c r="T1724" s="359"/>
      <c r="U1724" s="360">
        <f t="shared" si="382"/>
        <v>9</v>
      </c>
      <c r="V1724" s="241"/>
      <c r="W1724" s="242">
        <f t="shared" si="383"/>
        <v>1.5</v>
      </c>
      <c r="X1724" s="242"/>
      <c r="Y1724" s="242"/>
      <c r="Z1724" s="357">
        <f t="shared" si="386"/>
        <v>1039.081770174824</v>
      </c>
      <c r="AA1724" s="357"/>
      <c r="AB1724" s="357"/>
      <c r="AC1724" s="357"/>
      <c r="AD1724" s="358">
        <f t="shared" si="384"/>
        <v>762</v>
      </c>
      <c r="AE1724" s="358"/>
      <c r="AF1724" s="358"/>
      <c r="AG1724" s="358">
        <f t="shared" si="385"/>
        <v>900.5</v>
      </c>
      <c r="AH1724" s="358"/>
      <c r="AI1724" s="359"/>
    </row>
    <row r="1725" spans="1:35" s="54" customFormat="1" ht="15.75" customHeight="1" x14ac:dyDescent="0.15">
      <c r="A1725" s="122" t="str">
        <f t="shared" si="376"/>
        <v/>
      </c>
      <c r="B1725" s="53"/>
      <c r="F1725" s="240">
        <f t="shared" si="377"/>
        <v>10</v>
      </c>
      <c r="G1725" s="241"/>
      <c r="H1725" s="242">
        <f t="shared" si="378"/>
        <v>3.8499999046325684</v>
      </c>
      <c r="I1725" s="242"/>
      <c r="J1725" s="242"/>
      <c r="K1725" s="357">
        <f t="shared" si="379"/>
        <v>1090.3760972168645</v>
      </c>
      <c r="L1725" s="357"/>
      <c r="M1725" s="357"/>
      <c r="N1725" s="357"/>
      <c r="O1725" s="358">
        <f t="shared" si="380"/>
        <v>311.5</v>
      </c>
      <c r="P1725" s="358"/>
      <c r="Q1725" s="358"/>
      <c r="R1725" s="358">
        <f t="shared" si="381"/>
        <v>368.2</v>
      </c>
      <c r="S1725" s="358"/>
      <c r="T1725" s="359"/>
      <c r="U1725" s="360">
        <f t="shared" si="382"/>
        <v>10</v>
      </c>
      <c r="V1725" s="241"/>
      <c r="W1725" s="242">
        <f t="shared" si="383"/>
        <v>3.8499999046325684</v>
      </c>
      <c r="X1725" s="242"/>
      <c r="Y1725" s="242"/>
      <c r="Z1725" s="357">
        <f t="shared" si="386"/>
        <v>1090.3760972168645</v>
      </c>
      <c r="AA1725" s="357"/>
      <c r="AB1725" s="357"/>
      <c r="AC1725" s="357"/>
      <c r="AD1725" s="358">
        <f t="shared" si="384"/>
        <v>311.5</v>
      </c>
      <c r="AE1725" s="358"/>
      <c r="AF1725" s="358"/>
      <c r="AG1725" s="358">
        <f t="shared" si="385"/>
        <v>368.2</v>
      </c>
      <c r="AH1725" s="358"/>
      <c r="AI1725" s="359"/>
    </row>
    <row r="1726" spans="1:35" s="54" customFormat="1" ht="15.75" customHeight="1" x14ac:dyDescent="0.15">
      <c r="A1726" s="122" t="str">
        <f t="shared" si="376"/>
        <v/>
      </c>
      <c r="B1726" s="53"/>
      <c r="F1726" s="240">
        <f t="shared" si="377"/>
        <v>11</v>
      </c>
      <c r="G1726" s="241"/>
      <c r="H1726" s="242">
        <f t="shared" si="378"/>
        <v>2.4000000953674316</v>
      </c>
      <c r="I1726" s="242"/>
      <c r="J1726" s="242"/>
      <c r="K1726" s="357">
        <f t="shared" si="379"/>
        <v>2216.7078644570111</v>
      </c>
      <c r="L1726" s="357"/>
      <c r="M1726" s="357"/>
      <c r="N1726" s="357"/>
      <c r="O1726" s="358">
        <f t="shared" si="380"/>
        <v>1016</v>
      </c>
      <c r="P1726" s="358"/>
      <c r="Q1726" s="358"/>
      <c r="R1726" s="358">
        <f t="shared" si="381"/>
        <v>1200.7</v>
      </c>
      <c r="S1726" s="358"/>
      <c r="T1726" s="359"/>
      <c r="U1726" s="360">
        <f t="shared" si="382"/>
        <v>11</v>
      </c>
      <c r="V1726" s="241"/>
      <c r="W1726" s="242">
        <f t="shared" si="383"/>
        <v>2.4000000953674316</v>
      </c>
      <c r="X1726" s="242"/>
      <c r="Y1726" s="242"/>
      <c r="Z1726" s="357">
        <f t="shared" si="386"/>
        <v>2216.7078644570111</v>
      </c>
      <c r="AA1726" s="357"/>
      <c r="AB1726" s="357"/>
      <c r="AC1726" s="357"/>
      <c r="AD1726" s="358">
        <f t="shared" si="384"/>
        <v>1016</v>
      </c>
      <c r="AE1726" s="358"/>
      <c r="AF1726" s="358"/>
      <c r="AG1726" s="358">
        <f t="shared" si="385"/>
        <v>1200.7</v>
      </c>
      <c r="AH1726" s="358"/>
      <c r="AI1726" s="359"/>
    </row>
    <row r="1727" spans="1:35" s="54" customFormat="1" ht="15.75" customHeight="1" x14ac:dyDescent="0.15">
      <c r="A1727" s="122" t="str">
        <f t="shared" si="376"/>
        <v/>
      </c>
      <c r="B1727" s="53"/>
      <c r="F1727" s="240">
        <f t="shared" si="377"/>
        <v>12</v>
      </c>
      <c r="G1727" s="241"/>
      <c r="H1727" s="242">
        <f t="shared" si="378"/>
        <v>2.2699999809265137</v>
      </c>
      <c r="I1727" s="242"/>
      <c r="J1727" s="242"/>
      <c r="K1727" s="357">
        <f t="shared" si="379"/>
        <v>642.89708602505266</v>
      </c>
      <c r="L1727" s="357"/>
      <c r="M1727" s="357"/>
      <c r="N1727" s="357"/>
      <c r="O1727" s="358">
        <f t="shared" si="380"/>
        <v>311.5</v>
      </c>
      <c r="P1727" s="358"/>
      <c r="Q1727" s="358"/>
      <c r="R1727" s="358">
        <f t="shared" si="381"/>
        <v>368.2</v>
      </c>
      <c r="S1727" s="358"/>
      <c r="T1727" s="359"/>
      <c r="U1727" s="360">
        <f t="shared" si="382"/>
        <v>12</v>
      </c>
      <c r="V1727" s="241"/>
      <c r="W1727" s="242">
        <f t="shared" si="383"/>
        <v>2.2699999809265137</v>
      </c>
      <c r="X1727" s="242"/>
      <c r="Y1727" s="242"/>
      <c r="Z1727" s="357">
        <f t="shared" si="386"/>
        <v>642.89708602505266</v>
      </c>
      <c r="AA1727" s="357"/>
      <c r="AB1727" s="357"/>
      <c r="AC1727" s="357"/>
      <c r="AD1727" s="358">
        <f t="shared" si="384"/>
        <v>311.5</v>
      </c>
      <c r="AE1727" s="358"/>
      <c r="AF1727" s="358"/>
      <c r="AG1727" s="358">
        <f t="shared" si="385"/>
        <v>368.2</v>
      </c>
      <c r="AH1727" s="358"/>
      <c r="AI1727" s="359"/>
    </row>
    <row r="1728" spans="1:35" s="54" customFormat="1" ht="15.75" hidden="1" customHeight="1" x14ac:dyDescent="0.15">
      <c r="A1728" s="122" t="str">
        <f t="shared" si="376"/>
        <v>×</v>
      </c>
      <c r="B1728" s="53"/>
      <c r="F1728" s="240" t="str">
        <f t="shared" si="377"/>
        <v/>
      </c>
      <c r="G1728" s="241"/>
      <c r="H1728" s="242" t="str">
        <f t="shared" si="378"/>
        <v/>
      </c>
      <c r="I1728" s="242"/>
      <c r="J1728" s="242"/>
      <c r="K1728" s="357" t="str">
        <f t="shared" si="379"/>
        <v/>
      </c>
      <c r="L1728" s="357"/>
      <c r="M1728" s="357"/>
      <c r="N1728" s="357"/>
      <c r="O1728" s="358" t="str">
        <f t="shared" si="380"/>
        <v/>
      </c>
      <c r="P1728" s="358"/>
      <c r="Q1728" s="358"/>
      <c r="R1728" s="358" t="str">
        <f t="shared" si="381"/>
        <v/>
      </c>
      <c r="S1728" s="358"/>
      <c r="T1728" s="359"/>
      <c r="U1728" s="360" t="str">
        <f t="shared" si="382"/>
        <v/>
      </c>
      <c r="V1728" s="241"/>
      <c r="W1728" s="242" t="str">
        <f t="shared" si="383"/>
        <v/>
      </c>
      <c r="X1728" s="242"/>
      <c r="Y1728" s="242"/>
      <c r="Z1728" s="357" t="str">
        <f t="shared" si="386"/>
        <v/>
      </c>
      <c r="AA1728" s="357"/>
      <c r="AB1728" s="357"/>
      <c r="AC1728" s="357"/>
      <c r="AD1728" s="358" t="str">
        <f t="shared" si="384"/>
        <v/>
      </c>
      <c r="AE1728" s="358"/>
      <c r="AF1728" s="358"/>
      <c r="AG1728" s="358" t="str">
        <f t="shared" si="385"/>
        <v/>
      </c>
      <c r="AH1728" s="358"/>
      <c r="AI1728" s="359"/>
    </row>
    <row r="1729" spans="1:36" s="54" customFormat="1" ht="15.75" hidden="1" customHeight="1" x14ac:dyDescent="0.15">
      <c r="A1729" s="122" t="str">
        <f t="shared" si="376"/>
        <v>×</v>
      </c>
      <c r="B1729" s="53"/>
      <c r="F1729" s="240" t="str">
        <f t="shared" si="377"/>
        <v/>
      </c>
      <c r="G1729" s="241"/>
      <c r="H1729" s="242" t="str">
        <f t="shared" si="378"/>
        <v/>
      </c>
      <c r="I1729" s="242"/>
      <c r="J1729" s="242"/>
      <c r="K1729" s="357" t="str">
        <f t="shared" si="379"/>
        <v/>
      </c>
      <c r="L1729" s="357"/>
      <c r="M1729" s="357"/>
      <c r="N1729" s="357"/>
      <c r="O1729" s="358" t="str">
        <f t="shared" si="380"/>
        <v/>
      </c>
      <c r="P1729" s="358"/>
      <c r="Q1729" s="358"/>
      <c r="R1729" s="358" t="str">
        <f t="shared" si="381"/>
        <v/>
      </c>
      <c r="S1729" s="358"/>
      <c r="T1729" s="359"/>
      <c r="U1729" s="360" t="str">
        <f t="shared" si="382"/>
        <v/>
      </c>
      <c r="V1729" s="241"/>
      <c r="W1729" s="242" t="str">
        <f t="shared" si="383"/>
        <v/>
      </c>
      <c r="X1729" s="242"/>
      <c r="Y1729" s="242"/>
      <c r="Z1729" s="357" t="str">
        <f t="shared" si="386"/>
        <v/>
      </c>
      <c r="AA1729" s="357"/>
      <c r="AB1729" s="357"/>
      <c r="AC1729" s="357"/>
      <c r="AD1729" s="358" t="str">
        <f t="shared" si="384"/>
        <v/>
      </c>
      <c r="AE1729" s="358"/>
      <c r="AF1729" s="358"/>
      <c r="AG1729" s="358" t="str">
        <f t="shared" si="385"/>
        <v/>
      </c>
      <c r="AH1729" s="358"/>
      <c r="AI1729" s="359"/>
    </row>
    <row r="1730" spans="1:36" s="54" customFormat="1" ht="15.75" hidden="1" customHeight="1" x14ac:dyDescent="0.15">
      <c r="A1730" s="122" t="str">
        <f t="shared" si="376"/>
        <v>×</v>
      </c>
      <c r="B1730" s="53"/>
      <c r="F1730" s="240" t="str">
        <f t="shared" si="377"/>
        <v/>
      </c>
      <c r="G1730" s="241"/>
      <c r="H1730" s="242" t="str">
        <f t="shared" si="378"/>
        <v/>
      </c>
      <c r="I1730" s="242"/>
      <c r="J1730" s="242"/>
      <c r="K1730" s="357" t="str">
        <f t="shared" si="379"/>
        <v/>
      </c>
      <c r="L1730" s="357"/>
      <c r="M1730" s="357"/>
      <c r="N1730" s="357"/>
      <c r="O1730" s="358" t="str">
        <f t="shared" si="380"/>
        <v/>
      </c>
      <c r="P1730" s="358"/>
      <c r="Q1730" s="358"/>
      <c r="R1730" s="358" t="str">
        <f t="shared" si="381"/>
        <v/>
      </c>
      <c r="S1730" s="358"/>
      <c r="T1730" s="359"/>
      <c r="U1730" s="360" t="str">
        <f t="shared" si="382"/>
        <v/>
      </c>
      <c r="V1730" s="241"/>
      <c r="W1730" s="242" t="str">
        <f t="shared" si="383"/>
        <v/>
      </c>
      <c r="X1730" s="242"/>
      <c r="Y1730" s="242"/>
      <c r="Z1730" s="357" t="str">
        <f t="shared" si="386"/>
        <v/>
      </c>
      <c r="AA1730" s="357"/>
      <c r="AB1730" s="357"/>
      <c r="AC1730" s="357"/>
      <c r="AD1730" s="358" t="str">
        <f t="shared" si="384"/>
        <v/>
      </c>
      <c r="AE1730" s="358"/>
      <c r="AF1730" s="358"/>
      <c r="AG1730" s="358" t="str">
        <f t="shared" si="385"/>
        <v/>
      </c>
      <c r="AH1730" s="358"/>
      <c r="AI1730" s="359"/>
    </row>
    <row r="1731" spans="1:36" s="54" customFormat="1" ht="15.75" hidden="1" customHeight="1" x14ac:dyDescent="0.15">
      <c r="A1731" s="122" t="str">
        <f t="shared" si="376"/>
        <v>×</v>
      </c>
      <c r="B1731" s="53"/>
      <c r="F1731" s="251" t="str">
        <f t="shared" si="377"/>
        <v/>
      </c>
      <c r="G1731" s="252"/>
      <c r="H1731" s="253" t="str">
        <f t="shared" si="378"/>
        <v/>
      </c>
      <c r="I1731" s="253"/>
      <c r="J1731" s="253"/>
      <c r="K1731" s="361" t="str">
        <f t="shared" si="379"/>
        <v/>
      </c>
      <c r="L1731" s="361"/>
      <c r="M1731" s="361"/>
      <c r="N1731" s="361"/>
      <c r="O1731" s="362" t="str">
        <f t="shared" si="380"/>
        <v/>
      </c>
      <c r="P1731" s="362"/>
      <c r="Q1731" s="362"/>
      <c r="R1731" s="362" t="str">
        <f t="shared" si="381"/>
        <v/>
      </c>
      <c r="S1731" s="362"/>
      <c r="T1731" s="363"/>
      <c r="U1731" s="364" t="str">
        <f t="shared" si="382"/>
        <v/>
      </c>
      <c r="V1731" s="252"/>
      <c r="W1731" s="253" t="str">
        <f t="shared" si="383"/>
        <v/>
      </c>
      <c r="X1731" s="253"/>
      <c r="Y1731" s="253"/>
      <c r="Z1731" s="361" t="str">
        <f t="shared" si="386"/>
        <v/>
      </c>
      <c r="AA1731" s="361"/>
      <c r="AB1731" s="361"/>
      <c r="AC1731" s="361"/>
      <c r="AD1731" s="362" t="str">
        <f t="shared" si="384"/>
        <v/>
      </c>
      <c r="AE1731" s="362"/>
      <c r="AF1731" s="362"/>
      <c r="AG1731" s="362" t="str">
        <f t="shared" si="385"/>
        <v/>
      </c>
      <c r="AH1731" s="362"/>
      <c r="AI1731" s="363"/>
    </row>
    <row r="1732" spans="1:36" s="85" customFormat="1" ht="15.75" customHeight="1" x14ac:dyDescent="0.15">
      <c r="A1732" s="123" t="str">
        <f>IF(液状化L1の有無="","","×")</f>
        <v/>
      </c>
      <c r="B1732" s="179" t="s">
        <v>571</v>
      </c>
      <c r="F1732" s="86"/>
      <c r="G1732" s="86"/>
      <c r="H1732" s="86"/>
      <c r="I1732" s="86"/>
      <c r="J1732" s="86"/>
      <c r="K1732" s="86"/>
      <c r="L1732" s="86"/>
      <c r="M1732" s="86"/>
      <c r="N1732" s="86"/>
      <c r="O1732" s="86"/>
      <c r="P1732" s="86"/>
      <c r="Q1732" s="86"/>
      <c r="R1732" s="86"/>
      <c r="S1732" s="86"/>
      <c r="T1732" s="86"/>
      <c r="U1732" s="86"/>
      <c r="V1732" s="86"/>
      <c r="W1732" s="86"/>
      <c r="X1732" s="86"/>
      <c r="Y1732" s="86"/>
      <c r="Z1732" s="86"/>
      <c r="AA1732" s="86"/>
      <c r="AB1732" s="86"/>
      <c r="AC1732" s="86"/>
      <c r="AD1732" s="86"/>
      <c r="AE1732" s="86"/>
      <c r="AF1732" s="86"/>
      <c r="AG1732" s="86"/>
      <c r="AH1732" s="86"/>
      <c r="AI1732" s="86"/>
    </row>
    <row r="1733" spans="1:36" s="85" customFormat="1" ht="15.75" customHeight="1" x14ac:dyDescent="0.15">
      <c r="A1733" s="124" t="str">
        <f>IF(液状化L2の有無="","","×")</f>
        <v/>
      </c>
      <c r="B1733" s="53"/>
    </row>
    <row r="1734" spans="1:36" s="54" customFormat="1" ht="15.75" customHeight="1" x14ac:dyDescent="0.15">
      <c r="A1734" s="124" t="str">
        <f>IF(液状化L2の有無="","","×")</f>
        <v/>
      </c>
      <c r="B1734" s="53"/>
      <c r="F1734" s="87" t="s">
        <v>508</v>
      </c>
      <c r="G1734" s="88"/>
      <c r="H1734" s="88"/>
      <c r="I1734" s="87"/>
      <c r="J1734" s="87"/>
      <c r="K1734" s="87"/>
      <c r="L1734" s="87"/>
      <c r="M1734" s="87"/>
      <c r="N1734" s="87"/>
      <c r="O1734" s="87"/>
      <c r="P1734" s="87"/>
      <c r="Q1734" s="87"/>
      <c r="R1734" s="87"/>
      <c r="S1734" s="87"/>
      <c r="T1734" s="87"/>
      <c r="U1734" s="87"/>
      <c r="V1734" s="87"/>
      <c r="W1734" s="87"/>
      <c r="X1734" s="87"/>
      <c r="Y1734" s="87"/>
      <c r="Z1734" s="87"/>
      <c r="AA1734" s="87"/>
      <c r="AB1734" s="87"/>
      <c r="AC1734" s="87"/>
      <c r="AD1734" s="87"/>
      <c r="AE1734" s="87"/>
      <c r="AF1734" s="87"/>
      <c r="AG1734" s="87"/>
      <c r="AH1734" s="87"/>
      <c r="AI1734" s="87"/>
      <c r="AJ1734" s="89"/>
    </row>
    <row r="1735" spans="1:36" s="54" customFormat="1" ht="15.75" customHeight="1" x14ac:dyDescent="0.15">
      <c r="A1735" s="124" t="str">
        <f>IF(液状化L2の有無="","","×")</f>
        <v/>
      </c>
      <c r="B1735" s="53"/>
      <c r="F1735" s="369" t="s">
        <v>417</v>
      </c>
      <c r="G1735" s="370"/>
      <c r="H1735" s="370"/>
      <c r="I1735" s="370"/>
      <c r="J1735" s="370"/>
      <c r="K1735" s="370"/>
      <c r="L1735" s="370"/>
      <c r="M1735" s="370"/>
      <c r="N1735" s="370"/>
      <c r="O1735" s="370"/>
      <c r="P1735" s="370"/>
      <c r="Q1735" s="370"/>
      <c r="R1735" s="370"/>
      <c r="S1735" s="370"/>
      <c r="T1735" s="371"/>
      <c r="U1735" s="368" t="s">
        <v>418</v>
      </c>
      <c r="V1735" s="266"/>
      <c r="W1735" s="266"/>
      <c r="X1735" s="266"/>
      <c r="Y1735" s="266"/>
      <c r="Z1735" s="266"/>
      <c r="AA1735" s="266"/>
      <c r="AB1735" s="266"/>
      <c r="AC1735" s="266"/>
      <c r="AD1735" s="266"/>
      <c r="AE1735" s="266"/>
      <c r="AF1735" s="266"/>
      <c r="AG1735" s="266"/>
      <c r="AH1735" s="266"/>
      <c r="AI1735" s="372"/>
    </row>
    <row r="1736" spans="1:36" s="54" customFormat="1" ht="15.75" customHeight="1" x14ac:dyDescent="0.15">
      <c r="A1736" s="124" t="str">
        <f>IF(液状化L2の有無="","","×")</f>
        <v/>
      </c>
      <c r="B1736" s="53"/>
      <c r="F1736" s="373" t="s">
        <v>74</v>
      </c>
      <c r="G1736" s="326"/>
      <c r="H1736" s="375" t="s">
        <v>181</v>
      </c>
      <c r="I1736" s="358"/>
      <c r="J1736" s="358"/>
      <c r="K1736" s="326" t="s">
        <v>227</v>
      </c>
      <c r="L1736" s="326"/>
      <c r="M1736" s="326"/>
      <c r="N1736" s="326"/>
      <c r="O1736" s="326" t="s">
        <v>514</v>
      </c>
      <c r="P1736" s="326"/>
      <c r="Q1736" s="326"/>
      <c r="R1736" s="326" t="s">
        <v>515</v>
      </c>
      <c r="S1736" s="326"/>
      <c r="T1736" s="331"/>
      <c r="U1736" s="376" t="s">
        <v>74</v>
      </c>
      <c r="V1736" s="326"/>
      <c r="W1736" s="375" t="s">
        <v>181</v>
      </c>
      <c r="X1736" s="358"/>
      <c r="Y1736" s="358"/>
      <c r="Z1736" s="326" t="s">
        <v>227</v>
      </c>
      <c r="AA1736" s="326"/>
      <c r="AB1736" s="326"/>
      <c r="AC1736" s="326"/>
      <c r="AD1736" s="326" t="s">
        <v>514</v>
      </c>
      <c r="AE1736" s="326"/>
      <c r="AF1736" s="326"/>
      <c r="AG1736" s="326" t="s">
        <v>515</v>
      </c>
      <c r="AH1736" s="326"/>
      <c r="AI1736" s="331"/>
    </row>
    <row r="1737" spans="1:36" s="54" customFormat="1" ht="15.75" customHeight="1" x14ac:dyDescent="0.15">
      <c r="A1737" s="124" t="str">
        <f>IF(液状化L2の有無="","","×")</f>
        <v/>
      </c>
      <c r="B1737" s="53"/>
      <c r="F1737" s="374"/>
      <c r="G1737" s="327"/>
      <c r="H1737" s="362"/>
      <c r="I1737" s="362"/>
      <c r="J1737" s="362"/>
      <c r="K1737" s="327"/>
      <c r="L1737" s="327"/>
      <c r="M1737" s="327"/>
      <c r="N1737" s="327"/>
      <c r="O1737" s="327"/>
      <c r="P1737" s="327"/>
      <c r="Q1737" s="327"/>
      <c r="R1737" s="327"/>
      <c r="S1737" s="327"/>
      <c r="T1737" s="332"/>
      <c r="U1737" s="377"/>
      <c r="V1737" s="327"/>
      <c r="W1737" s="362"/>
      <c r="X1737" s="362"/>
      <c r="Y1737" s="362"/>
      <c r="Z1737" s="327"/>
      <c r="AA1737" s="327"/>
      <c r="AB1737" s="327"/>
      <c r="AC1737" s="327"/>
      <c r="AD1737" s="327"/>
      <c r="AE1737" s="327"/>
      <c r="AF1737" s="327"/>
      <c r="AG1737" s="327"/>
      <c r="AH1737" s="327"/>
      <c r="AI1737" s="332"/>
    </row>
    <row r="1738" spans="1:36" s="54" customFormat="1" ht="15.75" customHeight="1" x14ac:dyDescent="0.15">
      <c r="A1738" s="124" t="str">
        <f t="shared" ref="A1738:A1753" si="387">IF(液状化L2の有無="",IF(LEN(F1738)+LEN(U1738)=0,"×",""),"×")</f>
        <v/>
      </c>
      <c r="B1738" s="53"/>
      <c r="F1738" s="265">
        <f t="shared" ref="F1738:F1753" si="388">IF(F1044="","",F1044)</f>
        <v>2</v>
      </c>
      <c r="G1738" s="266"/>
      <c r="H1738" s="267">
        <f t="shared" ref="H1738:H1753" si="389">IF(H1044="","",H1044)</f>
        <v>0.33000001311302185</v>
      </c>
      <c r="I1738" s="267"/>
      <c r="J1738" s="267"/>
      <c r="K1738" s="365">
        <f t="shared" ref="K1738:K1753" si="390">IF(Q1044="","",Q1044)</f>
        <v>0</v>
      </c>
      <c r="L1738" s="365"/>
      <c r="M1738" s="365"/>
      <c r="N1738" s="365"/>
      <c r="O1738" s="366">
        <f t="shared" ref="O1738:O1753" si="391">IF(K1738="","",ROUND(K1738/H1738*$AH$1685,1))</f>
        <v>0</v>
      </c>
      <c r="P1738" s="366"/>
      <c r="Q1738" s="366"/>
      <c r="R1738" s="366">
        <f t="shared" ref="R1738:R1753" si="392">IF(K1738="","",ROUND(K1738/H1738*$AH$1686,1))</f>
        <v>0</v>
      </c>
      <c r="S1738" s="366"/>
      <c r="T1738" s="367"/>
      <c r="U1738" s="368">
        <f t="shared" ref="U1738:U1753" si="393">IF(U1044="","",U1044)</f>
        <v>2</v>
      </c>
      <c r="V1738" s="266"/>
      <c r="W1738" s="267">
        <f t="shared" ref="W1738:W1753" si="394">IF(W1044="","",W1044)</f>
        <v>0.33000001311302185</v>
      </c>
      <c r="X1738" s="267"/>
      <c r="Y1738" s="267"/>
      <c r="Z1738" s="365">
        <f t="shared" ref="Z1738:Z1753" si="395">IF(AF1044="","",AF1044)</f>
        <v>0</v>
      </c>
      <c r="AA1738" s="365"/>
      <c r="AB1738" s="365"/>
      <c r="AC1738" s="365"/>
      <c r="AD1738" s="366">
        <f t="shared" ref="AD1738:AD1753" si="396">IF(Z1738="","",ROUND(Z1738/W1738*$AH$1685,1))</f>
        <v>0</v>
      </c>
      <c r="AE1738" s="366"/>
      <c r="AF1738" s="366"/>
      <c r="AG1738" s="366">
        <f t="shared" ref="AG1738:AG1753" si="397">IF(Z1738="","",ROUND(Z1738/W1738*$AH$1686,1))</f>
        <v>0</v>
      </c>
      <c r="AH1738" s="366"/>
      <c r="AI1738" s="367"/>
    </row>
    <row r="1739" spans="1:36" s="54" customFormat="1" ht="15.75" customHeight="1" x14ac:dyDescent="0.15">
      <c r="A1739" s="124" t="str">
        <f t="shared" si="387"/>
        <v/>
      </c>
      <c r="B1739" s="53"/>
      <c r="F1739" s="240">
        <f t="shared" si="388"/>
        <v>3</v>
      </c>
      <c r="G1739" s="241"/>
      <c r="H1739" s="242">
        <f t="shared" si="389"/>
        <v>1.5</v>
      </c>
      <c r="I1739" s="242"/>
      <c r="J1739" s="242"/>
      <c r="K1739" s="357">
        <f t="shared" si="390"/>
        <v>0</v>
      </c>
      <c r="L1739" s="357"/>
      <c r="M1739" s="357"/>
      <c r="N1739" s="357"/>
      <c r="O1739" s="358">
        <f t="shared" si="391"/>
        <v>0</v>
      </c>
      <c r="P1739" s="358"/>
      <c r="Q1739" s="358"/>
      <c r="R1739" s="358">
        <f t="shared" si="392"/>
        <v>0</v>
      </c>
      <c r="S1739" s="358"/>
      <c r="T1739" s="359"/>
      <c r="U1739" s="360">
        <f t="shared" si="393"/>
        <v>3</v>
      </c>
      <c r="V1739" s="241"/>
      <c r="W1739" s="242">
        <f t="shared" si="394"/>
        <v>1.5</v>
      </c>
      <c r="X1739" s="242"/>
      <c r="Y1739" s="242"/>
      <c r="Z1739" s="357">
        <f t="shared" si="395"/>
        <v>0</v>
      </c>
      <c r="AA1739" s="357"/>
      <c r="AB1739" s="357"/>
      <c r="AC1739" s="357"/>
      <c r="AD1739" s="358">
        <f t="shared" si="396"/>
        <v>0</v>
      </c>
      <c r="AE1739" s="358"/>
      <c r="AF1739" s="358"/>
      <c r="AG1739" s="358">
        <f t="shared" si="397"/>
        <v>0</v>
      </c>
      <c r="AH1739" s="358"/>
      <c r="AI1739" s="359"/>
    </row>
    <row r="1740" spans="1:36" s="54" customFormat="1" ht="15.75" customHeight="1" x14ac:dyDescent="0.15">
      <c r="A1740" s="124" t="str">
        <f t="shared" si="387"/>
        <v/>
      </c>
      <c r="B1740" s="53"/>
      <c r="F1740" s="240">
        <f t="shared" si="388"/>
        <v>4</v>
      </c>
      <c r="G1740" s="241"/>
      <c r="H1740" s="242">
        <f t="shared" si="389"/>
        <v>5.2000002861022949</v>
      </c>
      <c r="I1740" s="242"/>
      <c r="J1740" s="242"/>
      <c r="K1740" s="357">
        <f t="shared" si="390"/>
        <v>0</v>
      </c>
      <c r="L1740" s="357"/>
      <c r="M1740" s="357"/>
      <c r="N1740" s="357"/>
      <c r="O1740" s="358">
        <f t="shared" si="391"/>
        <v>0</v>
      </c>
      <c r="P1740" s="358"/>
      <c r="Q1740" s="358"/>
      <c r="R1740" s="358">
        <f t="shared" si="392"/>
        <v>0</v>
      </c>
      <c r="S1740" s="358"/>
      <c r="T1740" s="359"/>
      <c r="U1740" s="360">
        <f t="shared" si="393"/>
        <v>4</v>
      </c>
      <c r="V1740" s="241"/>
      <c r="W1740" s="242">
        <f t="shared" si="394"/>
        <v>5.2000002861022949</v>
      </c>
      <c r="X1740" s="242"/>
      <c r="Y1740" s="242"/>
      <c r="Z1740" s="357">
        <f t="shared" si="395"/>
        <v>0</v>
      </c>
      <c r="AA1740" s="357"/>
      <c r="AB1740" s="357"/>
      <c r="AC1740" s="357"/>
      <c r="AD1740" s="358">
        <f t="shared" si="396"/>
        <v>0</v>
      </c>
      <c r="AE1740" s="358"/>
      <c r="AF1740" s="358"/>
      <c r="AG1740" s="358">
        <f t="shared" si="397"/>
        <v>0</v>
      </c>
      <c r="AH1740" s="358"/>
      <c r="AI1740" s="359"/>
    </row>
    <row r="1741" spans="1:36" s="54" customFormat="1" ht="15.75" customHeight="1" x14ac:dyDescent="0.15">
      <c r="A1741" s="124" t="str">
        <f t="shared" si="387"/>
        <v/>
      </c>
      <c r="B1741" s="53"/>
      <c r="F1741" s="240">
        <f t="shared" si="388"/>
        <v>4</v>
      </c>
      <c r="G1741" s="241"/>
      <c r="H1741" s="242">
        <f t="shared" si="389"/>
        <v>1.3499999046325684</v>
      </c>
      <c r="I1741" s="242"/>
      <c r="J1741" s="242"/>
      <c r="K1741" s="357">
        <f t="shared" si="390"/>
        <v>127.23449348221794</v>
      </c>
      <c r="L1741" s="357"/>
      <c r="M1741" s="357"/>
      <c r="N1741" s="357"/>
      <c r="O1741" s="358">
        <f t="shared" si="391"/>
        <v>103.7</v>
      </c>
      <c r="P1741" s="358"/>
      <c r="Q1741" s="358"/>
      <c r="R1741" s="358">
        <f t="shared" si="392"/>
        <v>122.5</v>
      </c>
      <c r="S1741" s="358"/>
      <c r="T1741" s="359"/>
      <c r="U1741" s="360">
        <f t="shared" si="393"/>
        <v>4</v>
      </c>
      <c r="V1741" s="241"/>
      <c r="W1741" s="242">
        <f t="shared" si="394"/>
        <v>1.3499999046325684</v>
      </c>
      <c r="X1741" s="242"/>
      <c r="Y1741" s="242"/>
      <c r="Z1741" s="357">
        <f t="shared" si="395"/>
        <v>127.23449348221794</v>
      </c>
      <c r="AA1741" s="357"/>
      <c r="AB1741" s="357"/>
      <c r="AC1741" s="357"/>
      <c r="AD1741" s="358">
        <f t="shared" si="396"/>
        <v>103.7</v>
      </c>
      <c r="AE1741" s="358"/>
      <c r="AF1741" s="358"/>
      <c r="AG1741" s="358">
        <f t="shared" si="397"/>
        <v>122.5</v>
      </c>
      <c r="AH1741" s="358"/>
      <c r="AI1741" s="359"/>
    </row>
    <row r="1742" spans="1:36" s="54" customFormat="1" ht="15.75" customHeight="1" x14ac:dyDescent="0.15">
      <c r="A1742" s="124" t="str">
        <f t="shared" si="387"/>
        <v/>
      </c>
      <c r="B1742" s="53"/>
      <c r="F1742" s="240">
        <f t="shared" si="388"/>
        <v>5</v>
      </c>
      <c r="G1742" s="241"/>
      <c r="H1742" s="242">
        <f t="shared" si="389"/>
        <v>3.4500000476837158</v>
      </c>
      <c r="I1742" s="242"/>
      <c r="J1742" s="242"/>
      <c r="K1742" s="357">
        <f t="shared" si="390"/>
        <v>604.78801010156803</v>
      </c>
      <c r="L1742" s="357"/>
      <c r="M1742" s="357"/>
      <c r="N1742" s="357"/>
      <c r="O1742" s="358">
        <f t="shared" si="391"/>
        <v>192.8</v>
      </c>
      <c r="P1742" s="358"/>
      <c r="Q1742" s="358"/>
      <c r="R1742" s="358">
        <f t="shared" si="392"/>
        <v>227.9</v>
      </c>
      <c r="S1742" s="358"/>
      <c r="T1742" s="359"/>
      <c r="U1742" s="360">
        <f t="shared" si="393"/>
        <v>5</v>
      </c>
      <c r="V1742" s="241"/>
      <c r="W1742" s="242">
        <f t="shared" si="394"/>
        <v>3.4500000476837158</v>
      </c>
      <c r="X1742" s="242"/>
      <c r="Y1742" s="242"/>
      <c r="Z1742" s="357">
        <f t="shared" si="395"/>
        <v>604.78801010156803</v>
      </c>
      <c r="AA1742" s="357"/>
      <c r="AB1742" s="357"/>
      <c r="AC1742" s="357"/>
      <c r="AD1742" s="358">
        <f t="shared" si="396"/>
        <v>192.8</v>
      </c>
      <c r="AE1742" s="358"/>
      <c r="AF1742" s="358"/>
      <c r="AG1742" s="358">
        <f t="shared" si="397"/>
        <v>227.9</v>
      </c>
      <c r="AH1742" s="358"/>
      <c r="AI1742" s="359"/>
    </row>
    <row r="1743" spans="1:36" s="54" customFormat="1" ht="15.75" customHeight="1" x14ac:dyDescent="0.15">
      <c r="A1743" s="124" t="str">
        <f t="shared" si="387"/>
        <v/>
      </c>
      <c r="B1743" s="53"/>
      <c r="F1743" s="240">
        <f t="shared" si="388"/>
        <v>6</v>
      </c>
      <c r="G1743" s="241"/>
      <c r="H1743" s="242">
        <f t="shared" si="389"/>
        <v>2.3499999046325684</v>
      </c>
      <c r="I1743" s="242"/>
      <c r="J1743" s="242"/>
      <c r="K1743" s="357">
        <f t="shared" si="390"/>
        <v>664.44681926973522</v>
      </c>
      <c r="L1743" s="357"/>
      <c r="M1743" s="357"/>
      <c r="N1743" s="357"/>
      <c r="O1743" s="358">
        <f t="shared" si="391"/>
        <v>311</v>
      </c>
      <c r="P1743" s="358"/>
      <c r="Q1743" s="358"/>
      <c r="R1743" s="358">
        <f t="shared" si="392"/>
        <v>367.6</v>
      </c>
      <c r="S1743" s="358"/>
      <c r="T1743" s="359"/>
      <c r="U1743" s="360">
        <f t="shared" si="393"/>
        <v>6</v>
      </c>
      <c r="V1743" s="241"/>
      <c r="W1743" s="242">
        <f t="shared" si="394"/>
        <v>2.3499999046325684</v>
      </c>
      <c r="X1743" s="242"/>
      <c r="Y1743" s="242"/>
      <c r="Z1743" s="357">
        <f t="shared" si="395"/>
        <v>664.44681926973522</v>
      </c>
      <c r="AA1743" s="357"/>
      <c r="AB1743" s="357"/>
      <c r="AC1743" s="357"/>
      <c r="AD1743" s="358">
        <f t="shared" si="396"/>
        <v>311</v>
      </c>
      <c r="AE1743" s="358"/>
      <c r="AF1743" s="358"/>
      <c r="AG1743" s="358">
        <f t="shared" si="397"/>
        <v>367.6</v>
      </c>
      <c r="AH1743" s="358"/>
      <c r="AI1743" s="359"/>
    </row>
    <row r="1744" spans="1:36" s="54" customFormat="1" ht="15.75" customHeight="1" x14ac:dyDescent="0.15">
      <c r="A1744" s="124" t="str">
        <f t="shared" si="387"/>
        <v/>
      </c>
      <c r="B1744" s="53"/>
      <c r="F1744" s="240">
        <f t="shared" si="388"/>
        <v>7</v>
      </c>
      <c r="G1744" s="241"/>
      <c r="H1744" s="242">
        <f t="shared" si="389"/>
        <v>8.6000003814697266</v>
      </c>
      <c r="I1744" s="242"/>
      <c r="J1744" s="242"/>
      <c r="K1744" s="357">
        <f t="shared" si="390"/>
        <v>2699.0680321275418</v>
      </c>
      <c r="L1744" s="357"/>
      <c r="M1744" s="357"/>
      <c r="N1744" s="357"/>
      <c r="O1744" s="358">
        <f t="shared" si="391"/>
        <v>345.2</v>
      </c>
      <c r="P1744" s="358"/>
      <c r="Q1744" s="358"/>
      <c r="R1744" s="358">
        <f t="shared" si="392"/>
        <v>408</v>
      </c>
      <c r="S1744" s="358"/>
      <c r="T1744" s="359"/>
      <c r="U1744" s="360">
        <f t="shared" si="393"/>
        <v>7</v>
      </c>
      <c r="V1744" s="241"/>
      <c r="W1744" s="242">
        <f t="shared" si="394"/>
        <v>8.6000003814697266</v>
      </c>
      <c r="X1744" s="242"/>
      <c r="Y1744" s="242"/>
      <c r="Z1744" s="357">
        <f t="shared" si="395"/>
        <v>2699.0680321275418</v>
      </c>
      <c r="AA1744" s="357"/>
      <c r="AB1744" s="357"/>
      <c r="AC1744" s="357"/>
      <c r="AD1744" s="358">
        <f t="shared" si="396"/>
        <v>345.2</v>
      </c>
      <c r="AE1744" s="358"/>
      <c r="AF1744" s="358"/>
      <c r="AG1744" s="358">
        <f t="shared" si="397"/>
        <v>408</v>
      </c>
      <c r="AH1744" s="358"/>
      <c r="AI1744" s="359"/>
    </row>
    <row r="1745" spans="1:36" s="54" customFormat="1" ht="15.75" customHeight="1" x14ac:dyDescent="0.15">
      <c r="A1745" s="124" t="str">
        <f t="shared" si="387"/>
        <v/>
      </c>
      <c r="B1745" s="53"/>
      <c r="F1745" s="240">
        <f t="shared" si="388"/>
        <v>8</v>
      </c>
      <c r="G1745" s="241"/>
      <c r="H1745" s="242">
        <f t="shared" si="389"/>
        <v>2.2000000476837158</v>
      </c>
      <c r="I1745" s="242"/>
      <c r="J1745" s="242"/>
      <c r="K1745" s="357">
        <f t="shared" si="390"/>
        <v>614.7782797059466</v>
      </c>
      <c r="L1745" s="357"/>
      <c r="M1745" s="357"/>
      <c r="N1745" s="357"/>
      <c r="O1745" s="358">
        <f t="shared" si="391"/>
        <v>307.39999999999998</v>
      </c>
      <c r="P1745" s="358"/>
      <c r="Q1745" s="358"/>
      <c r="R1745" s="358">
        <f t="shared" si="392"/>
        <v>363.3</v>
      </c>
      <c r="S1745" s="358"/>
      <c r="T1745" s="359"/>
      <c r="U1745" s="360">
        <f t="shared" si="393"/>
        <v>8</v>
      </c>
      <c r="V1745" s="241"/>
      <c r="W1745" s="242">
        <f t="shared" si="394"/>
        <v>2.2000000476837158</v>
      </c>
      <c r="X1745" s="242"/>
      <c r="Y1745" s="242"/>
      <c r="Z1745" s="357">
        <f t="shared" si="395"/>
        <v>614.7782797059466</v>
      </c>
      <c r="AA1745" s="357"/>
      <c r="AB1745" s="357"/>
      <c r="AC1745" s="357"/>
      <c r="AD1745" s="358">
        <f t="shared" si="396"/>
        <v>307.39999999999998</v>
      </c>
      <c r="AE1745" s="358"/>
      <c r="AF1745" s="358"/>
      <c r="AG1745" s="358">
        <f t="shared" si="397"/>
        <v>363.3</v>
      </c>
      <c r="AH1745" s="358"/>
      <c r="AI1745" s="359"/>
    </row>
    <row r="1746" spans="1:36" s="54" customFormat="1" ht="15.75" customHeight="1" x14ac:dyDescent="0.15">
      <c r="A1746" s="124" t="str">
        <f t="shared" si="387"/>
        <v/>
      </c>
      <c r="B1746" s="53"/>
      <c r="F1746" s="240">
        <f t="shared" si="388"/>
        <v>9</v>
      </c>
      <c r="G1746" s="241"/>
      <c r="H1746" s="242">
        <f t="shared" si="389"/>
        <v>1.5</v>
      </c>
      <c r="I1746" s="242"/>
      <c r="J1746" s="242"/>
      <c r="K1746" s="357">
        <f t="shared" si="390"/>
        <v>1039.081770174824</v>
      </c>
      <c r="L1746" s="357"/>
      <c r="M1746" s="357"/>
      <c r="N1746" s="357"/>
      <c r="O1746" s="358">
        <f t="shared" si="391"/>
        <v>762</v>
      </c>
      <c r="P1746" s="358"/>
      <c r="Q1746" s="358"/>
      <c r="R1746" s="358">
        <f t="shared" si="392"/>
        <v>900.5</v>
      </c>
      <c r="S1746" s="358"/>
      <c r="T1746" s="359"/>
      <c r="U1746" s="360">
        <f t="shared" si="393"/>
        <v>9</v>
      </c>
      <c r="V1746" s="241"/>
      <c r="W1746" s="242">
        <f t="shared" si="394"/>
        <v>1.5</v>
      </c>
      <c r="X1746" s="242"/>
      <c r="Y1746" s="242"/>
      <c r="Z1746" s="357">
        <f t="shared" si="395"/>
        <v>1039.081770174824</v>
      </c>
      <c r="AA1746" s="357"/>
      <c r="AB1746" s="357"/>
      <c r="AC1746" s="357"/>
      <c r="AD1746" s="358">
        <f t="shared" si="396"/>
        <v>762</v>
      </c>
      <c r="AE1746" s="358"/>
      <c r="AF1746" s="358"/>
      <c r="AG1746" s="358">
        <f t="shared" si="397"/>
        <v>900.5</v>
      </c>
      <c r="AH1746" s="358"/>
      <c r="AI1746" s="359"/>
    </row>
    <row r="1747" spans="1:36" s="54" customFormat="1" ht="15.75" customHeight="1" x14ac:dyDescent="0.15">
      <c r="A1747" s="124" t="str">
        <f t="shared" si="387"/>
        <v/>
      </c>
      <c r="B1747" s="53"/>
      <c r="F1747" s="240">
        <f t="shared" si="388"/>
        <v>10</v>
      </c>
      <c r="G1747" s="241"/>
      <c r="H1747" s="242">
        <f t="shared" si="389"/>
        <v>3.8499999046325684</v>
      </c>
      <c r="I1747" s="242"/>
      <c r="J1747" s="242"/>
      <c r="K1747" s="357">
        <f t="shared" si="390"/>
        <v>1090.3760972168645</v>
      </c>
      <c r="L1747" s="357"/>
      <c r="M1747" s="357"/>
      <c r="N1747" s="357"/>
      <c r="O1747" s="358">
        <f t="shared" si="391"/>
        <v>311.5</v>
      </c>
      <c r="P1747" s="358"/>
      <c r="Q1747" s="358"/>
      <c r="R1747" s="358">
        <f t="shared" si="392"/>
        <v>368.2</v>
      </c>
      <c r="S1747" s="358"/>
      <c r="T1747" s="359"/>
      <c r="U1747" s="360">
        <f t="shared" si="393"/>
        <v>10</v>
      </c>
      <c r="V1747" s="241"/>
      <c r="W1747" s="242">
        <f t="shared" si="394"/>
        <v>3.8499999046325684</v>
      </c>
      <c r="X1747" s="242"/>
      <c r="Y1747" s="242"/>
      <c r="Z1747" s="357">
        <f t="shared" si="395"/>
        <v>1090.3760972168645</v>
      </c>
      <c r="AA1747" s="357"/>
      <c r="AB1747" s="357"/>
      <c r="AC1747" s="357"/>
      <c r="AD1747" s="358">
        <f t="shared" si="396"/>
        <v>311.5</v>
      </c>
      <c r="AE1747" s="358"/>
      <c r="AF1747" s="358"/>
      <c r="AG1747" s="358">
        <f t="shared" si="397"/>
        <v>368.2</v>
      </c>
      <c r="AH1747" s="358"/>
      <c r="AI1747" s="359"/>
    </row>
    <row r="1748" spans="1:36" s="54" customFormat="1" ht="15.75" customHeight="1" x14ac:dyDescent="0.15">
      <c r="A1748" s="124" t="str">
        <f t="shared" si="387"/>
        <v/>
      </c>
      <c r="B1748" s="53"/>
      <c r="F1748" s="240">
        <f t="shared" si="388"/>
        <v>11</v>
      </c>
      <c r="G1748" s="241"/>
      <c r="H1748" s="242">
        <f t="shared" si="389"/>
        <v>2.4000000953674316</v>
      </c>
      <c r="I1748" s="242"/>
      <c r="J1748" s="242"/>
      <c r="K1748" s="357">
        <f t="shared" si="390"/>
        <v>2216.7078644570111</v>
      </c>
      <c r="L1748" s="357"/>
      <c r="M1748" s="357"/>
      <c r="N1748" s="357"/>
      <c r="O1748" s="358">
        <f t="shared" si="391"/>
        <v>1016</v>
      </c>
      <c r="P1748" s="358"/>
      <c r="Q1748" s="358"/>
      <c r="R1748" s="358">
        <f t="shared" si="392"/>
        <v>1200.7</v>
      </c>
      <c r="S1748" s="358"/>
      <c r="T1748" s="359"/>
      <c r="U1748" s="360">
        <f t="shared" si="393"/>
        <v>11</v>
      </c>
      <c r="V1748" s="241"/>
      <c r="W1748" s="242">
        <f t="shared" si="394"/>
        <v>2.4000000953674316</v>
      </c>
      <c r="X1748" s="242"/>
      <c r="Y1748" s="242"/>
      <c r="Z1748" s="357">
        <f t="shared" si="395"/>
        <v>2216.7078644570111</v>
      </c>
      <c r="AA1748" s="357"/>
      <c r="AB1748" s="357"/>
      <c r="AC1748" s="357"/>
      <c r="AD1748" s="358">
        <f t="shared" si="396"/>
        <v>1016</v>
      </c>
      <c r="AE1748" s="358"/>
      <c r="AF1748" s="358"/>
      <c r="AG1748" s="358">
        <f t="shared" si="397"/>
        <v>1200.7</v>
      </c>
      <c r="AH1748" s="358"/>
      <c r="AI1748" s="359"/>
    </row>
    <row r="1749" spans="1:36" s="54" customFormat="1" ht="15.75" customHeight="1" x14ac:dyDescent="0.15">
      <c r="A1749" s="124" t="str">
        <f t="shared" si="387"/>
        <v/>
      </c>
      <c r="B1749" s="53"/>
      <c r="F1749" s="240">
        <f t="shared" si="388"/>
        <v>12</v>
      </c>
      <c r="G1749" s="241"/>
      <c r="H1749" s="242">
        <f t="shared" si="389"/>
        <v>2.2699999809265137</v>
      </c>
      <c r="I1749" s="242"/>
      <c r="J1749" s="242"/>
      <c r="K1749" s="357">
        <f t="shared" si="390"/>
        <v>642.89708602505266</v>
      </c>
      <c r="L1749" s="357"/>
      <c r="M1749" s="357"/>
      <c r="N1749" s="357"/>
      <c r="O1749" s="358">
        <f t="shared" si="391"/>
        <v>311.5</v>
      </c>
      <c r="P1749" s="358"/>
      <c r="Q1749" s="358"/>
      <c r="R1749" s="358">
        <f t="shared" si="392"/>
        <v>368.2</v>
      </c>
      <c r="S1749" s="358"/>
      <c r="T1749" s="359"/>
      <c r="U1749" s="360">
        <f t="shared" si="393"/>
        <v>12</v>
      </c>
      <c r="V1749" s="241"/>
      <c r="W1749" s="242">
        <f t="shared" si="394"/>
        <v>2.2699999809265137</v>
      </c>
      <c r="X1749" s="242"/>
      <c r="Y1749" s="242"/>
      <c r="Z1749" s="357">
        <f t="shared" si="395"/>
        <v>642.89708602505266</v>
      </c>
      <c r="AA1749" s="357"/>
      <c r="AB1749" s="357"/>
      <c r="AC1749" s="357"/>
      <c r="AD1749" s="358">
        <f t="shared" si="396"/>
        <v>311.5</v>
      </c>
      <c r="AE1749" s="358"/>
      <c r="AF1749" s="358"/>
      <c r="AG1749" s="358">
        <f t="shared" si="397"/>
        <v>368.2</v>
      </c>
      <c r="AH1749" s="358"/>
      <c r="AI1749" s="359"/>
    </row>
    <row r="1750" spans="1:36" s="54" customFormat="1" ht="15.75" hidden="1" customHeight="1" x14ac:dyDescent="0.15">
      <c r="A1750" s="124" t="str">
        <f t="shared" si="387"/>
        <v>×</v>
      </c>
      <c r="B1750" s="53"/>
      <c r="F1750" s="240" t="str">
        <f t="shared" si="388"/>
        <v/>
      </c>
      <c r="G1750" s="241"/>
      <c r="H1750" s="242" t="str">
        <f t="shared" si="389"/>
        <v/>
      </c>
      <c r="I1750" s="242"/>
      <c r="J1750" s="242"/>
      <c r="K1750" s="357" t="str">
        <f t="shared" si="390"/>
        <v/>
      </c>
      <c r="L1750" s="357"/>
      <c r="M1750" s="357"/>
      <c r="N1750" s="357"/>
      <c r="O1750" s="358" t="str">
        <f t="shared" si="391"/>
        <v/>
      </c>
      <c r="P1750" s="358"/>
      <c r="Q1750" s="358"/>
      <c r="R1750" s="358" t="str">
        <f t="shared" si="392"/>
        <v/>
      </c>
      <c r="S1750" s="358"/>
      <c r="T1750" s="359"/>
      <c r="U1750" s="360" t="str">
        <f t="shared" si="393"/>
        <v/>
      </c>
      <c r="V1750" s="241"/>
      <c r="W1750" s="242" t="str">
        <f t="shared" si="394"/>
        <v/>
      </c>
      <c r="X1750" s="242"/>
      <c r="Y1750" s="242"/>
      <c r="Z1750" s="357" t="str">
        <f t="shared" si="395"/>
        <v/>
      </c>
      <c r="AA1750" s="357"/>
      <c r="AB1750" s="357"/>
      <c r="AC1750" s="357"/>
      <c r="AD1750" s="358" t="str">
        <f t="shared" si="396"/>
        <v/>
      </c>
      <c r="AE1750" s="358"/>
      <c r="AF1750" s="358"/>
      <c r="AG1750" s="358" t="str">
        <f t="shared" si="397"/>
        <v/>
      </c>
      <c r="AH1750" s="358"/>
      <c r="AI1750" s="359"/>
    </row>
    <row r="1751" spans="1:36" s="54" customFormat="1" ht="15.75" hidden="1" customHeight="1" x14ac:dyDescent="0.15">
      <c r="A1751" s="124" t="str">
        <f t="shared" si="387"/>
        <v>×</v>
      </c>
      <c r="B1751" s="53"/>
      <c r="F1751" s="240" t="str">
        <f t="shared" si="388"/>
        <v/>
      </c>
      <c r="G1751" s="241"/>
      <c r="H1751" s="242" t="str">
        <f t="shared" si="389"/>
        <v/>
      </c>
      <c r="I1751" s="242"/>
      <c r="J1751" s="242"/>
      <c r="K1751" s="357" t="str">
        <f t="shared" si="390"/>
        <v/>
      </c>
      <c r="L1751" s="357"/>
      <c r="M1751" s="357"/>
      <c r="N1751" s="357"/>
      <c r="O1751" s="358" t="str">
        <f t="shared" si="391"/>
        <v/>
      </c>
      <c r="P1751" s="358"/>
      <c r="Q1751" s="358"/>
      <c r="R1751" s="358" t="str">
        <f t="shared" si="392"/>
        <v/>
      </c>
      <c r="S1751" s="358"/>
      <c r="T1751" s="359"/>
      <c r="U1751" s="360" t="str">
        <f t="shared" si="393"/>
        <v/>
      </c>
      <c r="V1751" s="241"/>
      <c r="W1751" s="242" t="str">
        <f t="shared" si="394"/>
        <v/>
      </c>
      <c r="X1751" s="242"/>
      <c r="Y1751" s="242"/>
      <c r="Z1751" s="357" t="str">
        <f t="shared" si="395"/>
        <v/>
      </c>
      <c r="AA1751" s="357"/>
      <c r="AB1751" s="357"/>
      <c r="AC1751" s="357"/>
      <c r="AD1751" s="358" t="str">
        <f t="shared" si="396"/>
        <v/>
      </c>
      <c r="AE1751" s="358"/>
      <c r="AF1751" s="358"/>
      <c r="AG1751" s="358" t="str">
        <f t="shared" si="397"/>
        <v/>
      </c>
      <c r="AH1751" s="358"/>
      <c r="AI1751" s="359"/>
    </row>
    <row r="1752" spans="1:36" s="54" customFormat="1" ht="15.75" hidden="1" customHeight="1" x14ac:dyDescent="0.15">
      <c r="A1752" s="124" t="str">
        <f t="shared" si="387"/>
        <v>×</v>
      </c>
      <c r="B1752" s="53"/>
      <c r="F1752" s="240" t="str">
        <f t="shared" si="388"/>
        <v/>
      </c>
      <c r="G1752" s="241"/>
      <c r="H1752" s="242" t="str">
        <f t="shared" si="389"/>
        <v/>
      </c>
      <c r="I1752" s="242"/>
      <c r="J1752" s="242"/>
      <c r="K1752" s="357" t="str">
        <f t="shared" si="390"/>
        <v/>
      </c>
      <c r="L1752" s="357"/>
      <c r="M1752" s="357"/>
      <c r="N1752" s="357"/>
      <c r="O1752" s="358" t="str">
        <f t="shared" si="391"/>
        <v/>
      </c>
      <c r="P1752" s="358"/>
      <c r="Q1752" s="358"/>
      <c r="R1752" s="358" t="str">
        <f t="shared" si="392"/>
        <v/>
      </c>
      <c r="S1752" s="358"/>
      <c r="T1752" s="359"/>
      <c r="U1752" s="360" t="str">
        <f t="shared" si="393"/>
        <v/>
      </c>
      <c r="V1752" s="241"/>
      <c r="W1752" s="242" t="str">
        <f t="shared" si="394"/>
        <v/>
      </c>
      <c r="X1752" s="242"/>
      <c r="Y1752" s="242"/>
      <c r="Z1752" s="357" t="str">
        <f t="shared" si="395"/>
        <v/>
      </c>
      <c r="AA1752" s="357"/>
      <c r="AB1752" s="357"/>
      <c r="AC1752" s="357"/>
      <c r="AD1752" s="358" t="str">
        <f t="shared" si="396"/>
        <v/>
      </c>
      <c r="AE1752" s="358"/>
      <c r="AF1752" s="358"/>
      <c r="AG1752" s="358" t="str">
        <f t="shared" si="397"/>
        <v/>
      </c>
      <c r="AH1752" s="358"/>
      <c r="AI1752" s="359"/>
    </row>
    <row r="1753" spans="1:36" s="54" customFormat="1" ht="15.75" hidden="1" customHeight="1" x14ac:dyDescent="0.15">
      <c r="A1753" s="124" t="str">
        <f t="shared" si="387"/>
        <v>×</v>
      </c>
      <c r="B1753" s="53"/>
      <c r="F1753" s="251" t="str">
        <f t="shared" si="388"/>
        <v/>
      </c>
      <c r="G1753" s="252"/>
      <c r="H1753" s="253" t="str">
        <f t="shared" si="389"/>
        <v/>
      </c>
      <c r="I1753" s="253"/>
      <c r="J1753" s="253"/>
      <c r="K1753" s="361" t="str">
        <f t="shared" si="390"/>
        <v/>
      </c>
      <c r="L1753" s="361"/>
      <c r="M1753" s="361"/>
      <c r="N1753" s="361"/>
      <c r="O1753" s="362" t="str">
        <f t="shared" si="391"/>
        <v/>
      </c>
      <c r="P1753" s="362"/>
      <c r="Q1753" s="362"/>
      <c r="R1753" s="362" t="str">
        <f t="shared" si="392"/>
        <v/>
      </c>
      <c r="S1753" s="362"/>
      <c r="T1753" s="363"/>
      <c r="U1753" s="364" t="str">
        <f t="shared" si="393"/>
        <v/>
      </c>
      <c r="V1753" s="252"/>
      <c r="W1753" s="253" t="str">
        <f t="shared" si="394"/>
        <v/>
      </c>
      <c r="X1753" s="253"/>
      <c r="Y1753" s="253"/>
      <c r="Z1753" s="361" t="str">
        <f t="shared" si="395"/>
        <v/>
      </c>
      <c r="AA1753" s="361"/>
      <c r="AB1753" s="361"/>
      <c r="AC1753" s="361"/>
      <c r="AD1753" s="362" t="str">
        <f t="shared" si="396"/>
        <v/>
      </c>
      <c r="AE1753" s="362"/>
      <c r="AF1753" s="362"/>
      <c r="AG1753" s="362" t="str">
        <f t="shared" si="397"/>
        <v/>
      </c>
      <c r="AH1753" s="362"/>
      <c r="AI1753" s="363"/>
    </row>
    <row r="1754" spans="1:36" s="85" customFormat="1" ht="15.75" customHeight="1" x14ac:dyDescent="0.15">
      <c r="A1754" s="124" t="str">
        <f>IF(液状化L2の有無="","","×")</f>
        <v/>
      </c>
      <c r="B1754" s="179" t="s">
        <v>571</v>
      </c>
      <c r="F1754" s="86"/>
      <c r="G1754" s="86"/>
      <c r="H1754" s="86"/>
      <c r="I1754" s="86"/>
      <c r="J1754" s="86"/>
      <c r="K1754" s="86"/>
      <c r="L1754" s="86"/>
      <c r="M1754" s="86"/>
      <c r="N1754" s="86"/>
      <c r="O1754" s="86"/>
      <c r="P1754" s="86"/>
      <c r="Q1754" s="86"/>
      <c r="R1754" s="86"/>
      <c r="S1754" s="86"/>
      <c r="T1754" s="86"/>
      <c r="U1754" s="86"/>
      <c r="V1754" s="86"/>
      <c r="W1754" s="86"/>
      <c r="X1754" s="86"/>
      <c r="Y1754" s="86"/>
      <c r="Z1754" s="86"/>
      <c r="AA1754" s="86"/>
      <c r="AB1754" s="86"/>
      <c r="AC1754" s="86"/>
      <c r="AD1754" s="86"/>
      <c r="AE1754" s="86"/>
      <c r="AF1754" s="86"/>
      <c r="AG1754" s="86"/>
      <c r="AH1754" s="86"/>
      <c r="AI1754" s="86"/>
    </row>
    <row r="1755" spans="1:36" s="85" customFormat="1" ht="15.75" customHeight="1" x14ac:dyDescent="0.15">
      <c r="F1755" s="86"/>
      <c r="G1755" s="86"/>
      <c r="H1755" s="86"/>
      <c r="I1755" s="86"/>
      <c r="J1755" s="86"/>
      <c r="K1755" s="86"/>
      <c r="L1755" s="86"/>
      <c r="M1755" s="86"/>
      <c r="N1755" s="86"/>
      <c r="O1755" s="86"/>
      <c r="P1755" s="86"/>
      <c r="Q1755" s="86"/>
      <c r="R1755" s="86"/>
      <c r="S1755" s="86"/>
      <c r="T1755" s="86"/>
      <c r="U1755" s="86"/>
      <c r="V1755" s="86"/>
      <c r="W1755" s="86"/>
      <c r="X1755" s="86"/>
      <c r="Y1755" s="86"/>
      <c r="Z1755" s="86"/>
      <c r="AA1755" s="86"/>
      <c r="AB1755" s="86"/>
      <c r="AC1755" s="86"/>
      <c r="AD1755" s="86"/>
      <c r="AE1755" s="86"/>
      <c r="AF1755" s="86"/>
      <c r="AG1755" s="86"/>
      <c r="AH1755" s="86"/>
      <c r="AI1755" s="86"/>
    </row>
    <row r="1756" spans="1:36" s="54" customFormat="1" ht="15.75" customHeight="1" x14ac:dyDescent="0.15">
      <c r="F1756" s="87" t="s">
        <v>509</v>
      </c>
      <c r="G1756" s="88"/>
      <c r="H1756" s="88"/>
      <c r="I1756" s="87"/>
      <c r="J1756" s="87"/>
      <c r="K1756" s="87"/>
      <c r="L1756" s="87"/>
      <c r="M1756" s="87"/>
      <c r="N1756" s="87"/>
      <c r="O1756" s="87"/>
      <c r="P1756" s="87"/>
      <c r="Q1756" s="87"/>
      <c r="R1756" s="87"/>
      <c r="S1756" s="87"/>
      <c r="T1756" s="87"/>
      <c r="U1756" s="87"/>
      <c r="V1756" s="87"/>
      <c r="W1756" s="87"/>
      <c r="X1756" s="87"/>
      <c r="Y1756" s="87"/>
      <c r="Z1756" s="87"/>
      <c r="AA1756" s="87"/>
      <c r="AB1756" s="87"/>
      <c r="AC1756" s="87"/>
      <c r="AD1756" s="87"/>
      <c r="AE1756" s="87"/>
      <c r="AF1756" s="87"/>
      <c r="AG1756" s="87"/>
      <c r="AH1756" s="87"/>
      <c r="AI1756" s="87"/>
      <c r="AJ1756" s="89"/>
    </row>
    <row r="1757" spans="1:36" s="54" customFormat="1" ht="15.75" customHeight="1" x14ac:dyDescent="0.15">
      <c r="F1757" s="369" t="s">
        <v>417</v>
      </c>
      <c r="G1757" s="370"/>
      <c r="H1757" s="370"/>
      <c r="I1757" s="370"/>
      <c r="J1757" s="370"/>
      <c r="K1757" s="370"/>
      <c r="L1757" s="370"/>
      <c r="M1757" s="370"/>
      <c r="N1757" s="370"/>
      <c r="O1757" s="370"/>
      <c r="P1757" s="370"/>
      <c r="Q1757" s="370"/>
      <c r="R1757" s="370"/>
      <c r="S1757" s="370"/>
      <c r="T1757" s="371"/>
      <c r="U1757" s="368" t="s">
        <v>418</v>
      </c>
      <c r="V1757" s="266"/>
      <c r="W1757" s="266"/>
      <c r="X1757" s="266"/>
      <c r="Y1757" s="266"/>
      <c r="Z1757" s="266"/>
      <c r="AA1757" s="266"/>
      <c r="AB1757" s="266"/>
      <c r="AC1757" s="266"/>
      <c r="AD1757" s="266"/>
      <c r="AE1757" s="266"/>
      <c r="AF1757" s="266"/>
      <c r="AG1757" s="266"/>
      <c r="AH1757" s="266"/>
      <c r="AI1757" s="372"/>
    </row>
    <row r="1758" spans="1:36" s="54" customFormat="1" ht="15.75" customHeight="1" x14ac:dyDescent="0.15">
      <c r="F1758" s="373" t="s">
        <v>74</v>
      </c>
      <c r="G1758" s="326"/>
      <c r="H1758" s="375" t="s">
        <v>181</v>
      </c>
      <c r="I1758" s="358"/>
      <c r="J1758" s="358"/>
      <c r="K1758" s="326" t="s">
        <v>227</v>
      </c>
      <c r="L1758" s="326"/>
      <c r="M1758" s="326"/>
      <c r="N1758" s="326"/>
      <c r="O1758" s="326" t="s">
        <v>514</v>
      </c>
      <c r="P1758" s="326"/>
      <c r="Q1758" s="326"/>
      <c r="R1758" s="326" t="s">
        <v>515</v>
      </c>
      <c r="S1758" s="326"/>
      <c r="T1758" s="331"/>
      <c r="U1758" s="376" t="s">
        <v>74</v>
      </c>
      <c r="V1758" s="326"/>
      <c r="W1758" s="375" t="s">
        <v>181</v>
      </c>
      <c r="X1758" s="358"/>
      <c r="Y1758" s="358"/>
      <c r="Z1758" s="326" t="s">
        <v>227</v>
      </c>
      <c r="AA1758" s="326"/>
      <c r="AB1758" s="326"/>
      <c r="AC1758" s="326"/>
      <c r="AD1758" s="326" t="s">
        <v>514</v>
      </c>
      <c r="AE1758" s="326"/>
      <c r="AF1758" s="326"/>
      <c r="AG1758" s="326" t="s">
        <v>515</v>
      </c>
      <c r="AH1758" s="326"/>
      <c r="AI1758" s="331"/>
    </row>
    <row r="1759" spans="1:36" s="54" customFormat="1" ht="15.75" customHeight="1" x14ac:dyDescent="0.15">
      <c r="F1759" s="374"/>
      <c r="G1759" s="327"/>
      <c r="H1759" s="362"/>
      <c r="I1759" s="362"/>
      <c r="J1759" s="362"/>
      <c r="K1759" s="327"/>
      <c r="L1759" s="327"/>
      <c r="M1759" s="327"/>
      <c r="N1759" s="327"/>
      <c r="O1759" s="327"/>
      <c r="P1759" s="327"/>
      <c r="Q1759" s="327"/>
      <c r="R1759" s="327"/>
      <c r="S1759" s="327"/>
      <c r="T1759" s="332"/>
      <c r="U1759" s="377"/>
      <c r="V1759" s="327"/>
      <c r="W1759" s="362"/>
      <c r="X1759" s="362"/>
      <c r="Y1759" s="362"/>
      <c r="Z1759" s="327"/>
      <c r="AA1759" s="327"/>
      <c r="AB1759" s="327"/>
      <c r="AC1759" s="327"/>
      <c r="AD1759" s="327"/>
      <c r="AE1759" s="327"/>
      <c r="AF1759" s="327"/>
      <c r="AG1759" s="327"/>
      <c r="AH1759" s="327"/>
      <c r="AI1759" s="332"/>
    </row>
    <row r="1760" spans="1:36" s="54" customFormat="1" ht="15.75" customHeight="1" x14ac:dyDescent="0.15">
      <c r="A1760" s="112" t="str">
        <f t="shared" ref="A1760:A1775" si="398">IF(LEN(F1760)+LEN(U1760)=0,"×","")</f>
        <v/>
      </c>
      <c r="B1760" s="53"/>
      <c r="F1760" s="265">
        <f t="shared" ref="F1760:F1775" si="399">IF(F1068="","",F1068)</f>
        <v>2</v>
      </c>
      <c r="G1760" s="266"/>
      <c r="H1760" s="267">
        <f t="shared" ref="H1760:H1775" si="400">IF(H1068="","",H1068)</f>
        <v>0.33000001311302185</v>
      </c>
      <c r="I1760" s="267"/>
      <c r="J1760" s="267"/>
      <c r="K1760" s="365">
        <f t="shared" ref="K1760:K1775" si="401">IF(Q1068="","",Q1068)</f>
        <v>0</v>
      </c>
      <c r="L1760" s="365"/>
      <c r="M1760" s="365"/>
      <c r="N1760" s="365"/>
      <c r="O1760" s="366">
        <f t="shared" ref="O1760:O1775" si="402">IF(K1760="","",ROUND(K1760/H1760*$AH$1685,1))</f>
        <v>0</v>
      </c>
      <c r="P1760" s="366"/>
      <c r="Q1760" s="366"/>
      <c r="R1760" s="366">
        <f t="shared" ref="R1760:R1775" si="403">IF(K1760="","",ROUND(K1760/H1760*$AH$1686,1))</f>
        <v>0</v>
      </c>
      <c r="S1760" s="366"/>
      <c r="T1760" s="367"/>
      <c r="U1760" s="368">
        <f t="shared" ref="U1760:U1775" si="404">IF(U1068="","",U1068)</f>
        <v>2</v>
      </c>
      <c r="V1760" s="266"/>
      <c r="W1760" s="267">
        <f t="shared" ref="W1760:W1775" si="405">IF(W1068="","",W1068)</f>
        <v>0.33000001311302185</v>
      </c>
      <c r="X1760" s="267"/>
      <c r="Y1760" s="267"/>
      <c r="Z1760" s="365">
        <f t="shared" ref="Z1760:Z1775" si="406">IF(AF1068="","",AF1068)</f>
        <v>0</v>
      </c>
      <c r="AA1760" s="365"/>
      <c r="AB1760" s="365"/>
      <c r="AC1760" s="365"/>
      <c r="AD1760" s="366">
        <f t="shared" ref="AD1760:AD1775" si="407">IF(Z1760="","",ROUND(Z1760/W1760*$AH$1685,1))</f>
        <v>0</v>
      </c>
      <c r="AE1760" s="366"/>
      <c r="AF1760" s="366"/>
      <c r="AG1760" s="366">
        <f t="shared" ref="AG1760:AG1775" si="408">IF(Z1760="","",ROUND(Z1760/W1760*$AH$1686,1))</f>
        <v>0</v>
      </c>
      <c r="AH1760" s="366"/>
      <c r="AI1760" s="367"/>
    </row>
    <row r="1761" spans="1:35" s="54" customFormat="1" ht="15.75" customHeight="1" x14ac:dyDescent="0.15">
      <c r="A1761" s="112" t="str">
        <f t="shared" si="398"/>
        <v/>
      </c>
      <c r="B1761" s="53"/>
      <c r="F1761" s="240">
        <f t="shared" si="399"/>
        <v>3</v>
      </c>
      <c r="G1761" s="241"/>
      <c r="H1761" s="242">
        <f t="shared" si="400"/>
        <v>1.5</v>
      </c>
      <c r="I1761" s="242"/>
      <c r="J1761" s="242"/>
      <c r="K1761" s="357">
        <f t="shared" si="401"/>
        <v>0</v>
      </c>
      <c r="L1761" s="357"/>
      <c r="M1761" s="357"/>
      <c r="N1761" s="357"/>
      <c r="O1761" s="358">
        <f t="shared" si="402"/>
        <v>0</v>
      </c>
      <c r="P1761" s="358"/>
      <c r="Q1761" s="358"/>
      <c r="R1761" s="358">
        <f t="shared" si="403"/>
        <v>0</v>
      </c>
      <c r="S1761" s="358"/>
      <c r="T1761" s="359"/>
      <c r="U1761" s="360">
        <f t="shared" si="404"/>
        <v>3</v>
      </c>
      <c r="V1761" s="241"/>
      <c r="W1761" s="242">
        <f t="shared" si="405"/>
        <v>1.5</v>
      </c>
      <c r="X1761" s="242"/>
      <c r="Y1761" s="242"/>
      <c r="Z1761" s="357">
        <f t="shared" si="406"/>
        <v>0</v>
      </c>
      <c r="AA1761" s="357"/>
      <c r="AB1761" s="357"/>
      <c r="AC1761" s="357"/>
      <c r="AD1761" s="358">
        <f t="shared" si="407"/>
        <v>0</v>
      </c>
      <c r="AE1761" s="358"/>
      <c r="AF1761" s="358"/>
      <c r="AG1761" s="358">
        <f t="shared" si="408"/>
        <v>0</v>
      </c>
      <c r="AH1761" s="358"/>
      <c r="AI1761" s="359"/>
    </row>
    <row r="1762" spans="1:35" s="54" customFormat="1" ht="15.75" customHeight="1" x14ac:dyDescent="0.15">
      <c r="A1762" s="112" t="str">
        <f t="shared" si="398"/>
        <v/>
      </c>
      <c r="B1762" s="53"/>
      <c r="F1762" s="240">
        <f t="shared" si="399"/>
        <v>4</v>
      </c>
      <c r="G1762" s="241"/>
      <c r="H1762" s="242">
        <f t="shared" si="400"/>
        <v>5.0999999046325684</v>
      </c>
      <c r="I1762" s="242"/>
      <c r="J1762" s="242"/>
      <c r="K1762" s="357">
        <f t="shared" si="401"/>
        <v>0</v>
      </c>
      <c r="L1762" s="357"/>
      <c r="M1762" s="357"/>
      <c r="N1762" s="357"/>
      <c r="O1762" s="358">
        <f t="shared" si="402"/>
        <v>0</v>
      </c>
      <c r="P1762" s="358"/>
      <c r="Q1762" s="358"/>
      <c r="R1762" s="358">
        <f t="shared" si="403"/>
        <v>0</v>
      </c>
      <c r="S1762" s="358"/>
      <c r="T1762" s="359"/>
      <c r="U1762" s="360">
        <f t="shared" si="404"/>
        <v>4</v>
      </c>
      <c r="V1762" s="241"/>
      <c r="W1762" s="242">
        <f t="shared" si="405"/>
        <v>5.0999999046325684</v>
      </c>
      <c r="X1762" s="242"/>
      <c r="Y1762" s="242"/>
      <c r="Z1762" s="357">
        <f t="shared" si="406"/>
        <v>0</v>
      </c>
      <c r="AA1762" s="357"/>
      <c r="AB1762" s="357"/>
      <c r="AC1762" s="357"/>
      <c r="AD1762" s="358">
        <f t="shared" si="407"/>
        <v>0</v>
      </c>
      <c r="AE1762" s="358"/>
      <c r="AF1762" s="358"/>
      <c r="AG1762" s="358">
        <f t="shared" si="408"/>
        <v>0</v>
      </c>
      <c r="AH1762" s="358"/>
      <c r="AI1762" s="359"/>
    </row>
    <row r="1763" spans="1:35" s="54" customFormat="1" ht="15.75" customHeight="1" x14ac:dyDescent="0.15">
      <c r="A1763" s="112" t="str">
        <f t="shared" si="398"/>
        <v/>
      </c>
      <c r="B1763" s="53"/>
      <c r="F1763" s="240">
        <f t="shared" si="399"/>
        <v>4</v>
      </c>
      <c r="G1763" s="241"/>
      <c r="H1763" s="242">
        <f t="shared" si="400"/>
        <v>1.4500002861022949</v>
      </c>
      <c r="I1763" s="242"/>
      <c r="J1763" s="242"/>
      <c r="K1763" s="357">
        <f t="shared" si="401"/>
        <v>136.65930739566204</v>
      </c>
      <c r="L1763" s="357"/>
      <c r="M1763" s="357"/>
      <c r="N1763" s="357"/>
      <c r="O1763" s="358">
        <f t="shared" si="402"/>
        <v>103.7</v>
      </c>
      <c r="P1763" s="358"/>
      <c r="Q1763" s="358"/>
      <c r="R1763" s="358">
        <f t="shared" si="403"/>
        <v>122.5</v>
      </c>
      <c r="S1763" s="358"/>
      <c r="T1763" s="359"/>
      <c r="U1763" s="360">
        <f t="shared" si="404"/>
        <v>4</v>
      </c>
      <c r="V1763" s="241"/>
      <c r="W1763" s="242">
        <f t="shared" si="405"/>
        <v>1.4500002861022949</v>
      </c>
      <c r="X1763" s="242"/>
      <c r="Y1763" s="242"/>
      <c r="Z1763" s="357">
        <f t="shared" si="406"/>
        <v>136.65930739566204</v>
      </c>
      <c r="AA1763" s="357"/>
      <c r="AB1763" s="357"/>
      <c r="AC1763" s="357"/>
      <c r="AD1763" s="358">
        <f t="shared" si="407"/>
        <v>103.7</v>
      </c>
      <c r="AE1763" s="358"/>
      <c r="AF1763" s="358"/>
      <c r="AG1763" s="358">
        <f t="shared" si="408"/>
        <v>122.5</v>
      </c>
      <c r="AH1763" s="358"/>
      <c r="AI1763" s="359"/>
    </row>
    <row r="1764" spans="1:35" s="54" customFormat="1" ht="15.75" customHeight="1" x14ac:dyDescent="0.15">
      <c r="A1764" s="112" t="str">
        <f t="shared" si="398"/>
        <v/>
      </c>
      <c r="B1764" s="53"/>
      <c r="F1764" s="240">
        <f t="shared" si="399"/>
        <v>5</v>
      </c>
      <c r="G1764" s="241"/>
      <c r="H1764" s="242">
        <f t="shared" si="400"/>
        <v>3.4500000476837158</v>
      </c>
      <c r="I1764" s="242"/>
      <c r="J1764" s="242"/>
      <c r="K1764" s="357">
        <f t="shared" si="401"/>
        <v>604.78801010156803</v>
      </c>
      <c r="L1764" s="357"/>
      <c r="M1764" s="357"/>
      <c r="N1764" s="357"/>
      <c r="O1764" s="358">
        <f t="shared" si="402"/>
        <v>192.8</v>
      </c>
      <c r="P1764" s="358"/>
      <c r="Q1764" s="358"/>
      <c r="R1764" s="358">
        <f t="shared" si="403"/>
        <v>227.9</v>
      </c>
      <c r="S1764" s="358"/>
      <c r="T1764" s="359"/>
      <c r="U1764" s="360">
        <f t="shared" si="404"/>
        <v>5</v>
      </c>
      <c r="V1764" s="241"/>
      <c r="W1764" s="242">
        <f t="shared" si="405"/>
        <v>3.4500000476837158</v>
      </c>
      <c r="X1764" s="242"/>
      <c r="Y1764" s="242"/>
      <c r="Z1764" s="357">
        <f t="shared" si="406"/>
        <v>604.78801010156803</v>
      </c>
      <c r="AA1764" s="357"/>
      <c r="AB1764" s="357"/>
      <c r="AC1764" s="357"/>
      <c r="AD1764" s="358">
        <f t="shared" si="407"/>
        <v>192.8</v>
      </c>
      <c r="AE1764" s="358"/>
      <c r="AF1764" s="358"/>
      <c r="AG1764" s="358">
        <f t="shared" si="408"/>
        <v>227.9</v>
      </c>
      <c r="AH1764" s="358"/>
      <c r="AI1764" s="359"/>
    </row>
    <row r="1765" spans="1:35" s="54" customFormat="1" ht="15.75" customHeight="1" x14ac:dyDescent="0.15">
      <c r="A1765" s="112" t="str">
        <f t="shared" si="398"/>
        <v/>
      </c>
      <c r="B1765" s="53"/>
      <c r="F1765" s="240">
        <f t="shared" si="399"/>
        <v>6</v>
      </c>
      <c r="G1765" s="241"/>
      <c r="H1765" s="242">
        <f t="shared" si="400"/>
        <v>2.3499999046325684</v>
      </c>
      <c r="I1765" s="242"/>
      <c r="J1765" s="242"/>
      <c r="K1765" s="357">
        <f t="shared" si="401"/>
        <v>664.44681926973522</v>
      </c>
      <c r="L1765" s="357"/>
      <c r="M1765" s="357"/>
      <c r="N1765" s="357"/>
      <c r="O1765" s="358">
        <f t="shared" si="402"/>
        <v>311</v>
      </c>
      <c r="P1765" s="358"/>
      <c r="Q1765" s="358"/>
      <c r="R1765" s="358">
        <f t="shared" si="403"/>
        <v>367.6</v>
      </c>
      <c r="S1765" s="358"/>
      <c r="T1765" s="359"/>
      <c r="U1765" s="360">
        <f t="shared" si="404"/>
        <v>6</v>
      </c>
      <c r="V1765" s="241"/>
      <c r="W1765" s="242">
        <f t="shared" si="405"/>
        <v>2.3499999046325684</v>
      </c>
      <c r="X1765" s="242"/>
      <c r="Y1765" s="242"/>
      <c r="Z1765" s="357">
        <f t="shared" si="406"/>
        <v>664.44681926973522</v>
      </c>
      <c r="AA1765" s="357"/>
      <c r="AB1765" s="357"/>
      <c r="AC1765" s="357"/>
      <c r="AD1765" s="358">
        <f t="shared" si="407"/>
        <v>311</v>
      </c>
      <c r="AE1765" s="358"/>
      <c r="AF1765" s="358"/>
      <c r="AG1765" s="358">
        <f t="shared" si="408"/>
        <v>367.6</v>
      </c>
      <c r="AH1765" s="358"/>
      <c r="AI1765" s="359"/>
    </row>
    <row r="1766" spans="1:35" s="54" customFormat="1" ht="15.75" customHeight="1" x14ac:dyDescent="0.15">
      <c r="A1766" s="112" t="str">
        <f t="shared" si="398"/>
        <v/>
      </c>
      <c r="B1766" s="53"/>
      <c r="F1766" s="240">
        <f t="shared" si="399"/>
        <v>7</v>
      </c>
      <c r="G1766" s="241"/>
      <c r="H1766" s="242">
        <f t="shared" si="400"/>
        <v>8.6000003814697266</v>
      </c>
      <c r="I1766" s="242"/>
      <c r="J1766" s="242"/>
      <c r="K1766" s="357">
        <f t="shared" si="401"/>
        <v>8105.3094057884136</v>
      </c>
      <c r="L1766" s="357"/>
      <c r="M1766" s="357"/>
      <c r="N1766" s="357"/>
      <c r="O1766" s="358">
        <f t="shared" si="402"/>
        <v>1036.7</v>
      </c>
      <c r="P1766" s="358"/>
      <c r="Q1766" s="358"/>
      <c r="R1766" s="358">
        <f t="shared" si="403"/>
        <v>1225.2</v>
      </c>
      <c r="S1766" s="358"/>
      <c r="T1766" s="359"/>
      <c r="U1766" s="360">
        <f t="shared" si="404"/>
        <v>7</v>
      </c>
      <c r="V1766" s="241"/>
      <c r="W1766" s="242">
        <f t="shared" si="405"/>
        <v>8.6000003814697266</v>
      </c>
      <c r="X1766" s="242"/>
      <c r="Y1766" s="242"/>
      <c r="Z1766" s="357">
        <f t="shared" si="406"/>
        <v>8105.3094057884136</v>
      </c>
      <c r="AA1766" s="357"/>
      <c r="AB1766" s="357"/>
      <c r="AC1766" s="357"/>
      <c r="AD1766" s="358">
        <f t="shared" si="407"/>
        <v>1036.7</v>
      </c>
      <c r="AE1766" s="358"/>
      <c r="AF1766" s="358"/>
      <c r="AG1766" s="358">
        <f t="shared" si="408"/>
        <v>1225.2</v>
      </c>
      <c r="AH1766" s="358"/>
      <c r="AI1766" s="359"/>
    </row>
    <row r="1767" spans="1:35" s="54" customFormat="1" ht="15.75" customHeight="1" x14ac:dyDescent="0.15">
      <c r="A1767" s="112" t="str">
        <f t="shared" si="398"/>
        <v/>
      </c>
      <c r="B1767" s="53"/>
      <c r="F1767" s="240">
        <f t="shared" si="399"/>
        <v>8</v>
      </c>
      <c r="G1767" s="241"/>
      <c r="H1767" s="242">
        <f t="shared" si="400"/>
        <v>2.2000000476837158</v>
      </c>
      <c r="I1767" s="242"/>
      <c r="J1767" s="242"/>
      <c r="K1767" s="357">
        <f t="shared" si="401"/>
        <v>614.7782797059466</v>
      </c>
      <c r="L1767" s="357"/>
      <c r="M1767" s="357"/>
      <c r="N1767" s="357"/>
      <c r="O1767" s="358">
        <f t="shared" si="402"/>
        <v>307.39999999999998</v>
      </c>
      <c r="P1767" s="358"/>
      <c r="Q1767" s="358"/>
      <c r="R1767" s="358">
        <f t="shared" si="403"/>
        <v>363.3</v>
      </c>
      <c r="S1767" s="358"/>
      <c r="T1767" s="359"/>
      <c r="U1767" s="360">
        <f t="shared" si="404"/>
        <v>8</v>
      </c>
      <c r="V1767" s="241"/>
      <c r="W1767" s="242">
        <f t="shared" si="405"/>
        <v>2.2000000476837158</v>
      </c>
      <c r="X1767" s="242"/>
      <c r="Y1767" s="242"/>
      <c r="Z1767" s="357">
        <f t="shared" si="406"/>
        <v>614.7782797059466</v>
      </c>
      <c r="AA1767" s="357"/>
      <c r="AB1767" s="357"/>
      <c r="AC1767" s="357"/>
      <c r="AD1767" s="358">
        <f t="shared" si="407"/>
        <v>307.39999999999998</v>
      </c>
      <c r="AE1767" s="358"/>
      <c r="AF1767" s="358"/>
      <c r="AG1767" s="358">
        <f t="shared" si="408"/>
        <v>363.3</v>
      </c>
      <c r="AH1767" s="358"/>
      <c r="AI1767" s="359"/>
    </row>
    <row r="1768" spans="1:35" s="54" customFormat="1" ht="15.75" customHeight="1" x14ac:dyDescent="0.15">
      <c r="A1768" s="112" t="str">
        <f t="shared" si="398"/>
        <v/>
      </c>
      <c r="B1768" s="53"/>
      <c r="F1768" s="240">
        <f t="shared" si="399"/>
        <v>9</v>
      </c>
      <c r="G1768" s="241"/>
      <c r="H1768" s="242">
        <f t="shared" si="400"/>
        <v>1.5</v>
      </c>
      <c r="I1768" s="242"/>
      <c r="J1768" s="242"/>
      <c r="K1768" s="357">
        <f t="shared" si="401"/>
        <v>1039.081770174824</v>
      </c>
      <c r="L1768" s="357"/>
      <c r="M1768" s="357"/>
      <c r="N1768" s="357"/>
      <c r="O1768" s="358">
        <f t="shared" si="402"/>
        <v>762</v>
      </c>
      <c r="P1768" s="358"/>
      <c r="Q1768" s="358"/>
      <c r="R1768" s="358">
        <f t="shared" si="403"/>
        <v>900.5</v>
      </c>
      <c r="S1768" s="358"/>
      <c r="T1768" s="359"/>
      <c r="U1768" s="360">
        <f t="shared" si="404"/>
        <v>9</v>
      </c>
      <c r="V1768" s="241"/>
      <c r="W1768" s="242">
        <f t="shared" si="405"/>
        <v>1.5</v>
      </c>
      <c r="X1768" s="242"/>
      <c r="Y1768" s="242"/>
      <c r="Z1768" s="357">
        <f t="shared" si="406"/>
        <v>1039.081770174824</v>
      </c>
      <c r="AA1768" s="357"/>
      <c r="AB1768" s="357"/>
      <c r="AC1768" s="357"/>
      <c r="AD1768" s="358">
        <f t="shared" si="407"/>
        <v>762</v>
      </c>
      <c r="AE1768" s="358"/>
      <c r="AF1768" s="358"/>
      <c r="AG1768" s="358">
        <f t="shared" si="408"/>
        <v>900.5</v>
      </c>
      <c r="AH1768" s="358"/>
      <c r="AI1768" s="359"/>
    </row>
    <row r="1769" spans="1:35" s="54" customFormat="1" ht="15.75" customHeight="1" x14ac:dyDescent="0.15">
      <c r="A1769" s="112" t="str">
        <f t="shared" si="398"/>
        <v/>
      </c>
      <c r="B1769" s="53"/>
      <c r="F1769" s="240">
        <f t="shared" si="399"/>
        <v>10</v>
      </c>
      <c r="G1769" s="241"/>
      <c r="H1769" s="242">
        <f t="shared" si="400"/>
        <v>3.8499999046325684</v>
      </c>
      <c r="I1769" s="242"/>
      <c r="J1769" s="242"/>
      <c r="K1769" s="357">
        <f t="shared" si="401"/>
        <v>1090.3760972168645</v>
      </c>
      <c r="L1769" s="357"/>
      <c r="M1769" s="357"/>
      <c r="N1769" s="357"/>
      <c r="O1769" s="358">
        <f t="shared" si="402"/>
        <v>311.5</v>
      </c>
      <c r="P1769" s="358"/>
      <c r="Q1769" s="358"/>
      <c r="R1769" s="358">
        <f t="shared" si="403"/>
        <v>368.2</v>
      </c>
      <c r="S1769" s="358"/>
      <c r="T1769" s="359"/>
      <c r="U1769" s="360">
        <f t="shared" si="404"/>
        <v>10</v>
      </c>
      <c r="V1769" s="241"/>
      <c r="W1769" s="242">
        <f t="shared" si="405"/>
        <v>3.8499999046325684</v>
      </c>
      <c r="X1769" s="242"/>
      <c r="Y1769" s="242"/>
      <c r="Z1769" s="357">
        <f t="shared" si="406"/>
        <v>1090.3760972168645</v>
      </c>
      <c r="AA1769" s="357"/>
      <c r="AB1769" s="357"/>
      <c r="AC1769" s="357"/>
      <c r="AD1769" s="358">
        <f t="shared" si="407"/>
        <v>311.5</v>
      </c>
      <c r="AE1769" s="358"/>
      <c r="AF1769" s="358"/>
      <c r="AG1769" s="358">
        <f t="shared" si="408"/>
        <v>368.2</v>
      </c>
      <c r="AH1769" s="358"/>
      <c r="AI1769" s="359"/>
    </row>
    <row r="1770" spans="1:35" s="54" customFormat="1" ht="15.75" customHeight="1" x14ac:dyDescent="0.15">
      <c r="A1770" s="112" t="str">
        <f t="shared" si="398"/>
        <v/>
      </c>
      <c r="B1770" s="53"/>
      <c r="F1770" s="240">
        <f t="shared" si="399"/>
        <v>11</v>
      </c>
      <c r="G1770" s="241"/>
      <c r="H1770" s="242">
        <f t="shared" si="400"/>
        <v>2.4000000953674316</v>
      </c>
      <c r="I1770" s="242"/>
      <c r="J1770" s="242"/>
      <c r="K1770" s="357">
        <f t="shared" si="401"/>
        <v>2216.7078644570111</v>
      </c>
      <c r="L1770" s="357"/>
      <c r="M1770" s="357"/>
      <c r="N1770" s="357"/>
      <c r="O1770" s="358">
        <f t="shared" si="402"/>
        <v>1016</v>
      </c>
      <c r="P1770" s="358"/>
      <c r="Q1770" s="358"/>
      <c r="R1770" s="358">
        <f t="shared" si="403"/>
        <v>1200.7</v>
      </c>
      <c r="S1770" s="358"/>
      <c r="T1770" s="359"/>
      <c r="U1770" s="360">
        <f t="shared" si="404"/>
        <v>11</v>
      </c>
      <c r="V1770" s="241"/>
      <c r="W1770" s="242">
        <f t="shared" si="405"/>
        <v>2.4000000953674316</v>
      </c>
      <c r="X1770" s="242"/>
      <c r="Y1770" s="242"/>
      <c r="Z1770" s="357">
        <f t="shared" si="406"/>
        <v>2216.7078644570111</v>
      </c>
      <c r="AA1770" s="357"/>
      <c r="AB1770" s="357"/>
      <c r="AC1770" s="357"/>
      <c r="AD1770" s="358">
        <f t="shared" si="407"/>
        <v>1016</v>
      </c>
      <c r="AE1770" s="358"/>
      <c r="AF1770" s="358"/>
      <c r="AG1770" s="358">
        <f t="shared" si="408"/>
        <v>1200.7</v>
      </c>
      <c r="AH1770" s="358"/>
      <c r="AI1770" s="359"/>
    </row>
    <row r="1771" spans="1:35" s="54" customFormat="1" ht="15.75" customHeight="1" x14ac:dyDescent="0.15">
      <c r="A1771" s="112" t="str">
        <f t="shared" si="398"/>
        <v/>
      </c>
      <c r="B1771" s="53"/>
      <c r="F1771" s="240">
        <f t="shared" si="399"/>
        <v>12</v>
      </c>
      <c r="G1771" s="241"/>
      <c r="H1771" s="242">
        <f t="shared" si="400"/>
        <v>2.2699999809265137</v>
      </c>
      <c r="I1771" s="242"/>
      <c r="J1771" s="242"/>
      <c r="K1771" s="357">
        <f t="shared" si="401"/>
        <v>642.89708602505266</v>
      </c>
      <c r="L1771" s="357"/>
      <c r="M1771" s="357"/>
      <c r="N1771" s="357"/>
      <c r="O1771" s="358">
        <f t="shared" si="402"/>
        <v>311.5</v>
      </c>
      <c r="P1771" s="358"/>
      <c r="Q1771" s="358"/>
      <c r="R1771" s="358">
        <f t="shared" si="403"/>
        <v>368.2</v>
      </c>
      <c r="S1771" s="358"/>
      <c r="T1771" s="359"/>
      <c r="U1771" s="360">
        <f t="shared" si="404"/>
        <v>12</v>
      </c>
      <c r="V1771" s="241"/>
      <c r="W1771" s="242">
        <f t="shared" si="405"/>
        <v>2.2699999809265137</v>
      </c>
      <c r="X1771" s="242"/>
      <c r="Y1771" s="242"/>
      <c r="Z1771" s="357">
        <f t="shared" si="406"/>
        <v>642.89708602505266</v>
      </c>
      <c r="AA1771" s="357"/>
      <c r="AB1771" s="357"/>
      <c r="AC1771" s="357"/>
      <c r="AD1771" s="358">
        <f t="shared" si="407"/>
        <v>311.5</v>
      </c>
      <c r="AE1771" s="358"/>
      <c r="AF1771" s="358"/>
      <c r="AG1771" s="358">
        <f t="shared" si="408"/>
        <v>368.2</v>
      </c>
      <c r="AH1771" s="358"/>
      <c r="AI1771" s="359"/>
    </row>
    <row r="1772" spans="1:35" s="54" customFormat="1" ht="15.75" hidden="1" customHeight="1" x14ac:dyDescent="0.15">
      <c r="A1772" s="112" t="str">
        <f t="shared" si="398"/>
        <v>×</v>
      </c>
      <c r="B1772" s="53"/>
      <c r="F1772" s="240" t="str">
        <f t="shared" si="399"/>
        <v/>
      </c>
      <c r="G1772" s="241"/>
      <c r="H1772" s="242" t="str">
        <f t="shared" si="400"/>
        <v/>
      </c>
      <c r="I1772" s="242"/>
      <c r="J1772" s="242"/>
      <c r="K1772" s="357" t="str">
        <f t="shared" si="401"/>
        <v/>
      </c>
      <c r="L1772" s="357"/>
      <c r="M1772" s="357"/>
      <c r="N1772" s="357"/>
      <c r="O1772" s="358" t="str">
        <f t="shared" si="402"/>
        <v/>
      </c>
      <c r="P1772" s="358"/>
      <c r="Q1772" s="358"/>
      <c r="R1772" s="358" t="str">
        <f t="shared" si="403"/>
        <v/>
      </c>
      <c r="S1772" s="358"/>
      <c r="T1772" s="359"/>
      <c r="U1772" s="360" t="str">
        <f t="shared" si="404"/>
        <v/>
      </c>
      <c r="V1772" s="241"/>
      <c r="W1772" s="242" t="str">
        <f t="shared" si="405"/>
        <v/>
      </c>
      <c r="X1772" s="242"/>
      <c r="Y1772" s="242"/>
      <c r="Z1772" s="357" t="str">
        <f t="shared" si="406"/>
        <v/>
      </c>
      <c r="AA1772" s="357"/>
      <c r="AB1772" s="357"/>
      <c r="AC1772" s="357"/>
      <c r="AD1772" s="358" t="str">
        <f t="shared" si="407"/>
        <v/>
      </c>
      <c r="AE1772" s="358"/>
      <c r="AF1772" s="358"/>
      <c r="AG1772" s="358" t="str">
        <f t="shared" si="408"/>
        <v/>
      </c>
      <c r="AH1772" s="358"/>
      <c r="AI1772" s="359"/>
    </row>
    <row r="1773" spans="1:35" s="54" customFormat="1" ht="15.75" hidden="1" customHeight="1" x14ac:dyDescent="0.15">
      <c r="A1773" s="112" t="str">
        <f t="shared" si="398"/>
        <v>×</v>
      </c>
      <c r="B1773" s="53"/>
      <c r="F1773" s="240" t="str">
        <f t="shared" si="399"/>
        <v/>
      </c>
      <c r="G1773" s="241"/>
      <c r="H1773" s="242" t="str">
        <f t="shared" si="400"/>
        <v/>
      </c>
      <c r="I1773" s="242"/>
      <c r="J1773" s="242"/>
      <c r="K1773" s="357" t="str">
        <f t="shared" si="401"/>
        <v/>
      </c>
      <c r="L1773" s="357"/>
      <c r="M1773" s="357"/>
      <c r="N1773" s="357"/>
      <c r="O1773" s="358" t="str">
        <f t="shared" si="402"/>
        <v/>
      </c>
      <c r="P1773" s="358"/>
      <c r="Q1773" s="358"/>
      <c r="R1773" s="358" t="str">
        <f t="shared" si="403"/>
        <v/>
      </c>
      <c r="S1773" s="358"/>
      <c r="T1773" s="359"/>
      <c r="U1773" s="360" t="str">
        <f t="shared" si="404"/>
        <v/>
      </c>
      <c r="V1773" s="241"/>
      <c r="W1773" s="242" t="str">
        <f t="shared" si="405"/>
        <v/>
      </c>
      <c r="X1773" s="242"/>
      <c r="Y1773" s="242"/>
      <c r="Z1773" s="357" t="str">
        <f t="shared" si="406"/>
        <v/>
      </c>
      <c r="AA1773" s="357"/>
      <c r="AB1773" s="357"/>
      <c r="AC1773" s="357"/>
      <c r="AD1773" s="358" t="str">
        <f t="shared" si="407"/>
        <v/>
      </c>
      <c r="AE1773" s="358"/>
      <c r="AF1773" s="358"/>
      <c r="AG1773" s="358" t="str">
        <f t="shared" si="408"/>
        <v/>
      </c>
      <c r="AH1773" s="358"/>
      <c r="AI1773" s="359"/>
    </row>
    <row r="1774" spans="1:35" s="54" customFormat="1" ht="15.75" hidden="1" customHeight="1" x14ac:dyDescent="0.15">
      <c r="A1774" s="112" t="str">
        <f t="shared" si="398"/>
        <v>×</v>
      </c>
      <c r="B1774" s="53"/>
      <c r="F1774" s="240" t="str">
        <f t="shared" si="399"/>
        <v/>
      </c>
      <c r="G1774" s="241"/>
      <c r="H1774" s="242" t="str">
        <f t="shared" si="400"/>
        <v/>
      </c>
      <c r="I1774" s="242"/>
      <c r="J1774" s="242"/>
      <c r="K1774" s="357" t="str">
        <f t="shared" si="401"/>
        <v/>
      </c>
      <c r="L1774" s="357"/>
      <c r="M1774" s="357"/>
      <c r="N1774" s="357"/>
      <c r="O1774" s="358" t="str">
        <f t="shared" si="402"/>
        <v/>
      </c>
      <c r="P1774" s="358"/>
      <c r="Q1774" s="358"/>
      <c r="R1774" s="358" t="str">
        <f t="shared" si="403"/>
        <v/>
      </c>
      <c r="S1774" s="358"/>
      <c r="T1774" s="359"/>
      <c r="U1774" s="360" t="str">
        <f t="shared" si="404"/>
        <v/>
      </c>
      <c r="V1774" s="241"/>
      <c r="W1774" s="242" t="str">
        <f t="shared" si="405"/>
        <v/>
      </c>
      <c r="X1774" s="242"/>
      <c r="Y1774" s="242"/>
      <c r="Z1774" s="357" t="str">
        <f t="shared" si="406"/>
        <v/>
      </c>
      <c r="AA1774" s="357"/>
      <c r="AB1774" s="357"/>
      <c r="AC1774" s="357"/>
      <c r="AD1774" s="358" t="str">
        <f t="shared" si="407"/>
        <v/>
      </c>
      <c r="AE1774" s="358"/>
      <c r="AF1774" s="358"/>
      <c r="AG1774" s="358" t="str">
        <f t="shared" si="408"/>
        <v/>
      </c>
      <c r="AH1774" s="358"/>
      <c r="AI1774" s="359"/>
    </row>
    <row r="1775" spans="1:35" s="54" customFormat="1" ht="15.75" hidden="1" customHeight="1" x14ac:dyDescent="0.15">
      <c r="A1775" s="112" t="str">
        <f t="shared" si="398"/>
        <v>×</v>
      </c>
      <c r="B1775" s="53"/>
      <c r="F1775" s="251" t="str">
        <f t="shared" si="399"/>
        <v/>
      </c>
      <c r="G1775" s="252"/>
      <c r="H1775" s="253" t="str">
        <f t="shared" si="400"/>
        <v/>
      </c>
      <c r="I1775" s="253"/>
      <c r="J1775" s="253"/>
      <c r="K1775" s="361" t="str">
        <f t="shared" si="401"/>
        <v/>
      </c>
      <c r="L1775" s="361"/>
      <c r="M1775" s="361"/>
      <c r="N1775" s="361"/>
      <c r="O1775" s="362" t="str">
        <f t="shared" si="402"/>
        <v/>
      </c>
      <c r="P1775" s="362"/>
      <c r="Q1775" s="362"/>
      <c r="R1775" s="362" t="str">
        <f t="shared" si="403"/>
        <v/>
      </c>
      <c r="S1775" s="362"/>
      <c r="T1775" s="363"/>
      <c r="U1775" s="364" t="str">
        <f t="shared" si="404"/>
        <v/>
      </c>
      <c r="V1775" s="252"/>
      <c r="W1775" s="253" t="str">
        <f t="shared" si="405"/>
        <v/>
      </c>
      <c r="X1775" s="253"/>
      <c r="Y1775" s="253"/>
      <c r="Z1775" s="361" t="str">
        <f t="shared" si="406"/>
        <v/>
      </c>
      <c r="AA1775" s="361"/>
      <c r="AB1775" s="361"/>
      <c r="AC1775" s="361"/>
      <c r="AD1775" s="362" t="str">
        <f t="shared" si="407"/>
        <v/>
      </c>
      <c r="AE1775" s="362"/>
      <c r="AF1775" s="362"/>
      <c r="AG1775" s="362" t="str">
        <f t="shared" si="408"/>
        <v/>
      </c>
      <c r="AH1775" s="362"/>
      <c r="AI1775" s="363"/>
    </row>
    <row r="1776" spans="1:35" s="85" customFormat="1" ht="15.75" customHeight="1" x14ac:dyDescent="0.15">
      <c r="B1776" s="179" t="s">
        <v>571</v>
      </c>
      <c r="F1776" s="86"/>
      <c r="G1776" s="86"/>
      <c r="H1776" s="86"/>
      <c r="I1776" s="86"/>
      <c r="J1776" s="86"/>
      <c r="K1776" s="86"/>
      <c r="L1776" s="86"/>
      <c r="M1776" s="86"/>
      <c r="N1776" s="86"/>
      <c r="O1776" s="86"/>
      <c r="P1776" s="86"/>
      <c r="Q1776" s="86"/>
      <c r="R1776" s="86"/>
      <c r="S1776" s="86"/>
      <c r="T1776" s="86"/>
      <c r="U1776" s="86"/>
      <c r="V1776" s="86"/>
      <c r="W1776" s="86"/>
      <c r="X1776" s="86"/>
      <c r="Y1776" s="86"/>
      <c r="Z1776" s="86"/>
      <c r="AA1776" s="86"/>
      <c r="AB1776" s="86"/>
      <c r="AC1776" s="86"/>
      <c r="AD1776" s="86"/>
      <c r="AE1776" s="86"/>
      <c r="AF1776" s="86"/>
      <c r="AG1776" s="86"/>
      <c r="AH1776" s="86"/>
      <c r="AI1776" s="86"/>
    </row>
    <row r="1777" spans="1:36" s="85" customFormat="1" ht="15.75" customHeight="1" x14ac:dyDescent="0.15">
      <c r="A1777" s="122" t="str">
        <f>IF(液状化L1の有無="","","×")</f>
        <v/>
      </c>
      <c r="B1777" s="53"/>
    </row>
    <row r="1778" spans="1:36" s="54" customFormat="1" ht="15.75" customHeight="1" x14ac:dyDescent="0.15">
      <c r="A1778" s="122" t="str">
        <f>IF(液状化L1の有無="","","×")</f>
        <v/>
      </c>
      <c r="B1778" s="53"/>
      <c r="F1778" s="87" t="s">
        <v>510</v>
      </c>
      <c r="G1778" s="88"/>
      <c r="H1778" s="88"/>
      <c r="I1778" s="87"/>
      <c r="J1778" s="87"/>
      <c r="K1778" s="87"/>
      <c r="L1778" s="87"/>
      <c r="M1778" s="87"/>
      <c r="N1778" s="87"/>
      <c r="O1778" s="87"/>
      <c r="P1778" s="87"/>
      <c r="Q1778" s="87"/>
      <c r="R1778" s="87"/>
      <c r="S1778" s="87"/>
      <c r="T1778" s="87"/>
      <c r="U1778" s="87"/>
      <c r="V1778" s="87"/>
      <c r="W1778" s="87"/>
      <c r="X1778" s="87"/>
      <c r="Y1778" s="87"/>
      <c r="Z1778" s="87"/>
      <c r="AA1778" s="87"/>
      <c r="AB1778" s="87"/>
      <c r="AC1778" s="87"/>
      <c r="AD1778" s="87"/>
      <c r="AE1778" s="87"/>
      <c r="AF1778" s="87"/>
      <c r="AG1778" s="87"/>
      <c r="AH1778" s="87"/>
      <c r="AI1778" s="87"/>
      <c r="AJ1778" s="89"/>
    </row>
    <row r="1779" spans="1:36" s="54" customFormat="1" ht="15.75" customHeight="1" x14ac:dyDescent="0.15">
      <c r="A1779" s="122" t="str">
        <f>IF(液状化L1の有無="","","×")</f>
        <v/>
      </c>
      <c r="B1779" s="53"/>
      <c r="F1779" s="369" t="s">
        <v>417</v>
      </c>
      <c r="G1779" s="370"/>
      <c r="H1779" s="370"/>
      <c r="I1779" s="370"/>
      <c r="J1779" s="370"/>
      <c r="K1779" s="370"/>
      <c r="L1779" s="370"/>
      <c r="M1779" s="370"/>
      <c r="N1779" s="370"/>
      <c r="O1779" s="370"/>
      <c r="P1779" s="370"/>
      <c r="Q1779" s="370"/>
      <c r="R1779" s="370"/>
      <c r="S1779" s="370"/>
      <c r="T1779" s="371"/>
      <c r="U1779" s="368" t="s">
        <v>418</v>
      </c>
      <c r="V1779" s="266"/>
      <c r="W1779" s="266"/>
      <c r="X1779" s="266"/>
      <c r="Y1779" s="266"/>
      <c r="Z1779" s="266"/>
      <c r="AA1779" s="266"/>
      <c r="AB1779" s="266"/>
      <c r="AC1779" s="266"/>
      <c r="AD1779" s="266"/>
      <c r="AE1779" s="266"/>
      <c r="AF1779" s="266"/>
      <c r="AG1779" s="266"/>
      <c r="AH1779" s="266"/>
      <c r="AI1779" s="372"/>
    </row>
    <row r="1780" spans="1:36" s="54" customFormat="1" ht="15.75" customHeight="1" x14ac:dyDescent="0.15">
      <c r="A1780" s="122" t="str">
        <f>IF(液状化L1の有無="","","×")</f>
        <v/>
      </c>
      <c r="B1780" s="53"/>
      <c r="F1780" s="373" t="s">
        <v>74</v>
      </c>
      <c r="G1780" s="326"/>
      <c r="H1780" s="375" t="s">
        <v>181</v>
      </c>
      <c r="I1780" s="358"/>
      <c r="J1780" s="358"/>
      <c r="K1780" s="326" t="s">
        <v>227</v>
      </c>
      <c r="L1780" s="326"/>
      <c r="M1780" s="326"/>
      <c r="N1780" s="326"/>
      <c r="O1780" s="326" t="s">
        <v>514</v>
      </c>
      <c r="P1780" s="326"/>
      <c r="Q1780" s="326"/>
      <c r="R1780" s="326" t="s">
        <v>515</v>
      </c>
      <c r="S1780" s="326"/>
      <c r="T1780" s="331"/>
      <c r="U1780" s="376" t="s">
        <v>74</v>
      </c>
      <c r="V1780" s="326"/>
      <c r="W1780" s="375" t="s">
        <v>181</v>
      </c>
      <c r="X1780" s="358"/>
      <c r="Y1780" s="358"/>
      <c r="Z1780" s="326" t="s">
        <v>227</v>
      </c>
      <c r="AA1780" s="326"/>
      <c r="AB1780" s="326"/>
      <c r="AC1780" s="326"/>
      <c r="AD1780" s="326" t="s">
        <v>514</v>
      </c>
      <c r="AE1780" s="326"/>
      <c r="AF1780" s="326"/>
      <c r="AG1780" s="326" t="s">
        <v>515</v>
      </c>
      <c r="AH1780" s="326"/>
      <c r="AI1780" s="331"/>
    </row>
    <row r="1781" spans="1:36" s="54" customFormat="1" ht="15.75" customHeight="1" x14ac:dyDescent="0.15">
      <c r="A1781" s="122" t="str">
        <f>IF(液状化L1の有無="","","×")</f>
        <v/>
      </c>
      <c r="B1781" s="53"/>
      <c r="F1781" s="374"/>
      <c r="G1781" s="327"/>
      <c r="H1781" s="362"/>
      <c r="I1781" s="362"/>
      <c r="J1781" s="362"/>
      <c r="K1781" s="327"/>
      <c r="L1781" s="327"/>
      <c r="M1781" s="327"/>
      <c r="N1781" s="327"/>
      <c r="O1781" s="327"/>
      <c r="P1781" s="327"/>
      <c r="Q1781" s="327"/>
      <c r="R1781" s="327"/>
      <c r="S1781" s="327"/>
      <c r="T1781" s="332"/>
      <c r="U1781" s="377"/>
      <c r="V1781" s="327"/>
      <c r="W1781" s="362"/>
      <c r="X1781" s="362"/>
      <c r="Y1781" s="362"/>
      <c r="Z1781" s="327"/>
      <c r="AA1781" s="327"/>
      <c r="AB1781" s="327"/>
      <c r="AC1781" s="327"/>
      <c r="AD1781" s="327"/>
      <c r="AE1781" s="327"/>
      <c r="AF1781" s="327"/>
      <c r="AG1781" s="327"/>
      <c r="AH1781" s="327"/>
      <c r="AI1781" s="332"/>
    </row>
    <row r="1782" spans="1:36" s="54" customFormat="1" ht="15.75" customHeight="1" x14ac:dyDescent="0.15">
      <c r="A1782" s="122" t="str">
        <f t="shared" ref="A1782:A1797" si="409">IF(液状化L1の有無="",IF(LEN(F1782)+LEN(U1782)=0,"×",""),"×")</f>
        <v/>
      </c>
      <c r="B1782" s="53"/>
      <c r="F1782" s="265">
        <f t="shared" ref="F1782:F1797" si="410">IF(F1092="","",F1092)</f>
        <v>2</v>
      </c>
      <c r="G1782" s="266"/>
      <c r="H1782" s="267">
        <f t="shared" ref="H1782:H1797" si="411">IF(H1092="","",H1092)</f>
        <v>0.33000001311302185</v>
      </c>
      <c r="I1782" s="267"/>
      <c r="J1782" s="267"/>
      <c r="K1782" s="365">
        <f t="shared" ref="K1782:K1797" si="412">IF(Q1092="","",Q1092)</f>
        <v>0</v>
      </c>
      <c r="L1782" s="365"/>
      <c r="M1782" s="365"/>
      <c r="N1782" s="365"/>
      <c r="O1782" s="366">
        <f t="shared" ref="O1782:O1797" si="413">IF(K1782="","",ROUND(K1782/H1782*$AH$1685,1))</f>
        <v>0</v>
      </c>
      <c r="P1782" s="366"/>
      <c r="Q1782" s="366"/>
      <c r="R1782" s="366">
        <f t="shared" ref="R1782:R1797" si="414">IF(K1782="","",ROUND(K1782/H1782*$AH$1686,1))</f>
        <v>0</v>
      </c>
      <c r="S1782" s="366"/>
      <c r="T1782" s="367"/>
      <c r="U1782" s="368">
        <f t="shared" ref="U1782:U1797" si="415">IF(U1092="","",U1092)</f>
        <v>2</v>
      </c>
      <c r="V1782" s="266"/>
      <c r="W1782" s="267">
        <f t="shared" ref="W1782:W1797" si="416">IF(W1092="","",W1092)</f>
        <v>0.33000001311302185</v>
      </c>
      <c r="X1782" s="267"/>
      <c r="Y1782" s="267"/>
      <c r="Z1782" s="365">
        <f t="shared" ref="Z1782:Z1797" si="417">IF(AF1092="","",AF1092)</f>
        <v>0</v>
      </c>
      <c r="AA1782" s="365"/>
      <c r="AB1782" s="365"/>
      <c r="AC1782" s="365"/>
      <c r="AD1782" s="366">
        <f t="shared" ref="AD1782:AD1797" si="418">IF(Z1782="","",ROUND(Z1782/W1782*$AH$1685,1))</f>
        <v>0</v>
      </c>
      <c r="AE1782" s="366"/>
      <c r="AF1782" s="366"/>
      <c r="AG1782" s="366">
        <f t="shared" ref="AG1782:AG1797" si="419">IF(Z1782="","",ROUND(Z1782/W1782*$AH$1686,1))</f>
        <v>0</v>
      </c>
      <c r="AH1782" s="366"/>
      <c r="AI1782" s="367"/>
    </row>
    <row r="1783" spans="1:36" s="54" customFormat="1" ht="15.75" customHeight="1" x14ac:dyDescent="0.15">
      <c r="A1783" s="122" t="str">
        <f t="shared" si="409"/>
        <v/>
      </c>
      <c r="B1783" s="53"/>
      <c r="F1783" s="240">
        <f t="shared" si="410"/>
        <v>3</v>
      </c>
      <c r="G1783" s="241"/>
      <c r="H1783" s="242">
        <f t="shared" si="411"/>
        <v>1.5</v>
      </c>
      <c r="I1783" s="242"/>
      <c r="J1783" s="242"/>
      <c r="K1783" s="357">
        <f t="shared" si="412"/>
        <v>0</v>
      </c>
      <c r="L1783" s="357"/>
      <c r="M1783" s="357"/>
      <c r="N1783" s="357"/>
      <c r="O1783" s="358">
        <f t="shared" si="413"/>
        <v>0</v>
      </c>
      <c r="P1783" s="358"/>
      <c r="Q1783" s="358"/>
      <c r="R1783" s="358">
        <f t="shared" si="414"/>
        <v>0</v>
      </c>
      <c r="S1783" s="358"/>
      <c r="T1783" s="359"/>
      <c r="U1783" s="360">
        <f t="shared" si="415"/>
        <v>3</v>
      </c>
      <c r="V1783" s="241"/>
      <c r="W1783" s="242">
        <f t="shared" si="416"/>
        <v>1.5</v>
      </c>
      <c r="X1783" s="242"/>
      <c r="Y1783" s="242"/>
      <c r="Z1783" s="357">
        <f t="shared" si="417"/>
        <v>0</v>
      </c>
      <c r="AA1783" s="357"/>
      <c r="AB1783" s="357"/>
      <c r="AC1783" s="357"/>
      <c r="AD1783" s="358">
        <f t="shared" si="418"/>
        <v>0</v>
      </c>
      <c r="AE1783" s="358"/>
      <c r="AF1783" s="358"/>
      <c r="AG1783" s="358">
        <f t="shared" si="419"/>
        <v>0</v>
      </c>
      <c r="AH1783" s="358"/>
      <c r="AI1783" s="359"/>
    </row>
    <row r="1784" spans="1:36" s="54" customFormat="1" ht="15.75" customHeight="1" x14ac:dyDescent="0.15">
      <c r="A1784" s="122" t="str">
        <f t="shared" si="409"/>
        <v/>
      </c>
      <c r="B1784" s="53"/>
      <c r="F1784" s="240">
        <f t="shared" si="410"/>
        <v>4</v>
      </c>
      <c r="G1784" s="241"/>
      <c r="H1784" s="242">
        <f t="shared" si="411"/>
        <v>5.0999999046325684</v>
      </c>
      <c r="I1784" s="242"/>
      <c r="J1784" s="242"/>
      <c r="K1784" s="357">
        <f t="shared" si="412"/>
        <v>0</v>
      </c>
      <c r="L1784" s="357"/>
      <c r="M1784" s="357"/>
      <c r="N1784" s="357"/>
      <c r="O1784" s="358">
        <f t="shared" si="413"/>
        <v>0</v>
      </c>
      <c r="P1784" s="358"/>
      <c r="Q1784" s="358"/>
      <c r="R1784" s="358">
        <f t="shared" si="414"/>
        <v>0</v>
      </c>
      <c r="S1784" s="358"/>
      <c r="T1784" s="359"/>
      <c r="U1784" s="360">
        <f t="shared" si="415"/>
        <v>4</v>
      </c>
      <c r="V1784" s="241"/>
      <c r="W1784" s="242">
        <f t="shared" si="416"/>
        <v>5.0999999046325684</v>
      </c>
      <c r="X1784" s="242"/>
      <c r="Y1784" s="242"/>
      <c r="Z1784" s="357">
        <f t="shared" si="417"/>
        <v>0</v>
      </c>
      <c r="AA1784" s="357"/>
      <c r="AB1784" s="357"/>
      <c r="AC1784" s="357"/>
      <c r="AD1784" s="358">
        <f t="shared" si="418"/>
        <v>0</v>
      </c>
      <c r="AE1784" s="358"/>
      <c r="AF1784" s="358"/>
      <c r="AG1784" s="358">
        <f t="shared" si="419"/>
        <v>0</v>
      </c>
      <c r="AH1784" s="358"/>
      <c r="AI1784" s="359"/>
    </row>
    <row r="1785" spans="1:36" s="54" customFormat="1" ht="15.75" customHeight="1" x14ac:dyDescent="0.15">
      <c r="A1785" s="122" t="str">
        <f t="shared" si="409"/>
        <v/>
      </c>
      <c r="B1785" s="53"/>
      <c r="F1785" s="240">
        <f t="shared" si="410"/>
        <v>4</v>
      </c>
      <c r="G1785" s="241"/>
      <c r="H1785" s="242">
        <f t="shared" si="411"/>
        <v>1.4500002861022949</v>
      </c>
      <c r="I1785" s="242"/>
      <c r="J1785" s="242"/>
      <c r="K1785" s="357">
        <f t="shared" si="412"/>
        <v>136.65930739566204</v>
      </c>
      <c r="L1785" s="357"/>
      <c r="M1785" s="357"/>
      <c r="N1785" s="357"/>
      <c r="O1785" s="358">
        <f t="shared" si="413"/>
        <v>103.7</v>
      </c>
      <c r="P1785" s="358"/>
      <c r="Q1785" s="358"/>
      <c r="R1785" s="358">
        <f t="shared" si="414"/>
        <v>122.5</v>
      </c>
      <c r="S1785" s="358"/>
      <c r="T1785" s="359"/>
      <c r="U1785" s="360">
        <f t="shared" si="415"/>
        <v>4</v>
      </c>
      <c r="V1785" s="241"/>
      <c r="W1785" s="242">
        <f t="shared" si="416"/>
        <v>1.4500002861022949</v>
      </c>
      <c r="X1785" s="242"/>
      <c r="Y1785" s="242"/>
      <c r="Z1785" s="357">
        <f t="shared" si="417"/>
        <v>136.65930739566204</v>
      </c>
      <c r="AA1785" s="357"/>
      <c r="AB1785" s="357"/>
      <c r="AC1785" s="357"/>
      <c r="AD1785" s="358">
        <f t="shared" si="418"/>
        <v>103.7</v>
      </c>
      <c r="AE1785" s="358"/>
      <c r="AF1785" s="358"/>
      <c r="AG1785" s="358">
        <f t="shared" si="419"/>
        <v>122.5</v>
      </c>
      <c r="AH1785" s="358"/>
      <c r="AI1785" s="359"/>
    </row>
    <row r="1786" spans="1:36" s="54" customFormat="1" ht="15.75" customHeight="1" x14ac:dyDescent="0.15">
      <c r="A1786" s="122" t="str">
        <f t="shared" si="409"/>
        <v/>
      </c>
      <c r="B1786" s="53"/>
      <c r="F1786" s="240">
        <f t="shared" si="410"/>
        <v>5</v>
      </c>
      <c r="G1786" s="241"/>
      <c r="H1786" s="242">
        <f t="shared" si="411"/>
        <v>3.4500000476837158</v>
      </c>
      <c r="I1786" s="242"/>
      <c r="J1786" s="242"/>
      <c r="K1786" s="357">
        <f t="shared" si="412"/>
        <v>604.78801010156803</v>
      </c>
      <c r="L1786" s="357"/>
      <c r="M1786" s="357"/>
      <c r="N1786" s="357"/>
      <c r="O1786" s="358">
        <f t="shared" si="413"/>
        <v>192.8</v>
      </c>
      <c r="P1786" s="358"/>
      <c r="Q1786" s="358"/>
      <c r="R1786" s="358">
        <f t="shared" si="414"/>
        <v>227.9</v>
      </c>
      <c r="S1786" s="358"/>
      <c r="T1786" s="359"/>
      <c r="U1786" s="360">
        <f t="shared" si="415"/>
        <v>5</v>
      </c>
      <c r="V1786" s="241"/>
      <c r="W1786" s="242">
        <f t="shared" si="416"/>
        <v>3.4500000476837158</v>
      </c>
      <c r="X1786" s="242"/>
      <c r="Y1786" s="242"/>
      <c r="Z1786" s="357">
        <f t="shared" si="417"/>
        <v>604.78801010156803</v>
      </c>
      <c r="AA1786" s="357"/>
      <c r="AB1786" s="357"/>
      <c r="AC1786" s="357"/>
      <c r="AD1786" s="358">
        <f t="shared" si="418"/>
        <v>192.8</v>
      </c>
      <c r="AE1786" s="358"/>
      <c r="AF1786" s="358"/>
      <c r="AG1786" s="358">
        <f t="shared" si="419"/>
        <v>227.9</v>
      </c>
      <c r="AH1786" s="358"/>
      <c r="AI1786" s="359"/>
    </row>
    <row r="1787" spans="1:36" s="54" customFormat="1" ht="15.75" customHeight="1" x14ac:dyDescent="0.15">
      <c r="A1787" s="122" t="str">
        <f t="shared" si="409"/>
        <v/>
      </c>
      <c r="B1787" s="53"/>
      <c r="F1787" s="240">
        <f t="shared" si="410"/>
        <v>6</v>
      </c>
      <c r="G1787" s="241"/>
      <c r="H1787" s="242">
        <f t="shared" si="411"/>
        <v>2.3499999046325684</v>
      </c>
      <c r="I1787" s="242"/>
      <c r="J1787" s="242"/>
      <c r="K1787" s="357">
        <f t="shared" si="412"/>
        <v>664.44681926973522</v>
      </c>
      <c r="L1787" s="357"/>
      <c r="M1787" s="357"/>
      <c r="N1787" s="357"/>
      <c r="O1787" s="358">
        <f t="shared" si="413"/>
        <v>311</v>
      </c>
      <c r="P1787" s="358"/>
      <c r="Q1787" s="358"/>
      <c r="R1787" s="358">
        <f t="shared" si="414"/>
        <v>367.6</v>
      </c>
      <c r="S1787" s="358"/>
      <c r="T1787" s="359"/>
      <c r="U1787" s="360">
        <f t="shared" si="415"/>
        <v>6</v>
      </c>
      <c r="V1787" s="241"/>
      <c r="W1787" s="242">
        <f t="shared" si="416"/>
        <v>2.3499999046325684</v>
      </c>
      <c r="X1787" s="242"/>
      <c r="Y1787" s="242"/>
      <c r="Z1787" s="357">
        <f t="shared" si="417"/>
        <v>664.44681926973522</v>
      </c>
      <c r="AA1787" s="357"/>
      <c r="AB1787" s="357"/>
      <c r="AC1787" s="357"/>
      <c r="AD1787" s="358">
        <f t="shared" si="418"/>
        <v>311</v>
      </c>
      <c r="AE1787" s="358"/>
      <c r="AF1787" s="358"/>
      <c r="AG1787" s="358">
        <f t="shared" si="419"/>
        <v>367.6</v>
      </c>
      <c r="AH1787" s="358"/>
      <c r="AI1787" s="359"/>
    </row>
    <row r="1788" spans="1:36" s="54" customFormat="1" ht="15.75" customHeight="1" x14ac:dyDescent="0.15">
      <c r="A1788" s="122" t="str">
        <f t="shared" si="409"/>
        <v/>
      </c>
      <c r="B1788" s="53"/>
      <c r="F1788" s="240">
        <f t="shared" si="410"/>
        <v>7</v>
      </c>
      <c r="G1788" s="241"/>
      <c r="H1788" s="242">
        <f t="shared" si="411"/>
        <v>8.6000003814697266</v>
      </c>
      <c r="I1788" s="242"/>
      <c r="J1788" s="242"/>
      <c r="K1788" s="357">
        <f t="shared" si="412"/>
        <v>5843.9280815734455</v>
      </c>
      <c r="L1788" s="357"/>
      <c r="M1788" s="357"/>
      <c r="N1788" s="357"/>
      <c r="O1788" s="358">
        <f t="shared" si="413"/>
        <v>747.5</v>
      </c>
      <c r="P1788" s="358"/>
      <c r="Q1788" s="358"/>
      <c r="R1788" s="358">
        <f t="shared" si="414"/>
        <v>883.4</v>
      </c>
      <c r="S1788" s="358"/>
      <c r="T1788" s="359"/>
      <c r="U1788" s="360">
        <f t="shared" si="415"/>
        <v>7</v>
      </c>
      <c r="V1788" s="241"/>
      <c r="W1788" s="242">
        <f t="shared" si="416"/>
        <v>8.6000003814697266</v>
      </c>
      <c r="X1788" s="242"/>
      <c r="Y1788" s="242"/>
      <c r="Z1788" s="357">
        <f t="shared" si="417"/>
        <v>5843.9280815734455</v>
      </c>
      <c r="AA1788" s="357"/>
      <c r="AB1788" s="357"/>
      <c r="AC1788" s="357"/>
      <c r="AD1788" s="358">
        <f t="shared" si="418"/>
        <v>747.5</v>
      </c>
      <c r="AE1788" s="358"/>
      <c r="AF1788" s="358"/>
      <c r="AG1788" s="358">
        <f t="shared" si="419"/>
        <v>883.4</v>
      </c>
      <c r="AH1788" s="358"/>
      <c r="AI1788" s="359"/>
    </row>
    <row r="1789" spans="1:36" s="54" customFormat="1" ht="15.75" customHeight="1" x14ac:dyDescent="0.15">
      <c r="A1789" s="122" t="str">
        <f t="shared" si="409"/>
        <v/>
      </c>
      <c r="B1789" s="53"/>
      <c r="F1789" s="240">
        <f t="shared" si="410"/>
        <v>8</v>
      </c>
      <c r="G1789" s="241"/>
      <c r="H1789" s="242">
        <f t="shared" si="411"/>
        <v>2.2000000476837158</v>
      </c>
      <c r="I1789" s="242"/>
      <c r="J1789" s="242"/>
      <c r="K1789" s="357">
        <f t="shared" si="412"/>
        <v>614.7782797059466</v>
      </c>
      <c r="L1789" s="357"/>
      <c r="M1789" s="357"/>
      <c r="N1789" s="357"/>
      <c r="O1789" s="358">
        <f t="shared" si="413"/>
        <v>307.39999999999998</v>
      </c>
      <c r="P1789" s="358"/>
      <c r="Q1789" s="358"/>
      <c r="R1789" s="358">
        <f t="shared" si="414"/>
        <v>363.3</v>
      </c>
      <c r="S1789" s="358"/>
      <c r="T1789" s="359"/>
      <c r="U1789" s="360">
        <f t="shared" si="415"/>
        <v>8</v>
      </c>
      <c r="V1789" s="241"/>
      <c r="W1789" s="242">
        <f t="shared" si="416"/>
        <v>2.2000000476837158</v>
      </c>
      <c r="X1789" s="242"/>
      <c r="Y1789" s="242"/>
      <c r="Z1789" s="357">
        <f t="shared" si="417"/>
        <v>614.7782797059466</v>
      </c>
      <c r="AA1789" s="357"/>
      <c r="AB1789" s="357"/>
      <c r="AC1789" s="357"/>
      <c r="AD1789" s="358">
        <f t="shared" si="418"/>
        <v>307.39999999999998</v>
      </c>
      <c r="AE1789" s="358"/>
      <c r="AF1789" s="358"/>
      <c r="AG1789" s="358">
        <f t="shared" si="419"/>
        <v>363.3</v>
      </c>
      <c r="AH1789" s="358"/>
      <c r="AI1789" s="359"/>
    </row>
    <row r="1790" spans="1:36" s="54" customFormat="1" ht="15.75" customHeight="1" x14ac:dyDescent="0.15">
      <c r="A1790" s="122" t="str">
        <f t="shared" si="409"/>
        <v/>
      </c>
      <c r="B1790" s="53"/>
      <c r="F1790" s="240">
        <f t="shared" si="410"/>
        <v>9</v>
      </c>
      <c r="G1790" s="241"/>
      <c r="H1790" s="242">
        <f t="shared" si="411"/>
        <v>1.5</v>
      </c>
      <c r="I1790" s="242"/>
      <c r="J1790" s="242"/>
      <c r="K1790" s="357">
        <f t="shared" si="412"/>
        <v>1039.081770174824</v>
      </c>
      <c r="L1790" s="357"/>
      <c r="M1790" s="357"/>
      <c r="N1790" s="357"/>
      <c r="O1790" s="358">
        <f t="shared" si="413"/>
        <v>762</v>
      </c>
      <c r="P1790" s="358"/>
      <c r="Q1790" s="358"/>
      <c r="R1790" s="358">
        <f t="shared" si="414"/>
        <v>900.5</v>
      </c>
      <c r="S1790" s="358"/>
      <c r="T1790" s="359"/>
      <c r="U1790" s="360">
        <f t="shared" si="415"/>
        <v>9</v>
      </c>
      <c r="V1790" s="241"/>
      <c r="W1790" s="242">
        <f t="shared" si="416"/>
        <v>1.5</v>
      </c>
      <c r="X1790" s="242"/>
      <c r="Y1790" s="242"/>
      <c r="Z1790" s="357">
        <f t="shared" si="417"/>
        <v>1039.081770174824</v>
      </c>
      <c r="AA1790" s="357"/>
      <c r="AB1790" s="357"/>
      <c r="AC1790" s="357"/>
      <c r="AD1790" s="358">
        <f t="shared" si="418"/>
        <v>762</v>
      </c>
      <c r="AE1790" s="358"/>
      <c r="AF1790" s="358"/>
      <c r="AG1790" s="358">
        <f t="shared" si="419"/>
        <v>900.5</v>
      </c>
      <c r="AH1790" s="358"/>
      <c r="AI1790" s="359"/>
    </row>
    <row r="1791" spans="1:36" s="54" customFormat="1" ht="15.75" customHeight="1" x14ac:dyDescent="0.15">
      <c r="A1791" s="122" t="str">
        <f t="shared" si="409"/>
        <v/>
      </c>
      <c r="B1791" s="53"/>
      <c r="F1791" s="240">
        <f t="shared" si="410"/>
        <v>10</v>
      </c>
      <c r="G1791" s="241"/>
      <c r="H1791" s="242">
        <f t="shared" si="411"/>
        <v>3.8499999046325684</v>
      </c>
      <c r="I1791" s="242"/>
      <c r="J1791" s="242"/>
      <c r="K1791" s="357">
        <f t="shared" si="412"/>
        <v>1090.3760972168645</v>
      </c>
      <c r="L1791" s="357"/>
      <c r="M1791" s="357"/>
      <c r="N1791" s="357"/>
      <c r="O1791" s="358">
        <f t="shared" si="413"/>
        <v>311.5</v>
      </c>
      <c r="P1791" s="358"/>
      <c r="Q1791" s="358"/>
      <c r="R1791" s="358">
        <f t="shared" si="414"/>
        <v>368.2</v>
      </c>
      <c r="S1791" s="358"/>
      <c r="T1791" s="359"/>
      <c r="U1791" s="360">
        <f t="shared" si="415"/>
        <v>10</v>
      </c>
      <c r="V1791" s="241"/>
      <c r="W1791" s="242">
        <f t="shared" si="416"/>
        <v>3.8499999046325684</v>
      </c>
      <c r="X1791" s="242"/>
      <c r="Y1791" s="242"/>
      <c r="Z1791" s="357">
        <f t="shared" si="417"/>
        <v>1090.3760972168645</v>
      </c>
      <c r="AA1791" s="357"/>
      <c r="AB1791" s="357"/>
      <c r="AC1791" s="357"/>
      <c r="AD1791" s="358">
        <f t="shared" si="418"/>
        <v>311.5</v>
      </c>
      <c r="AE1791" s="358"/>
      <c r="AF1791" s="358"/>
      <c r="AG1791" s="358">
        <f t="shared" si="419"/>
        <v>368.2</v>
      </c>
      <c r="AH1791" s="358"/>
      <c r="AI1791" s="359"/>
    </row>
    <row r="1792" spans="1:36" s="54" customFormat="1" ht="15.75" customHeight="1" x14ac:dyDescent="0.15">
      <c r="A1792" s="122" t="str">
        <f t="shared" si="409"/>
        <v/>
      </c>
      <c r="B1792" s="53"/>
      <c r="F1792" s="240">
        <f t="shared" si="410"/>
        <v>11</v>
      </c>
      <c r="G1792" s="241"/>
      <c r="H1792" s="242">
        <f t="shared" si="411"/>
        <v>2.4000000953674316</v>
      </c>
      <c r="I1792" s="242"/>
      <c r="J1792" s="242"/>
      <c r="K1792" s="357">
        <f t="shared" si="412"/>
        <v>2216.7078644570111</v>
      </c>
      <c r="L1792" s="357"/>
      <c r="M1792" s="357"/>
      <c r="N1792" s="357"/>
      <c r="O1792" s="358">
        <f t="shared" si="413"/>
        <v>1016</v>
      </c>
      <c r="P1792" s="358"/>
      <c r="Q1792" s="358"/>
      <c r="R1792" s="358">
        <f t="shared" si="414"/>
        <v>1200.7</v>
      </c>
      <c r="S1792" s="358"/>
      <c r="T1792" s="359"/>
      <c r="U1792" s="360">
        <f t="shared" si="415"/>
        <v>11</v>
      </c>
      <c r="V1792" s="241"/>
      <c r="W1792" s="242">
        <f t="shared" si="416"/>
        <v>2.4000000953674316</v>
      </c>
      <c r="X1792" s="242"/>
      <c r="Y1792" s="242"/>
      <c r="Z1792" s="357">
        <f t="shared" si="417"/>
        <v>2216.7078644570111</v>
      </c>
      <c r="AA1792" s="357"/>
      <c r="AB1792" s="357"/>
      <c r="AC1792" s="357"/>
      <c r="AD1792" s="358">
        <f t="shared" si="418"/>
        <v>1016</v>
      </c>
      <c r="AE1792" s="358"/>
      <c r="AF1792" s="358"/>
      <c r="AG1792" s="358">
        <f t="shared" si="419"/>
        <v>1200.7</v>
      </c>
      <c r="AH1792" s="358"/>
      <c r="AI1792" s="359"/>
    </row>
    <row r="1793" spans="1:36" s="54" customFormat="1" ht="15.75" customHeight="1" x14ac:dyDescent="0.15">
      <c r="A1793" s="122" t="str">
        <f t="shared" si="409"/>
        <v/>
      </c>
      <c r="B1793" s="53"/>
      <c r="F1793" s="240">
        <f t="shared" si="410"/>
        <v>12</v>
      </c>
      <c r="G1793" s="241"/>
      <c r="H1793" s="242">
        <f t="shared" si="411"/>
        <v>2.2699999809265137</v>
      </c>
      <c r="I1793" s="242"/>
      <c r="J1793" s="242"/>
      <c r="K1793" s="357">
        <f t="shared" si="412"/>
        <v>642.89708602505266</v>
      </c>
      <c r="L1793" s="357"/>
      <c r="M1793" s="357"/>
      <c r="N1793" s="357"/>
      <c r="O1793" s="358">
        <f t="shared" si="413"/>
        <v>311.5</v>
      </c>
      <c r="P1793" s="358"/>
      <c r="Q1793" s="358"/>
      <c r="R1793" s="358">
        <f t="shared" si="414"/>
        <v>368.2</v>
      </c>
      <c r="S1793" s="358"/>
      <c r="T1793" s="359"/>
      <c r="U1793" s="360">
        <f t="shared" si="415"/>
        <v>12</v>
      </c>
      <c r="V1793" s="241"/>
      <c r="W1793" s="242">
        <f t="shared" si="416"/>
        <v>2.2699999809265137</v>
      </c>
      <c r="X1793" s="242"/>
      <c r="Y1793" s="242"/>
      <c r="Z1793" s="357">
        <f t="shared" si="417"/>
        <v>642.89708602505266</v>
      </c>
      <c r="AA1793" s="357"/>
      <c r="AB1793" s="357"/>
      <c r="AC1793" s="357"/>
      <c r="AD1793" s="358">
        <f t="shared" si="418"/>
        <v>311.5</v>
      </c>
      <c r="AE1793" s="358"/>
      <c r="AF1793" s="358"/>
      <c r="AG1793" s="358">
        <f t="shared" si="419"/>
        <v>368.2</v>
      </c>
      <c r="AH1793" s="358"/>
      <c r="AI1793" s="359"/>
    </row>
    <row r="1794" spans="1:36" s="54" customFormat="1" ht="15.75" hidden="1" customHeight="1" x14ac:dyDescent="0.15">
      <c r="A1794" s="122" t="str">
        <f t="shared" si="409"/>
        <v>×</v>
      </c>
      <c r="B1794" s="53"/>
      <c r="F1794" s="240" t="str">
        <f t="shared" si="410"/>
        <v/>
      </c>
      <c r="G1794" s="241"/>
      <c r="H1794" s="242" t="str">
        <f t="shared" si="411"/>
        <v/>
      </c>
      <c r="I1794" s="242"/>
      <c r="J1794" s="242"/>
      <c r="K1794" s="357" t="str">
        <f t="shared" si="412"/>
        <v/>
      </c>
      <c r="L1794" s="357"/>
      <c r="M1794" s="357"/>
      <c r="N1794" s="357"/>
      <c r="O1794" s="358" t="str">
        <f t="shared" si="413"/>
        <v/>
      </c>
      <c r="P1794" s="358"/>
      <c r="Q1794" s="358"/>
      <c r="R1794" s="358" t="str">
        <f t="shared" si="414"/>
        <v/>
      </c>
      <c r="S1794" s="358"/>
      <c r="T1794" s="359"/>
      <c r="U1794" s="360" t="str">
        <f t="shared" si="415"/>
        <v/>
      </c>
      <c r="V1794" s="241"/>
      <c r="W1794" s="242" t="str">
        <f t="shared" si="416"/>
        <v/>
      </c>
      <c r="X1794" s="242"/>
      <c r="Y1794" s="242"/>
      <c r="Z1794" s="357" t="str">
        <f t="shared" si="417"/>
        <v/>
      </c>
      <c r="AA1794" s="357"/>
      <c r="AB1794" s="357"/>
      <c r="AC1794" s="357"/>
      <c r="AD1794" s="358" t="str">
        <f t="shared" si="418"/>
        <v/>
      </c>
      <c r="AE1794" s="358"/>
      <c r="AF1794" s="358"/>
      <c r="AG1794" s="358" t="str">
        <f t="shared" si="419"/>
        <v/>
      </c>
      <c r="AH1794" s="358"/>
      <c r="AI1794" s="359"/>
    </row>
    <row r="1795" spans="1:36" s="54" customFormat="1" ht="15.75" hidden="1" customHeight="1" x14ac:dyDescent="0.15">
      <c r="A1795" s="122" t="str">
        <f t="shared" si="409"/>
        <v>×</v>
      </c>
      <c r="B1795" s="53"/>
      <c r="F1795" s="240" t="str">
        <f t="shared" si="410"/>
        <v/>
      </c>
      <c r="G1795" s="241"/>
      <c r="H1795" s="242" t="str">
        <f t="shared" si="411"/>
        <v/>
      </c>
      <c r="I1795" s="242"/>
      <c r="J1795" s="242"/>
      <c r="K1795" s="357" t="str">
        <f t="shared" si="412"/>
        <v/>
      </c>
      <c r="L1795" s="357"/>
      <c r="M1795" s="357"/>
      <c r="N1795" s="357"/>
      <c r="O1795" s="358" t="str">
        <f t="shared" si="413"/>
        <v/>
      </c>
      <c r="P1795" s="358"/>
      <c r="Q1795" s="358"/>
      <c r="R1795" s="358" t="str">
        <f t="shared" si="414"/>
        <v/>
      </c>
      <c r="S1795" s="358"/>
      <c r="T1795" s="359"/>
      <c r="U1795" s="360" t="str">
        <f t="shared" si="415"/>
        <v/>
      </c>
      <c r="V1795" s="241"/>
      <c r="W1795" s="242" t="str">
        <f t="shared" si="416"/>
        <v/>
      </c>
      <c r="X1795" s="242"/>
      <c r="Y1795" s="242"/>
      <c r="Z1795" s="357" t="str">
        <f t="shared" si="417"/>
        <v/>
      </c>
      <c r="AA1795" s="357"/>
      <c r="AB1795" s="357"/>
      <c r="AC1795" s="357"/>
      <c r="AD1795" s="358" t="str">
        <f t="shared" si="418"/>
        <v/>
      </c>
      <c r="AE1795" s="358"/>
      <c r="AF1795" s="358"/>
      <c r="AG1795" s="358" t="str">
        <f t="shared" si="419"/>
        <v/>
      </c>
      <c r="AH1795" s="358"/>
      <c r="AI1795" s="359"/>
    </row>
    <row r="1796" spans="1:36" s="54" customFormat="1" ht="15.75" hidden="1" customHeight="1" x14ac:dyDescent="0.15">
      <c r="A1796" s="122" t="str">
        <f t="shared" si="409"/>
        <v>×</v>
      </c>
      <c r="B1796" s="53"/>
      <c r="F1796" s="240" t="str">
        <f t="shared" si="410"/>
        <v/>
      </c>
      <c r="G1796" s="241"/>
      <c r="H1796" s="242" t="str">
        <f t="shared" si="411"/>
        <v/>
      </c>
      <c r="I1796" s="242"/>
      <c r="J1796" s="242"/>
      <c r="K1796" s="357" t="str">
        <f t="shared" si="412"/>
        <v/>
      </c>
      <c r="L1796" s="357"/>
      <c r="M1796" s="357"/>
      <c r="N1796" s="357"/>
      <c r="O1796" s="358" t="str">
        <f t="shared" si="413"/>
        <v/>
      </c>
      <c r="P1796" s="358"/>
      <c r="Q1796" s="358"/>
      <c r="R1796" s="358" t="str">
        <f t="shared" si="414"/>
        <v/>
      </c>
      <c r="S1796" s="358"/>
      <c r="T1796" s="359"/>
      <c r="U1796" s="360" t="str">
        <f t="shared" si="415"/>
        <v/>
      </c>
      <c r="V1796" s="241"/>
      <c r="W1796" s="242" t="str">
        <f t="shared" si="416"/>
        <v/>
      </c>
      <c r="X1796" s="242"/>
      <c r="Y1796" s="242"/>
      <c r="Z1796" s="357" t="str">
        <f t="shared" si="417"/>
        <v/>
      </c>
      <c r="AA1796" s="357"/>
      <c r="AB1796" s="357"/>
      <c r="AC1796" s="357"/>
      <c r="AD1796" s="358" t="str">
        <f t="shared" si="418"/>
        <v/>
      </c>
      <c r="AE1796" s="358"/>
      <c r="AF1796" s="358"/>
      <c r="AG1796" s="358" t="str">
        <f t="shared" si="419"/>
        <v/>
      </c>
      <c r="AH1796" s="358"/>
      <c r="AI1796" s="359"/>
    </row>
    <row r="1797" spans="1:36" s="54" customFormat="1" ht="15.75" hidden="1" customHeight="1" x14ac:dyDescent="0.15">
      <c r="A1797" s="122" t="str">
        <f t="shared" si="409"/>
        <v>×</v>
      </c>
      <c r="B1797" s="53"/>
      <c r="F1797" s="251" t="str">
        <f t="shared" si="410"/>
        <v/>
      </c>
      <c r="G1797" s="252"/>
      <c r="H1797" s="253" t="str">
        <f t="shared" si="411"/>
        <v/>
      </c>
      <c r="I1797" s="253"/>
      <c r="J1797" s="253"/>
      <c r="K1797" s="361" t="str">
        <f t="shared" si="412"/>
        <v/>
      </c>
      <c r="L1797" s="361"/>
      <c r="M1797" s="361"/>
      <c r="N1797" s="361"/>
      <c r="O1797" s="362" t="str">
        <f t="shared" si="413"/>
        <v/>
      </c>
      <c r="P1797" s="362"/>
      <c r="Q1797" s="362"/>
      <c r="R1797" s="362" t="str">
        <f t="shared" si="414"/>
        <v/>
      </c>
      <c r="S1797" s="362"/>
      <c r="T1797" s="363"/>
      <c r="U1797" s="364" t="str">
        <f t="shared" si="415"/>
        <v/>
      </c>
      <c r="V1797" s="252"/>
      <c r="W1797" s="253" t="str">
        <f t="shared" si="416"/>
        <v/>
      </c>
      <c r="X1797" s="253"/>
      <c r="Y1797" s="253"/>
      <c r="Z1797" s="361" t="str">
        <f t="shared" si="417"/>
        <v/>
      </c>
      <c r="AA1797" s="361"/>
      <c r="AB1797" s="361"/>
      <c r="AC1797" s="361"/>
      <c r="AD1797" s="362" t="str">
        <f t="shared" si="418"/>
        <v/>
      </c>
      <c r="AE1797" s="362"/>
      <c r="AF1797" s="362"/>
      <c r="AG1797" s="362" t="str">
        <f t="shared" si="419"/>
        <v/>
      </c>
      <c r="AH1797" s="362"/>
      <c r="AI1797" s="363"/>
    </row>
    <row r="1798" spans="1:36" s="85" customFormat="1" ht="15.75" customHeight="1" x14ac:dyDescent="0.15">
      <c r="A1798" s="123" t="str">
        <f>IF(液状化L1の有無="","","×")</f>
        <v/>
      </c>
      <c r="B1798" s="179" t="s">
        <v>571</v>
      </c>
      <c r="F1798" s="86"/>
      <c r="G1798" s="86"/>
      <c r="H1798" s="86"/>
      <c r="I1798" s="86"/>
      <c r="J1798" s="86"/>
      <c r="K1798" s="86"/>
      <c r="L1798" s="86"/>
      <c r="M1798" s="86"/>
      <c r="N1798" s="86"/>
      <c r="O1798" s="86"/>
      <c r="P1798" s="86"/>
      <c r="Q1798" s="86"/>
      <c r="R1798" s="86"/>
      <c r="S1798" s="86"/>
      <c r="T1798" s="86"/>
      <c r="U1798" s="86"/>
      <c r="V1798" s="86"/>
      <c r="W1798" s="86"/>
      <c r="X1798" s="86"/>
      <c r="Y1798" s="86"/>
      <c r="Z1798" s="86"/>
      <c r="AA1798" s="86"/>
      <c r="AB1798" s="86"/>
      <c r="AC1798" s="86"/>
      <c r="AD1798" s="86"/>
      <c r="AE1798" s="86"/>
      <c r="AF1798" s="86"/>
      <c r="AG1798" s="86"/>
      <c r="AH1798" s="86"/>
      <c r="AI1798" s="86"/>
    </row>
    <row r="1799" spans="1:36" s="85" customFormat="1" ht="15.75" customHeight="1" x14ac:dyDescent="0.15">
      <c r="A1799" s="124" t="str">
        <f>IF(液状化L2の有無="","","×")</f>
        <v/>
      </c>
      <c r="B1799" s="53"/>
    </row>
    <row r="1800" spans="1:36" s="54" customFormat="1" ht="15.75" customHeight="1" x14ac:dyDescent="0.15">
      <c r="A1800" s="124" t="str">
        <f>IF(液状化L2の有無="","","×")</f>
        <v/>
      </c>
      <c r="B1800" s="53"/>
      <c r="F1800" s="87" t="s">
        <v>511</v>
      </c>
      <c r="G1800" s="88"/>
      <c r="H1800" s="88"/>
      <c r="I1800" s="87"/>
      <c r="J1800" s="87"/>
      <c r="K1800" s="87"/>
      <c r="L1800" s="87"/>
      <c r="M1800" s="87"/>
      <c r="N1800" s="87"/>
      <c r="O1800" s="87"/>
      <c r="P1800" s="87"/>
      <c r="Q1800" s="87"/>
      <c r="R1800" s="87"/>
      <c r="S1800" s="87"/>
      <c r="T1800" s="87"/>
      <c r="U1800" s="87"/>
      <c r="V1800" s="87"/>
      <c r="W1800" s="87"/>
      <c r="X1800" s="87"/>
      <c r="Y1800" s="87"/>
      <c r="Z1800" s="87"/>
      <c r="AA1800" s="87"/>
      <c r="AB1800" s="87"/>
      <c r="AC1800" s="87"/>
      <c r="AD1800" s="87"/>
      <c r="AE1800" s="87"/>
      <c r="AF1800" s="87"/>
      <c r="AG1800" s="87"/>
      <c r="AH1800" s="87"/>
      <c r="AI1800" s="87"/>
      <c r="AJ1800" s="89"/>
    </row>
    <row r="1801" spans="1:36" s="54" customFormat="1" ht="15.75" customHeight="1" x14ac:dyDescent="0.15">
      <c r="A1801" s="124" t="str">
        <f>IF(液状化L2の有無="","","×")</f>
        <v/>
      </c>
      <c r="B1801" s="53"/>
      <c r="F1801" s="369" t="s">
        <v>417</v>
      </c>
      <c r="G1801" s="370"/>
      <c r="H1801" s="370"/>
      <c r="I1801" s="370"/>
      <c r="J1801" s="370"/>
      <c r="K1801" s="370"/>
      <c r="L1801" s="370"/>
      <c r="M1801" s="370"/>
      <c r="N1801" s="370"/>
      <c r="O1801" s="370"/>
      <c r="P1801" s="370"/>
      <c r="Q1801" s="370"/>
      <c r="R1801" s="370"/>
      <c r="S1801" s="370"/>
      <c r="T1801" s="371"/>
      <c r="U1801" s="368" t="s">
        <v>418</v>
      </c>
      <c r="V1801" s="266"/>
      <c r="W1801" s="266"/>
      <c r="X1801" s="266"/>
      <c r="Y1801" s="266"/>
      <c r="Z1801" s="266"/>
      <c r="AA1801" s="266"/>
      <c r="AB1801" s="266"/>
      <c r="AC1801" s="266"/>
      <c r="AD1801" s="266"/>
      <c r="AE1801" s="266"/>
      <c r="AF1801" s="266"/>
      <c r="AG1801" s="266"/>
      <c r="AH1801" s="266"/>
      <c r="AI1801" s="372"/>
    </row>
    <row r="1802" spans="1:36" s="54" customFormat="1" ht="15.75" customHeight="1" x14ac:dyDescent="0.15">
      <c r="A1802" s="124" t="str">
        <f>IF(液状化L2の有無="","","×")</f>
        <v/>
      </c>
      <c r="B1802" s="53"/>
      <c r="F1802" s="373" t="s">
        <v>74</v>
      </c>
      <c r="G1802" s="326"/>
      <c r="H1802" s="375" t="s">
        <v>181</v>
      </c>
      <c r="I1802" s="358"/>
      <c r="J1802" s="358"/>
      <c r="K1802" s="326" t="s">
        <v>227</v>
      </c>
      <c r="L1802" s="326"/>
      <c r="M1802" s="326"/>
      <c r="N1802" s="326"/>
      <c r="O1802" s="326" t="s">
        <v>514</v>
      </c>
      <c r="P1802" s="326"/>
      <c r="Q1802" s="326"/>
      <c r="R1802" s="326" t="s">
        <v>515</v>
      </c>
      <c r="S1802" s="326"/>
      <c r="T1802" s="331"/>
      <c r="U1802" s="376" t="s">
        <v>74</v>
      </c>
      <c r="V1802" s="326"/>
      <c r="W1802" s="375" t="s">
        <v>181</v>
      </c>
      <c r="X1802" s="358"/>
      <c r="Y1802" s="358"/>
      <c r="Z1802" s="326" t="s">
        <v>227</v>
      </c>
      <c r="AA1802" s="326"/>
      <c r="AB1802" s="326"/>
      <c r="AC1802" s="326"/>
      <c r="AD1802" s="326" t="s">
        <v>514</v>
      </c>
      <c r="AE1802" s="326"/>
      <c r="AF1802" s="326"/>
      <c r="AG1802" s="326" t="s">
        <v>515</v>
      </c>
      <c r="AH1802" s="326"/>
      <c r="AI1802" s="331"/>
    </row>
    <row r="1803" spans="1:36" s="54" customFormat="1" ht="15.75" customHeight="1" x14ac:dyDescent="0.15">
      <c r="A1803" s="124" t="str">
        <f>IF(液状化L2の有無="","","×")</f>
        <v/>
      </c>
      <c r="B1803" s="53"/>
      <c r="F1803" s="374"/>
      <c r="G1803" s="327"/>
      <c r="H1803" s="362"/>
      <c r="I1803" s="362"/>
      <c r="J1803" s="362"/>
      <c r="K1803" s="327"/>
      <c r="L1803" s="327"/>
      <c r="M1803" s="327"/>
      <c r="N1803" s="327"/>
      <c r="O1803" s="327"/>
      <c r="P1803" s="327"/>
      <c r="Q1803" s="327"/>
      <c r="R1803" s="327"/>
      <c r="S1803" s="327"/>
      <c r="T1803" s="332"/>
      <c r="U1803" s="377"/>
      <c r="V1803" s="327"/>
      <c r="W1803" s="362"/>
      <c r="X1803" s="362"/>
      <c r="Y1803" s="362"/>
      <c r="Z1803" s="327"/>
      <c r="AA1803" s="327"/>
      <c r="AB1803" s="327"/>
      <c r="AC1803" s="327"/>
      <c r="AD1803" s="327"/>
      <c r="AE1803" s="327"/>
      <c r="AF1803" s="327"/>
      <c r="AG1803" s="327"/>
      <c r="AH1803" s="327"/>
      <c r="AI1803" s="332"/>
    </row>
    <row r="1804" spans="1:36" s="54" customFormat="1" ht="15.75" customHeight="1" x14ac:dyDescent="0.15">
      <c r="A1804" s="124" t="str">
        <f t="shared" ref="A1804:A1819" si="420">IF(液状化L2の有無="",IF(LEN(F1804)+LEN(U1804)=0,"×",""),"×")</f>
        <v/>
      </c>
      <c r="B1804" s="53"/>
      <c r="F1804" s="265">
        <f t="shared" ref="F1804:F1819" si="421">IF(F1116="","",F1116)</f>
        <v>2</v>
      </c>
      <c r="G1804" s="266"/>
      <c r="H1804" s="267">
        <f t="shared" ref="H1804:H1819" si="422">IF(H1116="","",H1116)</f>
        <v>0.33000001311302185</v>
      </c>
      <c r="I1804" s="267"/>
      <c r="J1804" s="267"/>
      <c r="K1804" s="365">
        <f t="shared" ref="K1804:K1819" si="423">IF(Q1116="","",Q1116)</f>
        <v>0</v>
      </c>
      <c r="L1804" s="365"/>
      <c r="M1804" s="365"/>
      <c r="N1804" s="365"/>
      <c r="O1804" s="366">
        <f t="shared" ref="O1804:O1819" si="424">IF(K1804="","",ROUND(K1804/H1804*$AH$1685,1))</f>
        <v>0</v>
      </c>
      <c r="P1804" s="366"/>
      <c r="Q1804" s="366"/>
      <c r="R1804" s="366">
        <f t="shared" ref="R1804:R1819" si="425">IF(K1804="","",ROUND(K1804/H1804*$AH$1686,1))</f>
        <v>0</v>
      </c>
      <c r="S1804" s="366"/>
      <c r="T1804" s="367"/>
      <c r="U1804" s="368">
        <f t="shared" ref="U1804:U1819" si="426">IF(U1116="","",U1116)</f>
        <v>2</v>
      </c>
      <c r="V1804" s="266"/>
      <c r="W1804" s="267">
        <f t="shared" ref="W1804:W1819" si="427">IF(W1116="","",W1116)</f>
        <v>0.33000001311302185</v>
      </c>
      <c r="X1804" s="267"/>
      <c r="Y1804" s="267"/>
      <c r="Z1804" s="365">
        <f t="shared" ref="Z1804:Z1819" si="428">IF(AF1116="","",AF1116)</f>
        <v>0</v>
      </c>
      <c r="AA1804" s="365"/>
      <c r="AB1804" s="365"/>
      <c r="AC1804" s="365"/>
      <c r="AD1804" s="366">
        <f t="shared" ref="AD1804:AD1819" si="429">IF(Z1804="","",ROUND(Z1804/W1804*$AH$1685,1))</f>
        <v>0</v>
      </c>
      <c r="AE1804" s="366"/>
      <c r="AF1804" s="366"/>
      <c r="AG1804" s="366">
        <f t="shared" ref="AG1804:AG1819" si="430">IF(Z1804="","",ROUND(Z1804/W1804*$AH$1686,1))</f>
        <v>0</v>
      </c>
      <c r="AH1804" s="366"/>
      <c r="AI1804" s="367"/>
    </row>
    <row r="1805" spans="1:36" s="54" customFormat="1" ht="15.75" customHeight="1" x14ac:dyDescent="0.15">
      <c r="A1805" s="124" t="str">
        <f t="shared" si="420"/>
        <v/>
      </c>
      <c r="B1805" s="53"/>
      <c r="F1805" s="240">
        <f t="shared" si="421"/>
        <v>3</v>
      </c>
      <c r="G1805" s="241"/>
      <c r="H1805" s="242">
        <f t="shared" si="422"/>
        <v>1.5</v>
      </c>
      <c r="I1805" s="242"/>
      <c r="J1805" s="242"/>
      <c r="K1805" s="357">
        <f t="shared" si="423"/>
        <v>0</v>
      </c>
      <c r="L1805" s="357"/>
      <c r="M1805" s="357"/>
      <c r="N1805" s="357"/>
      <c r="O1805" s="358">
        <f t="shared" si="424"/>
        <v>0</v>
      </c>
      <c r="P1805" s="358"/>
      <c r="Q1805" s="358"/>
      <c r="R1805" s="358">
        <f t="shared" si="425"/>
        <v>0</v>
      </c>
      <c r="S1805" s="358"/>
      <c r="T1805" s="359"/>
      <c r="U1805" s="360">
        <f t="shared" si="426"/>
        <v>3</v>
      </c>
      <c r="V1805" s="241"/>
      <c r="W1805" s="242">
        <f t="shared" si="427"/>
        <v>1.5</v>
      </c>
      <c r="X1805" s="242"/>
      <c r="Y1805" s="242"/>
      <c r="Z1805" s="357">
        <f t="shared" si="428"/>
        <v>0</v>
      </c>
      <c r="AA1805" s="357"/>
      <c r="AB1805" s="357"/>
      <c r="AC1805" s="357"/>
      <c r="AD1805" s="358">
        <f t="shared" si="429"/>
        <v>0</v>
      </c>
      <c r="AE1805" s="358"/>
      <c r="AF1805" s="358"/>
      <c r="AG1805" s="358">
        <f t="shared" si="430"/>
        <v>0</v>
      </c>
      <c r="AH1805" s="358"/>
      <c r="AI1805" s="359"/>
    </row>
    <row r="1806" spans="1:36" s="54" customFormat="1" ht="15.75" customHeight="1" x14ac:dyDescent="0.15">
      <c r="A1806" s="124" t="str">
        <f t="shared" si="420"/>
        <v/>
      </c>
      <c r="B1806" s="53"/>
      <c r="F1806" s="240">
        <f t="shared" si="421"/>
        <v>4</v>
      </c>
      <c r="G1806" s="241"/>
      <c r="H1806" s="242">
        <f t="shared" si="422"/>
        <v>5.2000002861022949</v>
      </c>
      <c r="I1806" s="242"/>
      <c r="J1806" s="242"/>
      <c r="K1806" s="357">
        <f t="shared" si="423"/>
        <v>0</v>
      </c>
      <c r="L1806" s="357"/>
      <c r="M1806" s="357"/>
      <c r="N1806" s="357"/>
      <c r="O1806" s="358">
        <f t="shared" si="424"/>
        <v>0</v>
      </c>
      <c r="P1806" s="358"/>
      <c r="Q1806" s="358"/>
      <c r="R1806" s="358">
        <f t="shared" si="425"/>
        <v>0</v>
      </c>
      <c r="S1806" s="358"/>
      <c r="T1806" s="359"/>
      <c r="U1806" s="360">
        <f t="shared" si="426"/>
        <v>4</v>
      </c>
      <c r="V1806" s="241"/>
      <c r="W1806" s="242">
        <f t="shared" si="427"/>
        <v>5.2000002861022949</v>
      </c>
      <c r="X1806" s="242"/>
      <c r="Y1806" s="242"/>
      <c r="Z1806" s="357">
        <f t="shared" si="428"/>
        <v>0</v>
      </c>
      <c r="AA1806" s="357"/>
      <c r="AB1806" s="357"/>
      <c r="AC1806" s="357"/>
      <c r="AD1806" s="358">
        <f t="shared" si="429"/>
        <v>0</v>
      </c>
      <c r="AE1806" s="358"/>
      <c r="AF1806" s="358"/>
      <c r="AG1806" s="358">
        <f t="shared" si="430"/>
        <v>0</v>
      </c>
      <c r="AH1806" s="358"/>
      <c r="AI1806" s="359"/>
    </row>
    <row r="1807" spans="1:36" s="54" customFormat="1" ht="15.75" customHeight="1" x14ac:dyDescent="0.15">
      <c r="A1807" s="124" t="str">
        <f t="shared" si="420"/>
        <v/>
      </c>
      <c r="B1807" s="53"/>
      <c r="F1807" s="240">
        <f t="shared" si="421"/>
        <v>4</v>
      </c>
      <c r="G1807" s="241"/>
      <c r="H1807" s="242">
        <f t="shared" si="422"/>
        <v>1.3499999046325684</v>
      </c>
      <c r="I1807" s="242"/>
      <c r="J1807" s="242"/>
      <c r="K1807" s="357">
        <f t="shared" si="423"/>
        <v>127.23449348221794</v>
      </c>
      <c r="L1807" s="357"/>
      <c r="M1807" s="357"/>
      <c r="N1807" s="357"/>
      <c r="O1807" s="358">
        <f t="shared" si="424"/>
        <v>103.7</v>
      </c>
      <c r="P1807" s="358"/>
      <c r="Q1807" s="358"/>
      <c r="R1807" s="358">
        <f t="shared" si="425"/>
        <v>122.5</v>
      </c>
      <c r="S1807" s="358"/>
      <c r="T1807" s="359"/>
      <c r="U1807" s="360">
        <f t="shared" si="426"/>
        <v>4</v>
      </c>
      <c r="V1807" s="241"/>
      <c r="W1807" s="242">
        <f t="shared" si="427"/>
        <v>1.3499999046325684</v>
      </c>
      <c r="X1807" s="242"/>
      <c r="Y1807" s="242"/>
      <c r="Z1807" s="357">
        <f t="shared" si="428"/>
        <v>127.23449348221794</v>
      </c>
      <c r="AA1807" s="357"/>
      <c r="AB1807" s="357"/>
      <c r="AC1807" s="357"/>
      <c r="AD1807" s="358">
        <f t="shared" si="429"/>
        <v>103.7</v>
      </c>
      <c r="AE1807" s="358"/>
      <c r="AF1807" s="358"/>
      <c r="AG1807" s="358">
        <f t="shared" si="430"/>
        <v>122.5</v>
      </c>
      <c r="AH1807" s="358"/>
      <c r="AI1807" s="359"/>
    </row>
    <row r="1808" spans="1:36" s="54" customFormat="1" ht="15.75" customHeight="1" x14ac:dyDescent="0.15">
      <c r="A1808" s="124" t="str">
        <f t="shared" si="420"/>
        <v/>
      </c>
      <c r="B1808" s="53"/>
      <c r="F1808" s="240">
        <f t="shared" si="421"/>
        <v>5</v>
      </c>
      <c r="G1808" s="241"/>
      <c r="H1808" s="242">
        <f t="shared" si="422"/>
        <v>3.4500000476837158</v>
      </c>
      <c r="I1808" s="242"/>
      <c r="J1808" s="242"/>
      <c r="K1808" s="357">
        <f t="shared" si="423"/>
        <v>604.78801010156803</v>
      </c>
      <c r="L1808" s="357"/>
      <c r="M1808" s="357"/>
      <c r="N1808" s="357"/>
      <c r="O1808" s="358">
        <f t="shared" si="424"/>
        <v>192.8</v>
      </c>
      <c r="P1808" s="358"/>
      <c r="Q1808" s="358"/>
      <c r="R1808" s="358">
        <f t="shared" si="425"/>
        <v>227.9</v>
      </c>
      <c r="S1808" s="358"/>
      <c r="T1808" s="359"/>
      <c r="U1808" s="360">
        <f t="shared" si="426"/>
        <v>5</v>
      </c>
      <c r="V1808" s="241"/>
      <c r="W1808" s="242">
        <f t="shared" si="427"/>
        <v>3.4500000476837158</v>
      </c>
      <c r="X1808" s="242"/>
      <c r="Y1808" s="242"/>
      <c r="Z1808" s="357">
        <f t="shared" si="428"/>
        <v>604.78801010156803</v>
      </c>
      <c r="AA1808" s="357"/>
      <c r="AB1808" s="357"/>
      <c r="AC1808" s="357"/>
      <c r="AD1808" s="358">
        <f t="shared" si="429"/>
        <v>192.8</v>
      </c>
      <c r="AE1808" s="358"/>
      <c r="AF1808" s="358"/>
      <c r="AG1808" s="358">
        <f t="shared" si="430"/>
        <v>227.9</v>
      </c>
      <c r="AH1808" s="358"/>
      <c r="AI1808" s="359"/>
    </row>
    <row r="1809" spans="1:35" s="54" customFormat="1" ht="15.75" customHeight="1" x14ac:dyDescent="0.15">
      <c r="A1809" s="124" t="str">
        <f t="shared" si="420"/>
        <v/>
      </c>
      <c r="B1809" s="53"/>
      <c r="F1809" s="240">
        <f t="shared" si="421"/>
        <v>6</v>
      </c>
      <c r="G1809" s="241"/>
      <c r="H1809" s="242">
        <f t="shared" si="422"/>
        <v>2.3499999046325684</v>
      </c>
      <c r="I1809" s="242"/>
      <c r="J1809" s="242"/>
      <c r="K1809" s="357">
        <f t="shared" si="423"/>
        <v>664.44681926973522</v>
      </c>
      <c r="L1809" s="357"/>
      <c r="M1809" s="357"/>
      <c r="N1809" s="357"/>
      <c r="O1809" s="358">
        <f t="shared" si="424"/>
        <v>311</v>
      </c>
      <c r="P1809" s="358"/>
      <c r="Q1809" s="358"/>
      <c r="R1809" s="358">
        <f t="shared" si="425"/>
        <v>367.6</v>
      </c>
      <c r="S1809" s="358"/>
      <c r="T1809" s="359"/>
      <c r="U1809" s="360">
        <f t="shared" si="426"/>
        <v>6</v>
      </c>
      <c r="V1809" s="241"/>
      <c r="W1809" s="242">
        <f t="shared" si="427"/>
        <v>2.3499999046325684</v>
      </c>
      <c r="X1809" s="242"/>
      <c r="Y1809" s="242"/>
      <c r="Z1809" s="357">
        <f t="shared" si="428"/>
        <v>664.44681926973522</v>
      </c>
      <c r="AA1809" s="357"/>
      <c r="AB1809" s="357"/>
      <c r="AC1809" s="357"/>
      <c r="AD1809" s="358">
        <f t="shared" si="429"/>
        <v>311</v>
      </c>
      <c r="AE1809" s="358"/>
      <c r="AF1809" s="358"/>
      <c r="AG1809" s="358">
        <f t="shared" si="430"/>
        <v>367.6</v>
      </c>
      <c r="AH1809" s="358"/>
      <c r="AI1809" s="359"/>
    </row>
    <row r="1810" spans="1:35" s="54" customFormat="1" ht="15.75" customHeight="1" x14ac:dyDescent="0.15">
      <c r="A1810" s="124" t="str">
        <f t="shared" si="420"/>
        <v/>
      </c>
      <c r="B1810" s="53"/>
      <c r="F1810" s="240">
        <f t="shared" si="421"/>
        <v>7</v>
      </c>
      <c r="G1810" s="241"/>
      <c r="H1810" s="242">
        <f t="shared" si="422"/>
        <v>8.6000003814697266</v>
      </c>
      <c r="I1810" s="242"/>
      <c r="J1810" s="242"/>
      <c r="K1810" s="357">
        <f t="shared" si="423"/>
        <v>2699.0680321275418</v>
      </c>
      <c r="L1810" s="357"/>
      <c r="M1810" s="357"/>
      <c r="N1810" s="357"/>
      <c r="O1810" s="358">
        <f t="shared" si="424"/>
        <v>345.2</v>
      </c>
      <c r="P1810" s="358"/>
      <c r="Q1810" s="358"/>
      <c r="R1810" s="358">
        <f t="shared" si="425"/>
        <v>408</v>
      </c>
      <c r="S1810" s="358"/>
      <c r="T1810" s="359"/>
      <c r="U1810" s="360">
        <f t="shared" si="426"/>
        <v>7</v>
      </c>
      <c r="V1810" s="241"/>
      <c r="W1810" s="242">
        <f t="shared" si="427"/>
        <v>8.6000003814697266</v>
      </c>
      <c r="X1810" s="242"/>
      <c r="Y1810" s="242"/>
      <c r="Z1810" s="357">
        <f t="shared" si="428"/>
        <v>2699.0680321275418</v>
      </c>
      <c r="AA1810" s="357"/>
      <c r="AB1810" s="357"/>
      <c r="AC1810" s="357"/>
      <c r="AD1810" s="358">
        <f t="shared" si="429"/>
        <v>345.2</v>
      </c>
      <c r="AE1810" s="358"/>
      <c r="AF1810" s="358"/>
      <c r="AG1810" s="358">
        <f t="shared" si="430"/>
        <v>408</v>
      </c>
      <c r="AH1810" s="358"/>
      <c r="AI1810" s="359"/>
    </row>
    <row r="1811" spans="1:35" s="54" customFormat="1" ht="15.75" customHeight="1" x14ac:dyDescent="0.15">
      <c r="A1811" s="124" t="str">
        <f t="shared" si="420"/>
        <v/>
      </c>
      <c r="B1811" s="53"/>
      <c r="F1811" s="240">
        <f t="shared" si="421"/>
        <v>8</v>
      </c>
      <c r="G1811" s="241"/>
      <c r="H1811" s="242">
        <f t="shared" si="422"/>
        <v>2.2000000476837158</v>
      </c>
      <c r="I1811" s="242"/>
      <c r="J1811" s="242"/>
      <c r="K1811" s="357">
        <f t="shared" si="423"/>
        <v>614.7782797059466</v>
      </c>
      <c r="L1811" s="357"/>
      <c r="M1811" s="357"/>
      <c r="N1811" s="357"/>
      <c r="O1811" s="358">
        <f t="shared" si="424"/>
        <v>307.39999999999998</v>
      </c>
      <c r="P1811" s="358"/>
      <c r="Q1811" s="358"/>
      <c r="R1811" s="358">
        <f t="shared" si="425"/>
        <v>363.3</v>
      </c>
      <c r="S1811" s="358"/>
      <c r="T1811" s="359"/>
      <c r="U1811" s="360">
        <f t="shared" si="426"/>
        <v>8</v>
      </c>
      <c r="V1811" s="241"/>
      <c r="W1811" s="242">
        <f t="shared" si="427"/>
        <v>2.2000000476837158</v>
      </c>
      <c r="X1811" s="242"/>
      <c r="Y1811" s="242"/>
      <c r="Z1811" s="357">
        <f t="shared" si="428"/>
        <v>614.7782797059466</v>
      </c>
      <c r="AA1811" s="357"/>
      <c r="AB1811" s="357"/>
      <c r="AC1811" s="357"/>
      <c r="AD1811" s="358">
        <f t="shared" si="429"/>
        <v>307.39999999999998</v>
      </c>
      <c r="AE1811" s="358"/>
      <c r="AF1811" s="358"/>
      <c r="AG1811" s="358">
        <f t="shared" si="430"/>
        <v>363.3</v>
      </c>
      <c r="AH1811" s="358"/>
      <c r="AI1811" s="359"/>
    </row>
    <row r="1812" spans="1:35" s="54" customFormat="1" ht="15.75" customHeight="1" x14ac:dyDescent="0.15">
      <c r="A1812" s="124" t="str">
        <f t="shared" si="420"/>
        <v/>
      </c>
      <c r="B1812" s="53"/>
      <c r="F1812" s="240">
        <f t="shared" si="421"/>
        <v>9</v>
      </c>
      <c r="G1812" s="241"/>
      <c r="H1812" s="242">
        <f t="shared" si="422"/>
        <v>1.5</v>
      </c>
      <c r="I1812" s="242"/>
      <c r="J1812" s="242"/>
      <c r="K1812" s="357">
        <f t="shared" si="423"/>
        <v>1039.081770174824</v>
      </c>
      <c r="L1812" s="357"/>
      <c r="M1812" s="357"/>
      <c r="N1812" s="357"/>
      <c r="O1812" s="358">
        <f t="shared" si="424"/>
        <v>762</v>
      </c>
      <c r="P1812" s="358"/>
      <c r="Q1812" s="358"/>
      <c r="R1812" s="358">
        <f t="shared" si="425"/>
        <v>900.5</v>
      </c>
      <c r="S1812" s="358"/>
      <c r="T1812" s="359"/>
      <c r="U1812" s="360">
        <f t="shared" si="426"/>
        <v>9</v>
      </c>
      <c r="V1812" s="241"/>
      <c r="W1812" s="242">
        <f t="shared" si="427"/>
        <v>1.5</v>
      </c>
      <c r="X1812" s="242"/>
      <c r="Y1812" s="242"/>
      <c r="Z1812" s="357">
        <f t="shared" si="428"/>
        <v>1039.081770174824</v>
      </c>
      <c r="AA1812" s="357"/>
      <c r="AB1812" s="357"/>
      <c r="AC1812" s="357"/>
      <c r="AD1812" s="358">
        <f t="shared" si="429"/>
        <v>762</v>
      </c>
      <c r="AE1812" s="358"/>
      <c r="AF1812" s="358"/>
      <c r="AG1812" s="358">
        <f t="shared" si="430"/>
        <v>900.5</v>
      </c>
      <c r="AH1812" s="358"/>
      <c r="AI1812" s="359"/>
    </row>
    <row r="1813" spans="1:35" s="54" customFormat="1" ht="15.75" customHeight="1" x14ac:dyDescent="0.15">
      <c r="A1813" s="124" t="str">
        <f t="shared" si="420"/>
        <v/>
      </c>
      <c r="B1813" s="53"/>
      <c r="F1813" s="240">
        <f t="shared" si="421"/>
        <v>10</v>
      </c>
      <c r="G1813" s="241"/>
      <c r="H1813" s="242">
        <f t="shared" si="422"/>
        <v>3.8499999046325684</v>
      </c>
      <c r="I1813" s="242"/>
      <c r="J1813" s="242"/>
      <c r="K1813" s="357">
        <f t="shared" si="423"/>
        <v>1090.3760972168645</v>
      </c>
      <c r="L1813" s="357"/>
      <c r="M1813" s="357"/>
      <c r="N1813" s="357"/>
      <c r="O1813" s="358">
        <f t="shared" si="424"/>
        <v>311.5</v>
      </c>
      <c r="P1813" s="358"/>
      <c r="Q1813" s="358"/>
      <c r="R1813" s="358">
        <f t="shared" si="425"/>
        <v>368.2</v>
      </c>
      <c r="S1813" s="358"/>
      <c r="T1813" s="359"/>
      <c r="U1813" s="360">
        <f t="shared" si="426"/>
        <v>10</v>
      </c>
      <c r="V1813" s="241"/>
      <c r="W1813" s="242">
        <f t="shared" si="427"/>
        <v>3.8499999046325684</v>
      </c>
      <c r="X1813" s="242"/>
      <c r="Y1813" s="242"/>
      <c r="Z1813" s="357">
        <f t="shared" si="428"/>
        <v>1090.3760972168645</v>
      </c>
      <c r="AA1813" s="357"/>
      <c r="AB1813" s="357"/>
      <c r="AC1813" s="357"/>
      <c r="AD1813" s="358">
        <f t="shared" si="429"/>
        <v>311.5</v>
      </c>
      <c r="AE1813" s="358"/>
      <c r="AF1813" s="358"/>
      <c r="AG1813" s="358">
        <f t="shared" si="430"/>
        <v>368.2</v>
      </c>
      <c r="AH1813" s="358"/>
      <c r="AI1813" s="359"/>
    </row>
    <row r="1814" spans="1:35" s="54" customFormat="1" ht="15.75" customHeight="1" x14ac:dyDescent="0.15">
      <c r="A1814" s="124" t="str">
        <f t="shared" si="420"/>
        <v/>
      </c>
      <c r="B1814" s="53"/>
      <c r="F1814" s="240">
        <f t="shared" si="421"/>
        <v>11</v>
      </c>
      <c r="G1814" s="241"/>
      <c r="H1814" s="242">
        <f t="shared" si="422"/>
        <v>2.4000000953674316</v>
      </c>
      <c r="I1814" s="242"/>
      <c r="J1814" s="242"/>
      <c r="K1814" s="357">
        <f t="shared" si="423"/>
        <v>2216.7078644570111</v>
      </c>
      <c r="L1814" s="357"/>
      <c r="M1814" s="357"/>
      <c r="N1814" s="357"/>
      <c r="O1814" s="358">
        <f t="shared" si="424"/>
        <v>1016</v>
      </c>
      <c r="P1814" s="358"/>
      <c r="Q1814" s="358"/>
      <c r="R1814" s="358">
        <f t="shared" si="425"/>
        <v>1200.7</v>
      </c>
      <c r="S1814" s="358"/>
      <c r="T1814" s="359"/>
      <c r="U1814" s="360">
        <f t="shared" si="426"/>
        <v>11</v>
      </c>
      <c r="V1814" s="241"/>
      <c r="W1814" s="242">
        <f t="shared" si="427"/>
        <v>2.4000000953674316</v>
      </c>
      <c r="X1814" s="242"/>
      <c r="Y1814" s="242"/>
      <c r="Z1814" s="357">
        <f t="shared" si="428"/>
        <v>2216.7078644570111</v>
      </c>
      <c r="AA1814" s="357"/>
      <c r="AB1814" s="357"/>
      <c r="AC1814" s="357"/>
      <c r="AD1814" s="358">
        <f t="shared" si="429"/>
        <v>1016</v>
      </c>
      <c r="AE1814" s="358"/>
      <c r="AF1814" s="358"/>
      <c r="AG1814" s="358">
        <f t="shared" si="430"/>
        <v>1200.7</v>
      </c>
      <c r="AH1814" s="358"/>
      <c r="AI1814" s="359"/>
    </row>
    <row r="1815" spans="1:35" s="54" customFormat="1" ht="15.75" customHeight="1" x14ac:dyDescent="0.15">
      <c r="A1815" s="124" t="str">
        <f t="shared" si="420"/>
        <v/>
      </c>
      <c r="B1815" s="53"/>
      <c r="F1815" s="240">
        <f t="shared" si="421"/>
        <v>12</v>
      </c>
      <c r="G1815" s="241"/>
      <c r="H1815" s="242">
        <f t="shared" si="422"/>
        <v>2.2699999809265137</v>
      </c>
      <c r="I1815" s="242"/>
      <c r="J1815" s="242"/>
      <c r="K1815" s="357">
        <f t="shared" si="423"/>
        <v>642.89708602505266</v>
      </c>
      <c r="L1815" s="357"/>
      <c r="M1815" s="357"/>
      <c r="N1815" s="357"/>
      <c r="O1815" s="358">
        <f t="shared" si="424"/>
        <v>311.5</v>
      </c>
      <c r="P1815" s="358"/>
      <c r="Q1815" s="358"/>
      <c r="R1815" s="358">
        <f t="shared" si="425"/>
        <v>368.2</v>
      </c>
      <c r="S1815" s="358"/>
      <c r="T1815" s="359"/>
      <c r="U1815" s="360">
        <f t="shared" si="426"/>
        <v>12</v>
      </c>
      <c r="V1815" s="241"/>
      <c r="W1815" s="242">
        <f t="shared" si="427"/>
        <v>2.2699999809265137</v>
      </c>
      <c r="X1815" s="242"/>
      <c r="Y1815" s="242"/>
      <c r="Z1815" s="357">
        <f t="shared" si="428"/>
        <v>642.89708602505266</v>
      </c>
      <c r="AA1815" s="357"/>
      <c r="AB1815" s="357"/>
      <c r="AC1815" s="357"/>
      <c r="AD1815" s="358">
        <f t="shared" si="429"/>
        <v>311.5</v>
      </c>
      <c r="AE1815" s="358"/>
      <c r="AF1815" s="358"/>
      <c r="AG1815" s="358">
        <f t="shared" si="430"/>
        <v>368.2</v>
      </c>
      <c r="AH1815" s="358"/>
      <c r="AI1815" s="359"/>
    </row>
    <row r="1816" spans="1:35" s="54" customFormat="1" ht="15.75" hidden="1" customHeight="1" x14ac:dyDescent="0.15">
      <c r="A1816" s="124" t="str">
        <f t="shared" si="420"/>
        <v>×</v>
      </c>
      <c r="B1816" s="53"/>
      <c r="F1816" s="240" t="str">
        <f t="shared" si="421"/>
        <v/>
      </c>
      <c r="G1816" s="241"/>
      <c r="H1816" s="242" t="str">
        <f t="shared" si="422"/>
        <v/>
      </c>
      <c r="I1816" s="242"/>
      <c r="J1816" s="242"/>
      <c r="K1816" s="357" t="str">
        <f t="shared" si="423"/>
        <v/>
      </c>
      <c r="L1816" s="357"/>
      <c r="M1816" s="357"/>
      <c r="N1816" s="357"/>
      <c r="O1816" s="358" t="str">
        <f t="shared" si="424"/>
        <v/>
      </c>
      <c r="P1816" s="358"/>
      <c r="Q1816" s="358"/>
      <c r="R1816" s="358" t="str">
        <f t="shared" si="425"/>
        <v/>
      </c>
      <c r="S1816" s="358"/>
      <c r="T1816" s="359"/>
      <c r="U1816" s="360" t="str">
        <f t="shared" si="426"/>
        <v/>
      </c>
      <c r="V1816" s="241"/>
      <c r="W1816" s="242" t="str">
        <f t="shared" si="427"/>
        <v/>
      </c>
      <c r="X1816" s="242"/>
      <c r="Y1816" s="242"/>
      <c r="Z1816" s="357" t="str">
        <f t="shared" si="428"/>
        <v/>
      </c>
      <c r="AA1816" s="357"/>
      <c r="AB1816" s="357"/>
      <c r="AC1816" s="357"/>
      <c r="AD1816" s="358" t="str">
        <f t="shared" si="429"/>
        <v/>
      </c>
      <c r="AE1816" s="358"/>
      <c r="AF1816" s="358"/>
      <c r="AG1816" s="358" t="str">
        <f t="shared" si="430"/>
        <v/>
      </c>
      <c r="AH1816" s="358"/>
      <c r="AI1816" s="359"/>
    </row>
    <row r="1817" spans="1:35" s="54" customFormat="1" ht="15.75" hidden="1" customHeight="1" x14ac:dyDescent="0.15">
      <c r="A1817" s="124" t="str">
        <f t="shared" si="420"/>
        <v>×</v>
      </c>
      <c r="B1817" s="53"/>
      <c r="F1817" s="240" t="str">
        <f t="shared" si="421"/>
        <v/>
      </c>
      <c r="G1817" s="241"/>
      <c r="H1817" s="242" t="str">
        <f t="shared" si="422"/>
        <v/>
      </c>
      <c r="I1817" s="242"/>
      <c r="J1817" s="242"/>
      <c r="K1817" s="357" t="str">
        <f t="shared" si="423"/>
        <v/>
      </c>
      <c r="L1817" s="357"/>
      <c r="M1817" s="357"/>
      <c r="N1817" s="357"/>
      <c r="O1817" s="358" t="str">
        <f t="shared" si="424"/>
        <v/>
      </c>
      <c r="P1817" s="358"/>
      <c r="Q1817" s="358"/>
      <c r="R1817" s="358" t="str">
        <f t="shared" si="425"/>
        <v/>
      </c>
      <c r="S1817" s="358"/>
      <c r="T1817" s="359"/>
      <c r="U1817" s="360" t="str">
        <f t="shared" si="426"/>
        <v/>
      </c>
      <c r="V1817" s="241"/>
      <c r="W1817" s="242" t="str">
        <f t="shared" si="427"/>
        <v/>
      </c>
      <c r="X1817" s="242"/>
      <c r="Y1817" s="242"/>
      <c r="Z1817" s="357" t="str">
        <f t="shared" si="428"/>
        <v/>
      </c>
      <c r="AA1817" s="357"/>
      <c r="AB1817" s="357"/>
      <c r="AC1817" s="357"/>
      <c r="AD1817" s="358" t="str">
        <f t="shared" si="429"/>
        <v/>
      </c>
      <c r="AE1817" s="358"/>
      <c r="AF1817" s="358"/>
      <c r="AG1817" s="358" t="str">
        <f t="shared" si="430"/>
        <v/>
      </c>
      <c r="AH1817" s="358"/>
      <c r="AI1817" s="359"/>
    </row>
    <row r="1818" spans="1:35" s="54" customFormat="1" ht="15.75" hidden="1" customHeight="1" x14ac:dyDescent="0.15">
      <c r="A1818" s="124" t="str">
        <f t="shared" si="420"/>
        <v>×</v>
      </c>
      <c r="B1818" s="53"/>
      <c r="F1818" s="240" t="str">
        <f t="shared" si="421"/>
        <v/>
      </c>
      <c r="G1818" s="241"/>
      <c r="H1818" s="242" t="str">
        <f t="shared" si="422"/>
        <v/>
      </c>
      <c r="I1818" s="242"/>
      <c r="J1818" s="242"/>
      <c r="K1818" s="357" t="str">
        <f t="shared" si="423"/>
        <v/>
      </c>
      <c r="L1818" s="357"/>
      <c r="M1818" s="357"/>
      <c r="N1818" s="357"/>
      <c r="O1818" s="358" t="str">
        <f t="shared" si="424"/>
        <v/>
      </c>
      <c r="P1818" s="358"/>
      <c r="Q1818" s="358"/>
      <c r="R1818" s="358" t="str">
        <f t="shared" si="425"/>
        <v/>
      </c>
      <c r="S1818" s="358"/>
      <c r="T1818" s="359"/>
      <c r="U1818" s="360" t="str">
        <f t="shared" si="426"/>
        <v/>
      </c>
      <c r="V1818" s="241"/>
      <c r="W1818" s="242" t="str">
        <f t="shared" si="427"/>
        <v/>
      </c>
      <c r="X1818" s="242"/>
      <c r="Y1818" s="242"/>
      <c r="Z1818" s="357" t="str">
        <f t="shared" si="428"/>
        <v/>
      </c>
      <c r="AA1818" s="357"/>
      <c r="AB1818" s="357"/>
      <c r="AC1818" s="357"/>
      <c r="AD1818" s="358" t="str">
        <f t="shared" si="429"/>
        <v/>
      </c>
      <c r="AE1818" s="358"/>
      <c r="AF1818" s="358"/>
      <c r="AG1818" s="358" t="str">
        <f t="shared" si="430"/>
        <v/>
      </c>
      <c r="AH1818" s="358"/>
      <c r="AI1818" s="359"/>
    </row>
    <row r="1819" spans="1:35" s="54" customFormat="1" ht="15.75" hidden="1" customHeight="1" x14ac:dyDescent="0.15">
      <c r="A1819" s="124" t="str">
        <f t="shared" si="420"/>
        <v>×</v>
      </c>
      <c r="B1819" s="53"/>
      <c r="F1819" s="251" t="str">
        <f t="shared" si="421"/>
        <v/>
      </c>
      <c r="G1819" s="252"/>
      <c r="H1819" s="253" t="str">
        <f t="shared" si="422"/>
        <v/>
      </c>
      <c r="I1819" s="253"/>
      <c r="J1819" s="253"/>
      <c r="K1819" s="361" t="str">
        <f t="shared" si="423"/>
        <v/>
      </c>
      <c r="L1819" s="361"/>
      <c r="M1819" s="361"/>
      <c r="N1819" s="361"/>
      <c r="O1819" s="362" t="str">
        <f t="shared" si="424"/>
        <v/>
      </c>
      <c r="P1819" s="362"/>
      <c r="Q1819" s="362"/>
      <c r="R1819" s="362" t="str">
        <f t="shared" si="425"/>
        <v/>
      </c>
      <c r="S1819" s="362"/>
      <c r="T1819" s="363"/>
      <c r="U1819" s="364" t="str">
        <f t="shared" si="426"/>
        <v/>
      </c>
      <c r="V1819" s="252"/>
      <c r="W1819" s="253" t="str">
        <f t="shared" si="427"/>
        <v/>
      </c>
      <c r="X1819" s="253"/>
      <c r="Y1819" s="253"/>
      <c r="Z1819" s="361" t="str">
        <f t="shared" si="428"/>
        <v/>
      </c>
      <c r="AA1819" s="361"/>
      <c r="AB1819" s="361"/>
      <c r="AC1819" s="361"/>
      <c r="AD1819" s="362" t="str">
        <f t="shared" si="429"/>
        <v/>
      </c>
      <c r="AE1819" s="362"/>
      <c r="AF1819" s="362"/>
      <c r="AG1819" s="362" t="str">
        <f t="shared" si="430"/>
        <v/>
      </c>
      <c r="AH1819" s="362"/>
      <c r="AI1819" s="363"/>
    </row>
    <row r="1820" spans="1:35" s="54" customFormat="1" ht="15.75" customHeight="1" x14ac:dyDescent="0.15">
      <c r="A1820" s="124" t="str">
        <f>IF(液状化L2の有無="","","×")</f>
        <v/>
      </c>
      <c r="B1820" s="53"/>
      <c r="F1820" s="41"/>
      <c r="G1820" s="41"/>
      <c r="H1820" s="165"/>
      <c r="I1820" s="165"/>
      <c r="J1820" s="165"/>
      <c r="K1820" s="166"/>
      <c r="L1820" s="166"/>
      <c r="M1820" s="166"/>
      <c r="N1820" s="166"/>
      <c r="O1820" s="167"/>
      <c r="P1820" s="167"/>
      <c r="Q1820" s="167"/>
      <c r="R1820" s="167"/>
      <c r="S1820" s="167"/>
      <c r="T1820" s="167"/>
      <c r="U1820" s="41"/>
      <c r="V1820" s="41"/>
      <c r="W1820" s="165"/>
      <c r="X1820" s="165"/>
      <c r="Y1820" s="165"/>
      <c r="Z1820" s="166"/>
      <c r="AA1820" s="166"/>
      <c r="AB1820" s="166"/>
      <c r="AC1820" s="166"/>
      <c r="AD1820" s="167"/>
      <c r="AE1820" s="167"/>
      <c r="AF1820" s="167"/>
      <c r="AG1820" s="167"/>
      <c r="AH1820" s="167"/>
      <c r="AI1820" s="167"/>
    </row>
    <row r="1821" spans="1:35" s="54" customFormat="1" ht="15.75" customHeight="1" x14ac:dyDescent="0.15">
      <c r="A1821" s="53"/>
      <c r="B1821" s="179" t="s">
        <v>571</v>
      </c>
      <c r="F1821" s="53"/>
      <c r="G1821" s="53"/>
      <c r="H1821" s="55"/>
      <c r="I1821" s="55"/>
      <c r="J1821" s="55"/>
      <c r="K1821" s="90"/>
      <c r="L1821" s="90"/>
      <c r="M1821" s="90"/>
      <c r="N1821" s="90"/>
      <c r="O1821" s="58"/>
      <c r="P1821" s="58"/>
      <c r="Q1821" s="58"/>
      <c r="R1821" s="58"/>
      <c r="S1821" s="58"/>
      <c r="T1821" s="58"/>
      <c r="U1821" s="53"/>
      <c r="V1821" s="53"/>
      <c r="W1821" s="55"/>
      <c r="X1821" s="55"/>
      <c r="Y1821" s="55"/>
      <c r="Z1821" s="90"/>
      <c r="AA1821" s="90"/>
      <c r="AB1821" s="90"/>
      <c r="AC1821" s="90"/>
      <c r="AD1821" s="58"/>
      <c r="AE1821" s="58"/>
      <c r="AF1821" s="58"/>
      <c r="AG1821" s="58"/>
      <c r="AH1821" s="58"/>
      <c r="AI1821" s="58"/>
    </row>
    <row r="1822" spans="1:35" s="54" customFormat="1" ht="15.75" customHeight="1" x14ac:dyDescent="0.15">
      <c r="A1822" s="53"/>
      <c r="B1822" s="53"/>
      <c r="F1822" s="53"/>
      <c r="G1822" s="53"/>
      <c r="H1822" s="55"/>
      <c r="I1822" s="55"/>
      <c r="J1822" s="55"/>
      <c r="K1822" s="90"/>
      <c r="L1822" s="90"/>
      <c r="M1822" s="90"/>
      <c r="N1822" s="90"/>
      <c r="O1822" s="58"/>
      <c r="P1822" s="58"/>
      <c r="Q1822" s="58"/>
      <c r="R1822" s="58"/>
      <c r="S1822" s="58"/>
      <c r="T1822" s="58"/>
      <c r="U1822" s="53"/>
      <c r="V1822" s="53"/>
      <c r="W1822" s="55"/>
      <c r="X1822" s="55"/>
      <c r="Y1822" s="55"/>
      <c r="Z1822" s="90"/>
      <c r="AA1822" s="90"/>
      <c r="AB1822" s="90"/>
      <c r="AC1822" s="90"/>
      <c r="AD1822" s="58"/>
      <c r="AE1822" s="58"/>
      <c r="AF1822" s="58"/>
      <c r="AG1822" s="58"/>
      <c r="AH1822" s="58"/>
      <c r="AI1822" s="58"/>
    </row>
    <row r="1823" spans="1:35" s="54" customFormat="1" ht="15.75" customHeight="1" x14ac:dyDescent="0.15">
      <c r="A1823" s="53"/>
      <c r="B1823" s="53"/>
      <c r="E1823" s="25" t="s">
        <v>529</v>
      </c>
      <c r="F1823" s="53"/>
      <c r="G1823" s="53"/>
      <c r="H1823" s="55"/>
      <c r="I1823" s="55"/>
      <c r="J1823" s="55"/>
      <c r="K1823" s="90"/>
      <c r="L1823" s="90"/>
      <c r="M1823" s="90"/>
      <c r="N1823" s="90"/>
      <c r="O1823" s="58"/>
      <c r="P1823" s="58"/>
      <c r="Q1823" s="58"/>
      <c r="R1823" s="58"/>
      <c r="S1823" s="58"/>
      <c r="T1823" s="58"/>
      <c r="U1823" s="53"/>
      <c r="V1823" s="53"/>
      <c r="W1823" s="55"/>
      <c r="X1823" s="55"/>
      <c r="Y1823" s="55"/>
      <c r="Z1823" s="90"/>
      <c r="AA1823" s="90"/>
      <c r="AB1823" s="90"/>
      <c r="AC1823" s="90"/>
      <c r="AD1823" s="58"/>
      <c r="AE1823" s="58"/>
      <c r="AF1823" s="58"/>
      <c r="AG1823" s="58"/>
      <c r="AH1823" s="58"/>
      <c r="AI1823" s="58"/>
    </row>
    <row r="1824" spans="1:35" s="54" customFormat="1" ht="15.75" customHeight="1" x14ac:dyDescent="0.15">
      <c r="A1824" s="53"/>
      <c r="B1824" s="53"/>
      <c r="F1824" s="53"/>
      <c r="G1824" s="53"/>
      <c r="H1824" s="55"/>
      <c r="I1824" s="55"/>
      <c r="J1824" s="55"/>
      <c r="K1824" s="90"/>
      <c r="L1824" s="90"/>
      <c r="M1824" s="90"/>
      <c r="N1824" s="90"/>
      <c r="O1824" s="58"/>
      <c r="P1824" s="58"/>
      <c r="Q1824" s="58"/>
      <c r="R1824" s="58"/>
      <c r="S1824" s="58"/>
      <c r="T1824" s="58"/>
      <c r="U1824" s="53"/>
      <c r="V1824" s="53"/>
      <c r="W1824" s="55"/>
      <c r="X1824" s="55"/>
      <c r="Y1824" s="55"/>
      <c r="Z1824" s="90"/>
      <c r="AA1824" s="90"/>
      <c r="AB1824" s="90"/>
      <c r="AC1824" s="90"/>
      <c r="AD1824" s="58"/>
      <c r="AE1824" s="58"/>
      <c r="AF1824" s="58"/>
      <c r="AG1824" s="58"/>
      <c r="AH1824" s="58"/>
      <c r="AI1824" s="58"/>
    </row>
    <row r="1825" spans="1:35" s="54" customFormat="1" ht="15.75" customHeight="1" x14ac:dyDescent="0.15">
      <c r="A1825" s="53"/>
      <c r="B1825" s="53"/>
      <c r="F1825" s="85" t="s">
        <v>530</v>
      </c>
      <c r="G1825" s="53"/>
      <c r="H1825" s="55"/>
      <c r="I1825" s="55"/>
      <c r="J1825" s="55"/>
      <c r="K1825" s="90"/>
      <c r="L1825" s="90"/>
      <c r="M1825" s="90"/>
      <c r="N1825" s="90"/>
      <c r="O1825" s="58"/>
      <c r="P1825" s="58"/>
      <c r="Q1825" s="58"/>
      <c r="R1825" s="58"/>
      <c r="S1825" s="58"/>
      <c r="T1825" s="58"/>
      <c r="U1825" s="53"/>
      <c r="V1825" s="53"/>
      <c r="W1825" s="55"/>
      <c r="X1825" s="55"/>
      <c r="Y1825" s="55"/>
      <c r="Z1825" s="90"/>
      <c r="AA1825" s="90"/>
      <c r="AB1825" s="90"/>
      <c r="AC1825" s="90"/>
      <c r="AD1825" s="58"/>
      <c r="AE1825" s="58"/>
      <c r="AF1825" s="58"/>
      <c r="AG1825" s="58"/>
      <c r="AH1825" s="58"/>
      <c r="AI1825" s="58"/>
    </row>
    <row r="1826" spans="1:35" s="54" customFormat="1" ht="15.75" customHeight="1" x14ac:dyDescent="0.15">
      <c r="A1826" s="53"/>
      <c r="B1826" s="53"/>
      <c r="F1826" s="91" t="s">
        <v>531</v>
      </c>
      <c r="G1826" s="53"/>
      <c r="H1826" s="55"/>
      <c r="I1826" s="55"/>
      <c r="J1826" s="55"/>
      <c r="K1826" s="90"/>
      <c r="L1826" s="90"/>
      <c r="M1826" s="90"/>
      <c r="N1826" s="90"/>
      <c r="O1826" s="58"/>
      <c r="P1826" s="58"/>
      <c r="Q1826" s="58"/>
      <c r="R1826" s="58"/>
      <c r="S1826" s="58"/>
      <c r="T1826" s="58"/>
      <c r="U1826" s="53"/>
      <c r="V1826" s="53"/>
      <c r="W1826" s="55"/>
      <c r="X1826" s="55"/>
      <c r="Y1826" s="55"/>
      <c r="Z1826" s="90"/>
      <c r="AA1826" s="90"/>
      <c r="AB1826" s="90"/>
      <c r="AC1826" s="90"/>
      <c r="AD1826" s="58"/>
      <c r="AE1826" s="58"/>
      <c r="AF1826" s="58"/>
      <c r="AG1826" s="58"/>
      <c r="AH1826" s="58"/>
      <c r="AI1826" s="58"/>
    </row>
    <row r="1827" spans="1:35" s="54" customFormat="1" ht="15.75" customHeight="1" x14ac:dyDescent="0.15">
      <c r="A1827" s="53"/>
      <c r="B1827" s="53"/>
      <c r="F1827" s="91" t="s">
        <v>532</v>
      </c>
      <c r="G1827" s="53"/>
      <c r="H1827" s="55"/>
      <c r="I1827" s="55"/>
      <c r="J1827" s="55"/>
      <c r="K1827" s="90"/>
      <c r="L1827" s="90"/>
      <c r="M1827" s="90"/>
      <c r="N1827" s="90"/>
      <c r="O1827" s="58"/>
      <c r="P1827" s="58"/>
      <c r="Q1827" s="58"/>
      <c r="R1827" s="58"/>
      <c r="S1827" s="58"/>
      <c r="T1827" s="58"/>
      <c r="U1827" s="53"/>
      <c r="V1827" s="53"/>
      <c r="W1827" s="55"/>
      <c r="X1827" s="55"/>
      <c r="Y1827" s="55"/>
      <c r="Z1827" s="90"/>
      <c r="AA1827" s="90"/>
      <c r="AB1827" s="90"/>
      <c r="AC1827" s="90"/>
      <c r="AD1827" s="58"/>
      <c r="AE1827" s="58"/>
      <c r="AF1827" s="58"/>
      <c r="AG1827" s="58"/>
      <c r="AH1827" s="58"/>
      <c r="AI1827" s="58"/>
    </row>
    <row r="1828" spans="1:35" s="54" customFormat="1" ht="15.75" customHeight="1" x14ac:dyDescent="0.15">
      <c r="A1828" s="53"/>
      <c r="B1828" s="53"/>
      <c r="F1828" s="85" t="s">
        <v>533</v>
      </c>
      <c r="G1828" s="53"/>
      <c r="H1828" s="55"/>
      <c r="I1828" s="55"/>
      <c r="J1828" s="55"/>
      <c r="K1828" s="90"/>
      <c r="L1828" s="90"/>
      <c r="M1828" s="90"/>
      <c r="N1828" s="90"/>
      <c r="O1828" s="58"/>
      <c r="P1828" s="58"/>
      <c r="Q1828" s="58"/>
      <c r="R1828" s="58"/>
      <c r="S1828" s="58"/>
      <c r="T1828" s="58"/>
      <c r="U1828" s="53"/>
      <c r="V1828" s="53"/>
      <c r="W1828" s="55"/>
      <c r="X1828" s="55"/>
      <c r="Y1828" s="55"/>
      <c r="Z1828" s="90"/>
      <c r="AA1828" s="90"/>
      <c r="AB1828" s="90"/>
      <c r="AC1828" s="90"/>
      <c r="AD1828" s="58"/>
      <c r="AE1828" s="58"/>
      <c r="AF1828" s="58"/>
      <c r="AG1828" s="58"/>
      <c r="AH1828" s="58"/>
      <c r="AI1828" s="58"/>
    </row>
    <row r="1829" spans="1:35" s="54" customFormat="1" ht="15.75" customHeight="1" x14ac:dyDescent="0.15">
      <c r="A1829" s="53"/>
      <c r="B1829" s="53"/>
      <c r="F1829" s="91" t="s">
        <v>534</v>
      </c>
      <c r="G1829" s="53"/>
      <c r="H1829" s="55"/>
      <c r="I1829" s="55"/>
      <c r="J1829" s="55"/>
      <c r="K1829" s="90"/>
      <c r="L1829" s="90"/>
      <c r="M1829" s="90"/>
      <c r="N1829" s="90"/>
      <c r="O1829" s="58"/>
      <c r="P1829" s="58"/>
      <c r="Q1829" s="58"/>
      <c r="R1829" s="58"/>
      <c r="S1829" s="58"/>
      <c r="T1829" s="58"/>
      <c r="U1829" s="53"/>
      <c r="V1829" s="53"/>
      <c r="W1829" s="55"/>
      <c r="X1829" s="55"/>
      <c r="Y1829" s="55"/>
      <c r="Z1829" s="90"/>
      <c r="AA1829" s="90"/>
      <c r="AB1829" s="90"/>
      <c r="AC1829" s="90"/>
      <c r="AD1829" s="58"/>
      <c r="AE1829" s="58"/>
      <c r="AF1829" s="58"/>
      <c r="AG1829" s="58"/>
      <c r="AH1829" s="58"/>
      <c r="AI1829" s="58"/>
    </row>
    <row r="1830" spans="1:35" s="54" customFormat="1" ht="15.75" customHeight="1" x14ac:dyDescent="0.15">
      <c r="A1830" s="53"/>
      <c r="B1830" s="53"/>
      <c r="F1830" s="91" t="s">
        <v>535</v>
      </c>
      <c r="G1830" s="53"/>
      <c r="H1830" s="55"/>
      <c r="I1830" s="55"/>
      <c r="J1830" s="55"/>
      <c r="K1830" s="90"/>
      <c r="L1830" s="90"/>
      <c r="M1830" s="90"/>
      <c r="N1830" s="90"/>
      <c r="O1830" s="58"/>
      <c r="P1830" s="58"/>
      <c r="Q1830" s="58"/>
      <c r="R1830" s="58"/>
      <c r="S1830" s="58"/>
      <c r="T1830" s="58"/>
      <c r="U1830" s="53"/>
      <c r="V1830" s="53"/>
      <c r="W1830" s="55"/>
      <c r="X1830" s="55"/>
      <c r="Y1830" s="55"/>
      <c r="Z1830" s="90"/>
      <c r="AA1830" s="90"/>
      <c r="AB1830" s="90"/>
      <c r="AC1830" s="90"/>
      <c r="AD1830" s="58"/>
      <c r="AE1830" s="58"/>
      <c r="AF1830" s="58"/>
      <c r="AG1830" s="58"/>
      <c r="AH1830" s="58"/>
      <c r="AI1830" s="58"/>
    </row>
    <row r="1831" spans="1:35" s="54" customFormat="1" ht="15.75" customHeight="1" x14ac:dyDescent="0.15">
      <c r="A1831" s="53"/>
      <c r="B1831" s="53"/>
      <c r="F1831" s="85" t="s">
        <v>536</v>
      </c>
      <c r="G1831" s="53"/>
      <c r="H1831" s="55"/>
      <c r="I1831" s="55"/>
      <c r="J1831" s="55"/>
      <c r="K1831" s="90"/>
      <c r="L1831" s="90"/>
      <c r="M1831" s="90"/>
      <c r="N1831" s="90"/>
      <c r="O1831" s="58"/>
      <c r="P1831" s="58"/>
      <c r="Q1831" s="58"/>
      <c r="R1831" s="58"/>
      <c r="S1831" s="58"/>
      <c r="T1831" s="58"/>
      <c r="U1831" s="53"/>
      <c r="V1831" s="53"/>
      <c r="W1831" s="55"/>
      <c r="X1831" s="55"/>
      <c r="Y1831" s="55"/>
      <c r="Z1831" s="90"/>
      <c r="AA1831" s="90"/>
      <c r="AB1831" s="90"/>
      <c r="AC1831" s="90"/>
      <c r="AD1831" s="58"/>
      <c r="AE1831" s="58"/>
      <c r="AF1831" s="58"/>
      <c r="AG1831" s="58"/>
      <c r="AH1831" s="58"/>
      <c r="AI1831" s="58"/>
    </row>
    <row r="1832" spans="1:35" s="54" customFormat="1" ht="15.75" customHeight="1" x14ac:dyDescent="0.15">
      <c r="A1832" s="53"/>
      <c r="B1832" s="53"/>
      <c r="F1832" s="91" t="s">
        <v>537</v>
      </c>
      <c r="G1832" s="53"/>
      <c r="H1832" s="55"/>
      <c r="I1832" s="55"/>
      <c r="J1832" s="55"/>
      <c r="K1832" s="90"/>
      <c r="L1832" s="90"/>
      <c r="M1832" s="90"/>
      <c r="N1832" s="90"/>
      <c r="O1832" s="58"/>
      <c r="P1832" s="58"/>
      <c r="Q1832" s="58"/>
      <c r="R1832" s="58"/>
      <c r="S1832" s="58"/>
      <c r="T1832" s="58"/>
      <c r="U1832" s="53"/>
      <c r="V1832" s="53"/>
      <c r="W1832" s="55"/>
      <c r="X1832" s="55"/>
      <c r="Y1832" s="55"/>
      <c r="Z1832" s="90"/>
      <c r="AA1832" s="90"/>
      <c r="AB1832" s="90"/>
      <c r="AC1832" s="90"/>
      <c r="AD1832" s="58"/>
      <c r="AE1832" s="58"/>
      <c r="AF1832" s="58"/>
      <c r="AG1832" s="58"/>
      <c r="AH1832" s="58"/>
      <c r="AI1832" s="58"/>
    </row>
    <row r="1833" spans="1:35" s="54" customFormat="1" ht="15.75" customHeight="1" x14ac:dyDescent="0.15">
      <c r="A1833" s="53"/>
      <c r="B1833" s="53"/>
      <c r="F1833" s="85" t="s">
        <v>538</v>
      </c>
      <c r="G1833" s="53"/>
      <c r="H1833" s="55"/>
      <c r="I1833" s="55"/>
      <c r="J1833" s="55"/>
      <c r="K1833" s="90"/>
      <c r="L1833" s="90"/>
      <c r="M1833" s="90"/>
      <c r="N1833" s="90"/>
      <c r="O1833" s="58"/>
      <c r="P1833" s="58"/>
      <c r="Q1833" s="58"/>
      <c r="R1833" s="58"/>
      <c r="S1833" s="58"/>
      <c r="T1833" s="58"/>
      <c r="U1833" s="53"/>
      <c r="V1833" s="53"/>
      <c r="W1833" s="55"/>
      <c r="X1833" s="55"/>
      <c r="Y1833" s="55"/>
      <c r="Z1833" s="90"/>
      <c r="AA1833" s="90"/>
      <c r="AB1833" s="90"/>
      <c r="AC1833" s="90"/>
      <c r="AD1833" s="58"/>
      <c r="AE1833" s="58"/>
      <c r="AF1833" s="58"/>
      <c r="AG1833" s="58"/>
      <c r="AH1833" s="58"/>
      <c r="AI1833" s="58"/>
    </row>
    <row r="1834" spans="1:35" s="54" customFormat="1" ht="15.75" customHeight="1" x14ac:dyDescent="0.15">
      <c r="A1834" s="53"/>
      <c r="B1834" s="53"/>
      <c r="F1834" s="91" t="s">
        <v>539</v>
      </c>
      <c r="G1834" s="53"/>
      <c r="H1834" s="55"/>
      <c r="I1834" s="55"/>
      <c r="J1834" s="55"/>
      <c r="K1834" s="90"/>
      <c r="L1834" s="90"/>
      <c r="M1834" s="90"/>
      <c r="N1834" s="90"/>
      <c r="O1834" s="58"/>
      <c r="P1834" s="58"/>
      <c r="Q1834" s="58"/>
      <c r="R1834" s="58"/>
      <c r="S1834" s="58"/>
      <c r="T1834" s="58"/>
      <c r="U1834" s="53"/>
      <c r="V1834" s="53"/>
      <c r="W1834" s="55"/>
      <c r="X1834" s="55"/>
      <c r="Y1834" s="55"/>
      <c r="Z1834" s="90"/>
      <c r="AA1834" s="90"/>
      <c r="AB1834" s="90"/>
      <c r="AC1834" s="90"/>
      <c r="AD1834" s="58"/>
      <c r="AE1834" s="58"/>
      <c r="AF1834" s="58"/>
      <c r="AG1834" s="58"/>
      <c r="AH1834" s="58"/>
      <c r="AI1834" s="58"/>
    </row>
    <row r="1835" spans="1:35" s="54" customFormat="1" ht="15.75" customHeight="1" x14ac:dyDescent="0.15">
      <c r="A1835" s="53"/>
      <c r="B1835" s="53"/>
      <c r="F1835" s="85" t="s">
        <v>540</v>
      </c>
      <c r="G1835" s="53"/>
      <c r="H1835" s="55"/>
      <c r="I1835" s="55"/>
      <c r="J1835" s="55"/>
      <c r="K1835" s="90"/>
      <c r="L1835" s="90"/>
      <c r="M1835" s="90"/>
      <c r="N1835" s="90"/>
      <c r="O1835" s="58"/>
      <c r="P1835" s="58"/>
      <c r="Q1835" s="58"/>
      <c r="R1835" s="58"/>
      <c r="S1835" s="58"/>
      <c r="T1835" s="58"/>
      <c r="U1835" s="53"/>
      <c r="V1835" s="53"/>
      <c r="W1835" s="55"/>
      <c r="X1835" s="55"/>
      <c r="Y1835" s="55"/>
      <c r="Z1835" s="90"/>
      <c r="AA1835" s="90"/>
      <c r="AB1835" s="90"/>
      <c r="AC1835" s="90"/>
      <c r="AD1835" s="58"/>
      <c r="AE1835" s="58"/>
      <c r="AF1835" s="58"/>
      <c r="AG1835" s="58"/>
      <c r="AH1835" s="58"/>
      <c r="AI1835" s="58"/>
    </row>
    <row r="1836" spans="1:35" s="54" customFormat="1" ht="15.75" customHeight="1" x14ac:dyDescent="0.15">
      <c r="A1836" s="53"/>
      <c r="B1836" s="53"/>
      <c r="F1836" s="91" t="s">
        <v>541</v>
      </c>
      <c r="G1836" s="53"/>
      <c r="H1836" s="55"/>
      <c r="I1836" s="55"/>
      <c r="J1836" s="55"/>
      <c r="K1836" s="90"/>
      <c r="L1836" s="90"/>
      <c r="M1836" s="90"/>
      <c r="N1836" s="90"/>
      <c r="O1836" s="58"/>
      <c r="P1836" s="58"/>
      <c r="Q1836" s="58"/>
      <c r="R1836" s="58"/>
      <c r="S1836" s="58"/>
      <c r="T1836" s="58"/>
      <c r="U1836" s="53"/>
      <c r="V1836" s="53"/>
      <c r="W1836" s="55"/>
      <c r="X1836" s="55"/>
      <c r="Y1836" s="55"/>
      <c r="Z1836" s="90"/>
      <c r="AA1836" s="90"/>
      <c r="AB1836" s="90"/>
      <c r="AC1836" s="90"/>
      <c r="AD1836" s="58"/>
      <c r="AE1836" s="58"/>
      <c r="AF1836" s="58"/>
      <c r="AG1836" s="58"/>
      <c r="AH1836" s="58"/>
      <c r="AI1836" s="58"/>
    </row>
    <row r="1837" spans="1:35" s="54" customFormat="1" ht="15.75" customHeight="1" x14ac:dyDescent="0.15">
      <c r="A1837" s="53"/>
      <c r="B1837" s="53"/>
      <c r="F1837" s="53"/>
      <c r="G1837" s="53"/>
      <c r="H1837" s="55"/>
      <c r="I1837" s="55"/>
      <c r="J1837" s="55"/>
      <c r="K1837" s="23"/>
      <c r="L1837" s="23"/>
      <c r="M1837" s="23"/>
      <c r="N1837" s="23"/>
      <c r="O1837" s="23"/>
      <c r="P1837" s="23"/>
      <c r="Q1837" s="23"/>
      <c r="R1837" s="23"/>
      <c r="S1837" s="23"/>
      <c r="T1837" s="23"/>
      <c r="U1837" s="23"/>
      <c r="V1837" s="23"/>
      <c r="W1837" s="23"/>
      <c r="X1837" s="23"/>
      <c r="Y1837" s="23"/>
      <c r="Z1837" s="23"/>
      <c r="AA1837" s="90"/>
      <c r="AB1837" s="90"/>
      <c r="AC1837" s="90"/>
      <c r="AD1837" s="58"/>
      <c r="AE1837" s="58"/>
      <c r="AF1837" s="58"/>
      <c r="AG1837" s="58"/>
      <c r="AH1837" s="58"/>
      <c r="AI1837" s="58"/>
    </row>
    <row r="1838" spans="1:35" s="54" customFormat="1" ht="15.75" customHeight="1" x14ac:dyDescent="0.15">
      <c r="A1838" s="53"/>
      <c r="B1838" s="53"/>
      <c r="F1838" s="53"/>
      <c r="G1838" s="53"/>
      <c r="H1838" s="55"/>
      <c r="I1838" s="55"/>
      <c r="J1838" s="55"/>
      <c r="K1838" s="23"/>
      <c r="L1838" s="23"/>
      <c r="M1838" s="23"/>
      <c r="N1838" s="23"/>
      <c r="O1838" s="23"/>
      <c r="P1838" s="23"/>
      <c r="Q1838" s="23"/>
      <c r="R1838" s="23"/>
      <c r="S1838" s="23"/>
      <c r="T1838" s="23"/>
      <c r="U1838" s="23"/>
      <c r="V1838" s="23"/>
      <c r="W1838" s="23"/>
      <c r="X1838" s="23"/>
      <c r="Y1838" s="23"/>
      <c r="Z1838" s="23"/>
      <c r="AA1838" s="90"/>
      <c r="AB1838" s="90"/>
      <c r="AC1838" s="90"/>
      <c r="AD1838" s="58"/>
      <c r="AE1838" s="58"/>
      <c r="AF1838" s="58"/>
      <c r="AG1838" s="58"/>
      <c r="AH1838" s="58"/>
      <c r="AI1838" s="58"/>
    </row>
    <row r="1839" spans="1:35" s="54" customFormat="1" ht="15.75" customHeight="1" x14ac:dyDescent="0.15">
      <c r="A1839" s="53"/>
      <c r="B1839" s="53"/>
      <c r="F1839" s="53"/>
      <c r="G1839" s="53"/>
      <c r="H1839" s="55"/>
      <c r="I1839" s="55"/>
      <c r="J1839" s="55"/>
      <c r="K1839" s="23"/>
      <c r="L1839" s="23"/>
      <c r="M1839" s="23"/>
      <c r="N1839" s="23"/>
      <c r="O1839" s="23"/>
      <c r="P1839" s="23"/>
      <c r="Q1839" s="23"/>
      <c r="R1839" s="23"/>
      <c r="S1839" s="23"/>
      <c r="T1839" s="23"/>
      <c r="U1839" s="23"/>
      <c r="V1839" s="23"/>
      <c r="W1839" s="23"/>
      <c r="X1839" s="23"/>
      <c r="Y1839" s="23"/>
      <c r="Z1839" s="23"/>
      <c r="AA1839" s="90"/>
      <c r="AB1839" s="90"/>
      <c r="AC1839" s="90"/>
      <c r="AD1839" s="58"/>
      <c r="AE1839" s="58"/>
      <c r="AF1839" s="58"/>
      <c r="AG1839" s="58"/>
      <c r="AH1839" s="58"/>
      <c r="AI1839" s="58"/>
    </row>
    <row r="1840" spans="1:35" s="54" customFormat="1" ht="15.75" customHeight="1" x14ac:dyDescent="0.15">
      <c r="A1840" s="53"/>
      <c r="B1840" s="53"/>
      <c r="F1840" s="53"/>
      <c r="G1840" s="53"/>
      <c r="H1840" s="55"/>
      <c r="I1840" s="55"/>
      <c r="J1840" s="55"/>
      <c r="K1840" s="23"/>
      <c r="L1840" s="23"/>
      <c r="M1840" s="23"/>
      <c r="N1840" s="23"/>
      <c r="O1840" s="23"/>
      <c r="P1840" s="23"/>
      <c r="Q1840" s="23"/>
      <c r="R1840" s="23"/>
      <c r="S1840" s="23"/>
      <c r="T1840" s="23"/>
      <c r="U1840" s="23"/>
      <c r="V1840" s="23"/>
      <c r="W1840" s="23"/>
      <c r="X1840" s="23"/>
      <c r="Y1840" s="23"/>
      <c r="Z1840" s="23"/>
      <c r="AA1840" s="90"/>
      <c r="AB1840" s="90"/>
      <c r="AC1840" s="90"/>
      <c r="AD1840" s="58"/>
      <c r="AE1840" s="58"/>
      <c r="AF1840" s="58"/>
      <c r="AG1840" s="58"/>
      <c r="AH1840" s="58"/>
      <c r="AI1840" s="58"/>
    </row>
    <row r="1841" spans="1:62" s="54" customFormat="1" ht="15.75" customHeight="1" x14ac:dyDescent="0.15">
      <c r="A1841" s="53"/>
      <c r="B1841" s="53"/>
      <c r="F1841" s="53"/>
      <c r="G1841" s="53"/>
      <c r="H1841" s="55"/>
      <c r="I1841" s="55"/>
      <c r="J1841" s="55"/>
      <c r="K1841" s="23"/>
      <c r="L1841" s="23"/>
      <c r="M1841" s="23"/>
      <c r="N1841" s="23"/>
      <c r="O1841" s="23"/>
      <c r="P1841" s="23"/>
      <c r="Q1841" s="23"/>
      <c r="R1841" s="23"/>
      <c r="S1841" s="23"/>
      <c r="T1841" s="23"/>
      <c r="U1841" s="23"/>
      <c r="V1841" s="23"/>
      <c r="W1841" s="23"/>
      <c r="X1841" s="23"/>
      <c r="Y1841" s="23"/>
      <c r="Z1841" s="23"/>
      <c r="AA1841" s="90"/>
      <c r="AB1841" s="90"/>
      <c r="AC1841" s="90"/>
      <c r="AD1841" s="58"/>
      <c r="AE1841" s="58"/>
      <c r="AF1841" s="58"/>
      <c r="AG1841" s="58"/>
      <c r="AH1841" s="58"/>
      <c r="AI1841" s="58"/>
    </row>
    <row r="1842" spans="1:62" s="54" customFormat="1" ht="15.75" customHeight="1" x14ac:dyDescent="0.15">
      <c r="A1842" s="53"/>
      <c r="B1842" s="53"/>
      <c r="F1842" s="53"/>
      <c r="G1842" s="53"/>
      <c r="H1842" s="55"/>
      <c r="I1842" s="55"/>
      <c r="J1842" s="55"/>
      <c r="K1842" s="23"/>
      <c r="L1842" s="23"/>
      <c r="M1842" s="23"/>
      <c r="N1842" s="23"/>
      <c r="O1842" s="23"/>
      <c r="P1842" s="23"/>
      <c r="Q1842" s="23"/>
      <c r="R1842" s="23"/>
      <c r="S1842" s="23"/>
      <c r="T1842" s="23"/>
      <c r="U1842" s="23"/>
      <c r="V1842" s="23"/>
      <c r="W1842" s="23"/>
      <c r="X1842" s="23"/>
      <c r="Y1842" s="23"/>
      <c r="Z1842" s="23"/>
      <c r="AA1842" s="90"/>
      <c r="AB1842" s="90"/>
      <c r="AC1842" s="90"/>
      <c r="AD1842" s="58"/>
      <c r="AE1842" s="58"/>
      <c r="AF1842" s="58"/>
      <c r="AG1842" s="58"/>
      <c r="AH1842" s="58"/>
      <c r="AI1842" s="58"/>
    </row>
    <row r="1843" spans="1:62" s="54" customFormat="1" ht="15.75" customHeight="1" x14ac:dyDescent="0.15">
      <c r="A1843" s="53"/>
      <c r="B1843" s="53"/>
      <c r="F1843" s="53"/>
      <c r="G1843" s="53"/>
      <c r="H1843" s="55"/>
      <c r="I1843" s="55"/>
      <c r="J1843" s="55"/>
      <c r="K1843" s="23"/>
      <c r="L1843" s="23"/>
      <c r="M1843" s="23"/>
      <c r="N1843" s="23"/>
      <c r="O1843" s="23"/>
      <c r="P1843" s="23"/>
      <c r="Q1843" s="23"/>
      <c r="R1843" s="23"/>
      <c r="S1843" s="23"/>
      <c r="T1843" s="23"/>
      <c r="U1843" s="23"/>
      <c r="V1843" s="23"/>
      <c r="W1843" s="23"/>
      <c r="X1843" s="23"/>
      <c r="Y1843" s="23"/>
      <c r="Z1843" s="23"/>
      <c r="AA1843" s="90"/>
      <c r="AB1843" s="90"/>
      <c r="AC1843" s="90"/>
      <c r="AD1843" s="58"/>
      <c r="AE1843" s="58"/>
      <c r="AF1843" s="58"/>
      <c r="AG1843" s="58"/>
      <c r="AH1843" s="58"/>
      <c r="AI1843" s="58"/>
    </row>
    <row r="1844" spans="1:62" s="54" customFormat="1" ht="15.75" customHeight="1" x14ac:dyDescent="0.15">
      <c r="A1844" s="53"/>
      <c r="B1844" s="53"/>
      <c r="F1844" s="53"/>
      <c r="G1844" s="53"/>
      <c r="H1844" s="55"/>
      <c r="I1844" s="55"/>
      <c r="J1844" s="55"/>
      <c r="K1844" s="23"/>
      <c r="L1844" s="23"/>
      <c r="M1844" s="23"/>
      <c r="N1844" s="23"/>
      <c r="O1844" s="23"/>
      <c r="P1844" s="27" t="s">
        <v>440</v>
      </c>
      <c r="Q1844" s="23"/>
      <c r="R1844" s="23"/>
      <c r="S1844" s="23"/>
      <c r="T1844" s="23"/>
      <c r="U1844" s="23"/>
      <c r="V1844" s="23"/>
      <c r="W1844" s="23"/>
      <c r="X1844" s="23"/>
      <c r="Y1844" s="23"/>
      <c r="Z1844" s="23"/>
      <c r="AA1844" s="90"/>
      <c r="AB1844" s="90"/>
      <c r="AC1844" s="90"/>
      <c r="AD1844" s="58"/>
      <c r="AE1844" s="58"/>
      <c r="AF1844" s="58"/>
      <c r="AG1844" s="58"/>
      <c r="AH1844" s="58"/>
      <c r="AI1844" s="58"/>
    </row>
    <row r="1845" spans="1:62" s="54" customFormat="1" ht="15.75" customHeight="1" x14ac:dyDescent="0.15">
      <c r="A1845" s="53"/>
      <c r="B1845" s="53"/>
      <c r="F1845" s="53"/>
      <c r="G1845" s="53"/>
      <c r="H1845" s="55"/>
      <c r="I1845" s="55"/>
      <c r="J1845" s="55"/>
      <c r="K1845" s="23"/>
      <c r="L1845" s="23"/>
      <c r="M1845" s="23"/>
      <c r="N1845" s="23"/>
      <c r="O1845" s="23"/>
      <c r="P1845" s="23"/>
      <c r="Q1845" s="23"/>
      <c r="R1845" s="23"/>
      <c r="S1845" s="23"/>
      <c r="T1845" s="23"/>
      <c r="U1845" s="23"/>
      <c r="V1845" s="23"/>
      <c r="W1845" s="23"/>
      <c r="X1845" s="23"/>
      <c r="Y1845" s="23"/>
      <c r="Z1845" s="23"/>
      <c r="AA1845" s="90"/>
      <c r="AB1845" s="90"/>
      <c r="AC1845" s="90"/>
      <c r="AD1845" s="58"/>
      <c r="AE1845" s="58"/>
      <c r="AF1845" s="58"/>
      <c r="AG1845" s="58"/>
      <c r="AH1845" s="58"/>
      <c r="AI1845" s="58"/>
    </row>
    <row r="1846" spans="1:62" s="54" customFormat="1" ht="15.75" customHeight="1" x14ac:dyDescent="0.15">
      <c r="A1846" s="53"/>
      <c r="B1846" s="53"/>
      <c r="F1846" s="53"/>
      <c r="G1846" s="53"/>
      <c r="H1846" s="55"/>
      <c r="I1846" s="55"/>
      <c r="J1846" s="55"/>
      <c r="K1846" s="23"/>
      <c r="L1846" s="23"/>
      <c r="M1846" s="23"/>
      <c r="N1846" s="23"/>
      <c r="O1846" s="23"/>
      <c r="P1846" s="23"/>
      <c r="Q1846" s="23"/>
      <c r="R1846" s="23"/>
      <c r="S1846" s="23"/>
      <c r="T1846" s="23"/>
      <c r="U1846" s="23"/>
      <c r="V1846" s="23"/>
      <c r="W1846" s="23"/>
      <c r="X1846" s="23"/>
      <c r="Y1846" s="23"/>
      <c r="Z1846" s="23"/>
      <c r="AA1846" s="90"/>
      <c r="AB1846" s="90"/>
      <c r="AC1846" s="90"/>
      <c r="AD1846" s="58"/>
      <c r="AE1846" s="58"/>
      <c r="AF1846" s="58"/>
      <c r="AG1846" s="58"/>
      <c r="AH1846" s="58"/>
      <c r="AI1846" s="58"/>
    </row>
    <row r="1847" spans="1:62" s="54" customFormat="1" ht="15.75" customHeight="1" x14ac:dyDescent="0.15">
      <c r="A1847" s="53"/>
      <c r="B1847" s="53"/>
      <c r="F1847" s="53"/>
      <c r="G1847" s="53"/>
      <c r="H1847" s="55"/>
      <c r="I1847" s="55"/>
      <c r="J1847" s="55"/>
      <c r="K1847" s="356" t="s">
        <v>542</v>
      </c>
      <c r="L1847" s="356"/>
      <c r="M1847" s="356"/>
      <c r="N1847" s="356"/>
      <c r="O1847" s="356"/>
      <c r="P1847" s="356"/>
      <c r="Q1847" s="356"/>
      <c r="R1847" s="356"/>
      <c r="S1847" s="356"/>
      <c r="T1847" s="356"/>
      <c r="U1847" s="356"/>
      <c r="V1847" s="356"/>
      <c r="W1847" s="356"/>
      <c r="X1847" s="356"/>
      <c r="Y1847" s="356"/>
      <c r="Z1847" s="356"/>
      <c r="AA1847" s="90"/>
      <c r="AB1847" s="90"/>
      <c r="AC1847" s="90"/>
      <c r="AD1847" s="58"/>
      <c r="AE1847" s="58"/>
      <c r="AF1847" s="58"/>
      <c r="AG1847" s="58"/>
      <c r="AH1847" s="58"/>
      <c r="AI1847" s="58"/>
    </row>
    <row r="1848" spans="1:62" s="54" customFormat="1" ht="15.75" customHeight="1" x14ac:dyDescent="0.15">
      <c r="A1848" s="53"/>
      <c r="B1848" s="179" t="s">
        <v>571</v>
      </c>
      <c r="F1848" s="53"/>
      <c r="G1848" s="53"/>
      <c r="H1848" s="55"/>
      <c r="I1848" s="55"/>
      <c r="J1848" s="55"/>
      <c r="K1848" s="185"/>
      <c r="L1848" s="185"/>
      <c r="M1848" s="185"/>
      <c r="N1848" s="185"/>
      <c r="O1848" s="185"/>
      <c r="P1848" s="185"/>
      <c r="Q1848" s="185"/>
      <c r="R1848" s="185"/>
      <c r="S1848" s="185"/>
      <c r="T1848" s="185"/>
      <c r="U1848" s="185"/>
      <c r="V1848" s="185"/>
      <c r="W1848" s="185"/>
      <c r="X1848" s="185"/>
      <c r="Y1848" s="185"/>
      <c r="Z1848" s="185"/>
      <c r="AA1848" s="90"/>
      <c r="AB1848" s="90"/>
      <c r="AC1848" s="90"/>
      <c r="AD1848" s="58"/>
      <c r="AE1848" s="58"/>
      <c r="AF1848" s="58"/>
      <c r="AG1848" s="58"/>
      <c r="AH1848" s="58"/>
      <c r="AI1848" s="58"/>
    </row>
    <row r="1849" spans="1:62" s="54" customFormat="1" ht="15.75" customHeight="1" x14ac:dyDescent="0.15">
      <c r="A1849" s="53"/>
      <c r="B1849" s="53"/>
      <c r="F1849" s="53"/>
      <c r="G1849" s="53"/>
      <c r="H1849" s="55"/>
      <c r="I1849" s="55"/>
      <c r="J1849" s="55"/>
      <c r="K1849" s="90"/>
      <c r="L1849" s="90"/>
      <c r="M1849" s="90"/>
      <c r="N1849" s="90"/>
      <c r="O1849" s="58"/>
      <c r="P1849" s="58"/>
      <c r="Q1849" s="58"/>
      <c r="R1849" s="58"/>
      <c r="S1849" s="58"/>
      <c r="T1849" s="58"/>
      <c r="U1849" s="53"/>
      <c r="V1849" s="53"/>
      <c r="W1849" s="55"/>
      <c r="X1849" s="55"/>
      <c r="Y1849" s="55"/>
    </row>
    <row r="1850" spans="1:62" s="23" customFormat="1" ht="15.75" customHeight="1" x14ac:dyDescent="0.15">
      <c r="I1850" s="28" t="s">
        <v>546</v>
      </c>
      <c r="J1850" s="34"/>
      <c r="K1850" s="34"/>
      <c r="L1850" s="34"/>
      <c r="M1850" s="28"/>
      <c r="N1850" s="28"/>
      <c r="O1850" s="28"/>
      <c r="P1850" s="28"/>
      <c r="Q1850" s="28"/>
      <c r="R1850" s="28"/>
      <c r="S1850" s="28"/>
      <c r="T1850" s="28"/>
      <c r="U1850" s="28"/>
      <c r="V1850" s="28"/>
      <c r="W1850" s="28"/>
      <c r="X1850" s="28"/>
      <c r="Y1850" s="28"/>
      <c r="Z1850" s="28"/>
      <c r="AA1850" s="28"/>
      <c r="AB1850" s="28"/>
    </row>
    <row r="1851" spans="1:62" s="23" customFormat="1" ht="15.75" customHeight="1" x14ac:dyDescent="0.15">
      <c r="I1851" s="341" t="s">
        <v>417</v>
      </c>
      <c r="J1851" s="261"/>
      <c r="K1851" s="261"/>
      <c r="L1851" s="261"/>
      <c r="M1851" s="261"/>
      <c r="N1851" s="261"/>
      <c r="O1851" s="261"/>
      <c r="P1851" s="261"/>
      <c r="Q1851" s="261"/>
      <c r="R1851" s="342"/>
      <c r="S1851" s="354" t="s">
        <v>418</v>
      </c>
      <c r="T1851" s="269"/>
      <c r="U1851" s="269"/>
      <c r="V1851" s="269"/>
      <c r="W1851" s="269"/>
      <c r="X1851" s="269"/>
      <c r="Y1851" s="269"/>
      <c r="Z1851" s="269"/>
      <c r="AA1851" s="269"/>
      <c r="AB1851" s="285"/>
    </row>
    <row r="1852" spans="1:62" s="54" customFormat="1" ht="15.75" customHeight="1" x14ac:dyDescent="0.15">
      <c r="A1852" s="53"/>
      <c r="B1852" s="53"/>
      <c r="I1852" s="330" t="s">
        <v>74</v>
      </c>
      <c r="J1852" s="279"/>
      <c r="K1852" s="279"/>
      <c r="L1852" s="343" t="s">
        <v>181</v>
      </c>
      <c r="M1852" s="344"/>
      <c r="N1852" s="344"/>
      <c r="O1852" s="279" t="s">
        <v>543</v>
      </c>
      <c r="P1852" s="279"/>
      <c r="Q1852" s="279"/>
      <c r="R1852" s="280"/>
      <c r="S1852" s="324" t="s">
        <v>74</v>
      </c>
      <c r="T1852" s="279"/>
      <c r="U1852" s="279"/>
      <c r="V1852" s="343" t="s">
        <v>181</v>
      </c>
      <c r="W1852" s="344"/>
      <c r="X1852" s="344"/>
      <c r="Y1852" s="279" t="s">
        <v>543</v>
      </c>
      <c r="Z1852" s="279"/>
      <c r="AA1852" s="279"/>
      <c r="AB1852" s="280"/>
    </row>
    <row r="1853" spans="1:62" s="54" customFormat="1" ht="15.75" customHeight="1" x14ac:dyDescent="0.15">
      <c r="A1853" s="53"/>
      <c r="B1853" s="53"/>
      <c r="I1853" s="258"/>
      <c r="J1853" s="259"/>
      <c r="K1853" s="259"/>
      <c r="L1853" s="353"/>
      <c r="M1853" s="262"/>
      <c r="N1853" s="262"/>
      <c r="O1853" s="259"/>
      <c r="P1853" s="259"/>
      <c r="Q1853" s="259"/>
      <c r="R1853" s="264"/>
      <c r="S1853" s="325"/>
      <c r="T1853" s="259"/>
      <c r="U1853" s="259"/>
      <c r="V1853" s="353"/>
      <c r="W1853" s="262"/>
      <c r="X1853" s="262"/>
      <c r="Y1853" s="259"/>
      <c r="Z1853" s="259"/>
      <c r="AA1853" s="259"/>
      <c r="AB1853" s="264"/>
    </row>
    <row r="1854" spans="1:62" s="54" customFormat="1" ht="15.75" customHeight="1" x14ac:dyDescent="0.15">
      <c r="A1854" s="181" t="str">
        <f>IF(LEN(I1854)+LEN(S1854)=0,"×","")</f>
        <v/>
      </c>
      <c r="B1854" s="179"/>
      <c r="I1854" s="335">
        <f t="shared" ref="I1854:I1869" si="431">IF(G626="","",G626)</f>
        <v>2</v>
      </c>
      <c r="J1854" s="336"/>
      <c r="K1854" s="336"/>
      <c r="L1854" s="337">
        <f t="shared" ref="L1854:L1869" si="432">IF(N626="","",N626)</f>
        <v>0.33000001311302185</v>
      </c>
      <c r="M1854" s="337"/>
      <c r="N1854" s="337"/>
      <c r="O1854" s="338">
        <f t="shared" ref="O1854:O1869" si="433">Q626</f>
        <v>0</v>
      </c>
      <c r="P1854" s="338"/>
      <c r="Q1854" s="338"/>
      <c r="R1854" s="352"/>
      <c r="S1854" s="355">
        <f t="shared" ref="S1854:S1869" si="434">IF(U626="","",U626)</f>
        <v>2</v>
      </c>
      <c r="T1854" s="336"/>
      <c r="U1854" s="336"/>
      <c r="V1854" s="337">
        <f t="shared" ref="V1854:V1869" si="435">IF(AB626="","",AB626)</f>
        <v>0.33000001311302185</v>
      </c>
      <c r="W1854" s="337"/>
      <c r="X1854" s="337"/>
      <c r="Y1854" s="338">
        <f t="shared" ref="Y1854:Y1869" si="436">AE626</f>
        <v>0</v>
      </c>
      <c r="Z1854" s="338"/>
      <c r="AA1854" s="338"/>
      <c r="AB1854" s="352"/>
    </row>
    <row r="1855" spans="1:62" s="54" customFormat="1" ht="15.75" customHeight="1" x14ac:dyDescent="0.15">
      <c r="A1855" s="181" t="str">
        <f t="shared" ref="A1855:A1869" si="437">IF(LEN(I1855)+LEN(S1855)=0,"×","")</f>
        <v/>
      </c>
      <c r="B1855" s="179"/>
      <c r="F1855" s="53"/>
      <c r="G1855" s="53"/>
      <c r="H1855" s="55"/>
      <c r="I1855" s="311">
        <f t="shared" si="431"/>
        <v>3</v>
      </c>
      <c r="J1855" s="312"/>
      <c r="K1855" s="312"/>
      <c r="L1855" s="313">
        <f t="shared" si="432"/>
        <v>1.5</v>
      </c>
      <c r="M1855" s="313"/>
      <c r="N1855" s="313"/>
      <c r="O1855" s="314">
        <f t="shared" si="433"/>
        <v>0</v>
      </c>
      <c r="P1855" s="314"/>
      <c r="Q1855" s="314"/>
      <c r="R1855" s="348"/>
      <c r="S1855" s="349">
        <f t="shared" si="434"/>
        <v>3</v>
      </c>
      <c r="T1855" s="312"/>
      <c r="U1855" s="312"/>
      <c r="V1855" s="313">
        <f t="shared" si="435"/>
        <v>1.5</v>
      </c>
      <c r="W1855" s="313"/>
      <c r="X1855" s="313"/>
      <c r="Y1855" s="314">
        <f t="shared" si="436"/>
        <v>0</v>
      </c>
      <c r="Z1855" s="314"/>
      <c r="AA1855" s="314"/>
      <c r="AB1855" s="348"/>
    </row>
    <row r="1856" spans="1:62" ht="15.75" customHeight="1" x14ac:dyDescent="0.15">
      <c r="A1856" s="181" t="str">
        <f t="shared" si="437"/>
        <v/>
      </c>
      <c r="I1856" s="311">
        <f t="shared" si="431"/>
        <v>4</v>
      </c>
      <c r="J1856" s="312"/>
      <c r="K1856" s="312"/>
      <c r="L1856" s="313">
        <f t="shared" si="432"/>
        <v>6.5500001907348633</v>
      </c>
      <c r="M1856" s="313"/>
      <c r="N1856" s="313"/>
      <c r="O1856" s="314">
        <f t="shared" si="433"/>
        <v>10075.087640062466</v>
      </c>
      <c r="P1856" s="314"/>
      <c r="Q1856" s="314"/>
      <c r="R1856" s="348"/>
      <c r="S1856" s="349">
        <f t="shared" si="434"/>
        <v>4</v>
      </c>
      <c r="T1856" s="312"/>
      <c r="U1856" s="312"/>
      <c r="V1856" s="313">
        <f t="shared" si="435"/>
        <v>6.5500001907348633</v>
      </c>
      <c r="W1856" s="313"/>
      <c r="X1856" s="313"/>
      <c r="Y1856" s="314">
        <f t="shared" si="436"/>
        <v>10075.087640062466</v>
      </c>
      <c r="Z1856" s="314"/>
      <c r="AA1856" s="314"/>
      <c r="AB1856" s="348"/>
      <c r="AC1856" s="24"/>
      <c r="AJ1856" s="24"/>
      <c r="AK1856" s="24"/>
      <c r="AL1856" s="24"/>
      <c r="AM1856" s="24"/>
      <c r="AN1856" s="24"/>
      <c r="AZ1856" s="179"/>
      <c r="BA1856" s="179"/>
      <c r="BB1856" s="179"/>
      <c r="BC1856" s="179"/>
      <c r="BD1856" s="179"/>
      <c r="BE1856" s="179"/>
      <c r="BF1856" s="179"/>
      <c r="BG1856" s="179"/>
      <c r="BH1856" s="179"/>
      <c r="BI1856" s="179"/>
      <c r="BJ1856" s="179"/>
    </row>
    <row r="1857" spans="1:51" ht="15.75" customHeight="1" x14ac:dyDescent="0.15">
      <c r="A1857" s="181" t="str">
        <f t="shared" si="437"/>
        <v/>
      </c>
      <c r="I1857" s="311">
        <f t="shared" si="431"/>
        <v>5</v>
      </c>
      <c r="J1857" s="312"/>
      <c r="K1857" s="312"/>
      <c r="L1857" s="313">
        <f t="shared" si="432"/>
        <v>3.4500000476837158</v>
      </c>
      <c r="M1857" s="313"/>
      <c r="N1857" s="313"/>
      <c r="O1857" s="314">
        <f t="shared" si="433"/>
        <v>10075.087640062466</v>
      </c>
      <c r="P1857" s="314"/>
      <c r="Q1857" s="314"/>
      <c r="R1857" s="348"/>
      <c r="S1857" s="349">
        <f t="shared" si="434"/>
        <v>5</v>
      </c>
      <c r="T1857" s="312"/>
      <c r="U1857" s="312"/>
      <c r="V1857" s="313">
        <f t="shared" si="435"/>
        <v>3.4500000476837158</v>
      </c>
      <c r="W1857" s="313"/>
      <c r="X1857" s="313"/>
      <c r="Y1857" s="314">
        <f t="shared" si="436"/>
        <v>10075.087640062466</v>
      </c>
      <c r="Z1857" s="314"/>
      <c r="AA1857" s="314"/>
      <c r="AB1857" s="348"/>
    </row>
    <row r="1858" spans="1:51" ht="15.75" customHeight="1" x14ac:dyDescent="0.15">
      <c r="A1858" s="181" t="str">
        <f t="shared" si="437"/>
        <v/>
      </c>
      <c r="I1858" s="311">
        <f t="shared" si="431"/>
        <v>6</v>
      </c>
      <c r="J1858" s="312"/>
      <c r="K1858" s="312"/>
      <c r="L1858" s="313">
        <f t="shared" si="432"/>
        <v>2.3499999046325684</v>
      </c>
      <c r="M1858" s="313"/>
      <c r="N1858" s="313"/>
      <c r="O1858" s="314">
        <f t="shared" si="433"/>
        <v>10075.087640062466</v>
      </c>
      <c r="P1858" s="314"/>
      <c r="Q1858" s="314"/>
      <c r="R1858" s="348"/>
      <c r="S1858" s="349">
        <f t="shared" si="434"/>
        <v>6</v>
      </c>
      <c r="T1858" s="312"/>
      <c r="U1858" s="312"/>
      <c r="V1858" s="313">
        <f t="shared" si="435"/>
        <v>2.3499999046325684</v>
      </c>
      <c r="W1858" s="313"/>
      <c r="X1858" s="313"/>
      <c r="Y1858" s="314">
        <f t="shared" si="436"/>
        <v>10075.087640062466</v>
      </c>
      <c r="Z1858" s="314"/>
      <c r="AA1858" s="314"/>
      <c r="AB1858" s="348"/>
    </row>
    <row r="1859" spans="1:51" ht="15.75" customHeight="1" x14ac:dyDescent="0.15">
      <c r="A1859" s="181" t="str">
        <f t="shared" si="437"/>
        <v/>
      </c>
      <c r="I1859" s="311">
        <f t="shared" si="431"/>
        <v>7</v>
      </c>
      <c r="J1859" s="312"/>
      <c r="K1859" s="312"/>
      <c r="L1859" s="313">
        <f t="shared" si="432"/>
        <v>8.6000003814697266</v>
      </c>
      <c r="M1859" s="313"/>
      <c r="N1859" s="313"/>
      <c r="O1859" s="314">
        <f t="shared" si="433"/>
        <v>66270.326231149884</v>
      </c>
      <c r="P1859" s="314"/>
      <c r="Q1859" s="314"/>
      <c r="R1859" s="348"/>
      <c r="S1859" s="349">
        <f t="shared" si="434"/>
        <v>7</v>
      </c>
      <c r="T1859" s="312"/>
      <c r="U1859" s="312"/>
      <c r="V1859" s="313">
        <f t="shared" si="435"/>
        <v>8.6000003814697266</v>
      </c>
      <c r="W1859" s="313"/>
      <c r="X1859" s="313"/>
      <c r="Y1859" s="314">
        <f t="shared" si="436"/>
        <v>66270.326231149884</v>
      </c>
      <c r="Z1859" s="314"/>
      <c r="AA1859" s="314"/>
      <c r="AB1859" s="348"/>
    </row>
    <row r="1860" spans="1:51" ht="15.75" customHeight="1" x14ac:dyDescent="0.15">
      <c r="A1860" s="181" t="str">
        <f t="shared" si="437"/>
        <v/>
      </c>
      <c r="I1860" s="311">
        <f t="shared" si="431"/>
        <v>8</v>
      </c>
      <c r="J1860" s="312"/>
      <c r="K1860" s="312"/>
      <c r="L1860" s="313">
        <f t="shared" si="432"/>
        <v>2.2000000476837158</v>
      </c>
      <c r="M1860" s="313"/>
      <c r="N1860" s="313"/>
      <c r="O1860" s="314">
        <f t="shared" si="433"/>
        <v>31492.89555591088</v>
      </c>
      <c r="P1860" s="314"/>
      <c r="Q1860" s="314"/>
      <c r="R1860" s="348"/>
      <c r="S1860" s="349">
        <f t="shared" si="434"/>
        <v>8</v>
      </c>
      <c r="T1860" s="312"/>
      <c r="U1860" s="312"/>
      <c r="V1860" s="313">
        <f t="shared" si="435"/>
        <v>2.2000000476837158</v>
      </c>
      <c r="W1860" s="313"/>
      <c r="X1860" s="313"/>
      <c r="Y1860" s="314">
        <f t="shared" si="436"/>
        <v>31492.89555591088</v>
      </c>
      <c r="Z1860" s="314"/>
      <c r="AA1860" s="314"/>
      <c r="AB1860" s="348"/>
    </row>
    <row r="1861" spans="1:51" ht="15.75" customHeight="1" x14ac:dyDescent="0.15">
      <c r="A1861" s="181" t="str">
        <f t="shared" si="437"/>
        <v/>
      </c>
      <c r="I1861" s="311">
        <f t="shared" si="431"/>
        <v>9</v>
      </c>
      <c r="J1861" s="312"/>
      <c r="K1861" s="312"/>
      <c r="L1861" s="313">
        <f t="shared" si="432"/>
        <v>1.5</v>
      </c>
      <c r="M1861" s="313"/>
      <c r="N1861" s="313"/>
      <c r="O1861" s="314">
        <f t="shared" si="433"/>
        <v>51317.915996389267</v>
      </c>
      <c r="P1861" s="314"/>
      <c r="Q1861" s="314"/>
      <c r="R1861" s="348"/>
      <c r="S1861" s="349">
        <f t="shared" si="434"/>
        <v>9</v>
      </c>
      <c r="T1861" s="312"/>
      <c r="U1861" s="312"/>
      <c r="V1861" s="313">
        <f t="shared" si="435"/>
        <v>1.5</v>
      </c>
      <c r="W1861" s="313"/>
      <c r="X1861" s="313"/>
      <c r="Y1861" s="314">
        <f t="shared" si="436"/>
        <v>51317.915996389267</v>
      </c>
      <c r="Z1861" s="314"/>
      <c r="AA1861" s="314"/>
      <c r="AB1861" s="348"/>
    </row>
    <row r="1862" spans="1:51" ht="15.75" customHeight="1" x14ac:dyDescent="0.15">
      <c r="A1862" s="181" t="str">
        <f t="shared" si="437"/>
        <v/>
      </c>
      <c r="I1862" s="311">
        <f t="shared" si="431"/>
        <v>10</v>
      </c>
      <c r="J1862" s="312"/>
      <c r="K1862" s="312"/>
      <c r="L1862" s="313">
        <f t="shared" si="432"/>
        <v>3.8499999046325684</v>
      </c>
      <c r="M1862" s="313"/>
      <c r="N1862" s="313"/>
      <c r="O1862" s="314">
        <f t="shared" si="433"/>
        <v>36898.005716412117</v>
      </c>
      <c r="P1862" s="314"/>
      <c r="Q1862" s="314"/>
      <c r="R1862" s="348"/>
      <c r="S1862" s="349">
        <f t="shared" si="434"/>
        <v>10</v>
      </c>
      <c r="T1862" s="312"/>
      <c r="U1862" s="312"/>
      <c r="V1862" s="313">
        <f t="shared" si="435"/>
        <v>3.8499999046325684</v>
      </c>
      <c r="W1862" s="313"/>
      <c r="X1862" s="313"/>
      <c r="Y1862" s="314">
        <f t="shared" si="436"/>
        <v>36898.005716412117</v>
      </c>
      <c r="Z1862" s="314"/>
      <c r="AA1862" s="314"/>
      <c r="AB1862" s="348"/>
      <c r="AO1862" s="179"/>
      <c r="AP1862" s="179"/>
      <c r="AQ1862" s="179"/>
      <c r="AR1862" s="179"/>
      <c r="AS1862" s="179"/>
      <c r="AT1862" s="179"/>
      <c r="AU1862" s="179"/>
      <c r="AV1862" s="179"/>
      <c r="AW1862" s="179"/>
      <c r="AX1862" s="179"/>
      <c r="AY1862" s="179"/>
    </row>
    <row r="1863" spans="1:51" ht="15.75" customHeight="1" x14ac:dyDescent="0.15">
      <c r="A1863" s="181" t="str">
        <f t="shared" si="437"/>
        <v/>
      </c>
      <c r="I1863" s="311">
        <f t="shared" si="431"/>
        <v>11</v>
      </c>
      <c r="J1863" s="312"/>
      <c r="K1863" s="312"/>
      <c r="L1863" s="313">
        <f t="shared" si="432"/>
        <v>2.4000000953674316</v>
      </c>
      <c r="M1863" s="313"/>
      <c r="N1863" s="313"/>
      <c r="O1863" s="314">
        <f t="shared" si="433"/>
        <v>51317.915996389267</v>
      </c>
      <c r="P1863" s="314"/>
      <c r="Q1863" s="314"/>
      <c r="R1863" s="348"/>
      <c r="S1863" s="349">
        <f t="shared" si="434"/>
        <v>11</v>
      </c>
      <c r="T1863" s="312"/>
      <c r="U1863" s="312"/>
      <c r="V1863" s="313">
        <f t="shared" si="435"/>
        <v>2.4000000953674316</v>
      </c>
      <c r="W1863" s="313"/>
      <c r="X1863" s="313"/>
      <c r="Y1863" s="314">
        <f t="shared" si="436"/>
        <v>51317.915996389267</v>
      </c>
      <c r="Z1863" s="314"/>
      <c r="AA1863" s="314"/>
      <c r="AB1863" s="348"/>
    </row>
    <row r="1864" spans="1:51" ht="15.75" customHeight="1" x14ac:dyDescent="0.15">
      <c r="A1864" s="181" t="str">
        <f t="shared" si="437"/>
        <v/>
      </c>
      <c r="I1864" s="311">
        <f t="shared" si="431"/>
        <v>12</v>
      </c>
      <c r="J1864" s="312"/>
      <c r="K1864" s="312"/>
      <c r="L1864" s="313">
        <f t="shared" si="432"/>
        <v>2.2699999809265137</v>
      </c>
      <c r="M1864" s="313"/>
      <c r="N1864" s="313"/>
      <c r="O1864" s="314">
        <f t="shared" si="433"/>
        <v>34777.430675239011</v>
      </c>
      <c r="P1864" s="314"/>
      <c r="Q1864" s="314"/>
      <c r="R1864" s="348"/>
      <c r="S1864" s="349">
        <f t="shared" si="434"/>
        <v>12</v>
      </c>
      <c r="T1864" s="312"/>
      <c r="U1864" s="312"/>
      <c r="V1864" s="313">
        <f t="shared" si="435"/>
        <v>2.2699999809265137</v>
      </c>
      <c r="W1864" s="313"/>
      <c r="X1864" s="313"/>
      <c r="Y1864" s="314">
        <f t="shared" si="436"/>
        <v>34777.430675239011</v>
      </c>
      <c r="Z1864" s="314"/>
      <c r="AA1864" s="314"/>
      <c r="AB1864" s="348"/>
    </row>
    <row r="1865" spans="1:51" ht="15.75" hidden="1" customHeight="1" x14ac:dyDescent="0.15">
      <c r="A1865" s="181" t="str">
        <f t="shared" si="437"/>
        <v>×</v>
      </c>
      <c r="I1865" s="311" t="str">
        <f t="shared" si="431"/>
        <v/>
      </c>
      <c r="J1865" s="312"/>
      <c r="K1865" s="312"/>
      <c r="L1865" s="313" t="str">
        <f t="shared" si="432"/>
        <v/>
      </c>
      <c r="M1865" s="313"/>
      <c r="N1865" s="313"/>
      <c r="O1865" s="314" t="str">
        <f t="shared" si="433"/>
        <v/>
      </c>
      <c r="P1865" s="314"/>
      <c r="Q1865" s="314"/>
      <c r="R1865" s="348"/>
      <c r="S1865" s="349" t="str">
        <f t="shared" si="434"/>
        <v/>
      </c>
      <c r="T1865" s="312"/>
      <c r="U1865" s="312"/>
      <c r="V1865" s="313" t="str">
        <f t="shared" si="435"/>
        <v/>
      </c>
      <c r="W1865" s="313"/>
      <c r="X1865" s="313"/>
      <c r="Y1865" s="314" t="str">
        <f t="shared" si="436"/>
        <v/>
      </c>
      <c r="Z1865" s="314"/>
      <c r="AA1865" s="314"/>
      <c r="AB1865" s="348"/>
    </row>
    <row r="1866" spans="1:51" ht="15.75" hidden="1" customHeight="1" x14ac:dyDescent="0.15">
      <c r="A1866" s="181" t="str">
        <f t="shared" si="437"/>
        <v>×</v>
      </c>
      <c r="I1866" s="311" t="str">
        <f t="shared" si="431"/>
        <v/>
      </c>
      <c r="J1866" s="312"/>
      <c r="K1866" s="312"/>
      <c r="L1866" s="313" t="str">
        <f t="shared" si="432"/>
        <v/>
      </c>
      <c r="M1866" s="313"/>
      <c r="N1866" s="313"/>
      <c r="O1866" s="314" t="str">
        <f t="shared" si="433"/>
        <v/>
      </c>
      <c r="P1866" s="314"/>
      <c r="Q1866" s="314"/>
      <c r="R1866" s="348"/>
      <c r="S1866" s="349" t="str">
        <f t="shared" si="434"/>
        <v/>
      </c>
      <c r="T1866" s="312"/>
      <c r="U1866" s="312"/>
      <c r="V1866" s="313" t="str">
        <f t="shared" si="435"/>
        <v/>
      </c>
      <c r="W1866" s="313"/>
      <c r="X1866" s="313"/>
      <c r="Y1866" s="314" t="str">
        <f t="shared" si="436"/>
        <v/>
      </c>
      <c r="Z1866" s="314"/>
      <c r="AA1866" s="314"/>
      <c r="AB1866" s="348"/>
    </row>
    <row r="1867" spans="1:51" ht="15.75" hidden="1" customHeight="1" x14ac:dyDescent="0.15">
      <c r="A1867" s="181" t="str">
        <f t="shared" si="437"/>
        <v>×</v>
      </c>
      <c r="I1867" s="311" t="str">
        <f t="shared" si="431"/>
        <v/>
      </c>
      <c r="J1867" s="312"/>
      <c r="K1867" s="312"/>
      <c r="L1867" s="313" t="str">
        <f t="shared" si="432"/>
        <v/>
      </c>
      <c r="M1867" s="313"/>
      <c r="N1867" s="313"/>
      <c r="O1867" s="314" t="str">
        <f t="shared" si="433"/>
        <v/>
      </c>
      <c r="P1867" s="314"/>
      <c r="Q1867" s="314"/>
      <c r="R1867" s="348"/>
      <c r="S1867" s="349" t="str">
        <f t="shared" si="434"/>
        <v/>
      </c>
      <c r="T1867" s="312"/>
      <c r="U1867" s="312"/>
      <c r="V1867" s="313" t="str">
        <f t="shared" si="435"/>
        <v/>
      </c>
      <c r="W1867" s="313"/>
      <c r="X1867" s="313"/>
      <c r="Y1867" s="314" t="str">
        <f t="shared" si="436"/>
        <v/>
      </c>
      <c r="Z1867" s="314"/>
      <c r="AA1867" s="314"/>
      <c r="AB1867" s="348"/>
    </row>
    <row r="1868" spans="1:51" ht="15.75" hidden="1" customHeight="1" x14ac:dyDescent="0.15">
      <c r="A1868" s="181" t="str">
        <f t="shared" si="437"/>
        <v>×</v>
      </c>
      <c r="I1868" s="311" t="str">
        <f t="shared" si="431"/>
        <v/>
      </c>
      <c r="J1868" s="312"/>
      <c r="K1868" s="312"/>
      <c r="L1868" s="313" t="str">
        <f t="shared" si="432"/>
        <v/>
      </c>
      <c r="M1868" s="313"/>
      <c r="N1868" s="313"/>
      <c r="O1868" s="314" t="str">
        <f t="shared" si="433"/>
        <v/>
      </c>
      <c r="P1868" s="314"/>
      <c r="Q1868" s="314"/>
      <c r="R1868" s="348"/>
      <c r="S1868" s="349" t="str">
        <f t="shared" si="434"/>
        <v/>
      </c>
      <c r="T1868" s="312"/>
      <c r="U1868" s="312"/>
      <c r="V1868" s="313" t="str">
        <f t="shared" si="435"/>
        <v/>
      </c>
      <c r="W1868" s="313"/>
      <c r="X1868" s="313"/>
      <c r="Y1868" s="314" t="str">
        <f t="shared" si="436"/>
        <v/>
      </c>
      <c r="Z1868" s="314"/>
      <c r="AA1868" s="314"/>
      <c r="AB1868" s="348"/>
    </row>
    <row r="1869" spans="1:51" ht="15.75" hidden="1" customHeight="1" x14ac:dyDescent="0.15">
      <c r="A1869" s="181" t="str">
        <f t="shared" si="437"/>
        <v>×</v>
      </c>
      <c r="I1869" s="318" t="str">
        <f t="shared" si="431"/>
        <v/>
      </c>
      <c r="J1869" s="319"/>
      <c r="K1869" s="319"/>
      <c r="L1869" s="320" t="str">
        <f t="shared" si="432"/>
        <v/>
      </c>
      <c r="M1869" s="320"/>
      <c r="N1869" s="320"/>
      <c r="O1869" s="302" t="str">
        <f t="shared" si="433"/>
        <v/>
      </c>
      <c r="P1869" s="302"/>
      <c r="Q1869" s="302"/>
      <c r="R1869" s="350"/>
      <c r="S1869" s="351" t="str">
        <f t="shared" si="434"/>
        <v/>
      </c>
      <c r="T1869" s="319"/>
      <c r="U1869" s="319"/>
      <c r="V1869" s="320" t="str">
        <f t="shared" si="435"/>
        <v/>
      </c>
      <c r="W1869" s="320"/>
      <c r="X1869" s="320"/>
      <c r="Y1869" s="302" t="str">
        <f t="shared" si="436"/>
        <v/>
      </c>
      <c r="Z1869" s="302"/>
      <c r="AA1869" s="302"/>
      <c r="AB1869" s="350"/>
    </row>
    <row r="1870" spans="1:51" ht="15.75" customHeight="1" x14ac:dyDescent="0.15">
      <c r="B1870" s="179" t="s">
        <v>571</v>
      </c>
      <c r="I1870" s="183"/>
      <c r="J1870" s="183"/>
      <c r="K1870" s="183"/>
      <c r="L1870" s="183"/>
      <c r="M1870" s="183"/>
      <c r="N1870" s="183"/>
      <c r="O1870" s="183"/>
      <c r="P1870" s="183"/>
      <c r="Q1870" s="183"/>
      <c r="R1870" s="183"/>
      <c r="S1870" s="183"/>
      <c r="T1870" s="183"/>
      <c r="U1870" s="183"/>
      <c r="V1870" s="183"/>
      <c r="W1870" s="183"/>
      <c r="X1870" s="183"/>
      <c r="Y1870" s="183"/>
      <c r="Z1870" s="183"/>
      <c r="AA1870" s="183"/>
      <c r="AB1870" s="183"/>
    </row>
    <row r="1871" spans="1:51" s="54" customFormat="1" ht="15.75" customHeight="1" x14ac:dyDescent="0.15">
      <c r="A1871" s="53"/>
      <c r="B1871" s="53"/>
      <c r="F1871" s="53"/>
      <c r="G1871" s="53"/>
      <c r="H1871" s="55"/>
      <c r="I1871" s="55"/>
      <c r="J1871" s="55"/>
      <c r="K1871" s="90"/>
      <c r="L1871" s="90"/>
      <c r="M1871" s="90"/>
      <c r="N1871" s="90"/>
      <c r="O1871" s="58"/>
      <c r="P1871" s="58"/>
      <c r="Q1871" s="58"/>
      <c r="R1871" s="58"/>
      <c r="S1871" s="58"/>
      <c r="T1871" s="58"/>
      <c r="U1871" s="53"/>
      <c r="V1871" s="53"/>
      <c r="W1871" s="55"/>
      <c r="X1871" s="55"/>
      <c r="Y1871" s="55"/>
    </row>
    <row r="1872" spans="1:51" s="23" customFormat="1" ht="15.75" customHeight="1" x14ac:dyDescent="0.15">
      <c r="I1872" s="28" t="s">
        <v>547</v>
      </c>
      <c r="J1872" s="34"/>
      <c r="K1872" s="34"/>
      <c r="L1872" s="34"/>
      <c r="M1872" s="28"/>
      <c r="N1872" s="28"/>
      <c r="O1872" s="28"/>
      <c r="P1872" s="28"/>
      <c r="Q1872" s="28"/>
      <c r="R1872" s="28"/>
      <c r="S1872" s="28"/>
      <c r="T1872" s="28"/>
      <c r="U1872" s="28"/>
      <c r="V1872" s="28"/>
      <c r="W1872" s="28"/>
      <c r="X1872" s="28"/>
      <c r="Y1872" s="28"/>
      <c r="Z1872" s="28"/>
      <c r="AA1872" s="28"/>
      <c r="AB1872" s="28"/>
    </row>
    <row r="1873" spans="1:62" s="23" customFormat="1" ht="15.75" customHeight="1" x14ac:dyDescent="0.15">
      <c r="I1873" s="341" t="s">
        <v>417</v>
      </c>
      <c r="J1873" s="261"/>
      <c r="K1873" s="261"/>
      <c r="L1873" s="261"/>
      <c r="M1873" s="261"/>
      <c r="N1873" s="261"/>
      <c r="O1873" s="261"/>
      <c r="P1873" s="261"/>
      <c r="Q1873" s="261"/>
      <c r="R1873" s="342"/>
      <c r="S1873" s="354" t="s">
        <v>418</v>
      </c>
      <c r="T1873" s="269"/>
      <c r="U1873" s="269"/>
      <c r="V1873" s="269"/>
      <c r="W1873" s="269"/>
      <c r="X1873" s="269"/>
      <c r="Y1873" s="269"/>
      <c r="Z1873" s="269"/>
      <c r="AA1873" s="269"/>
      <c r="AB1873" s="285"/>
    </row>
    <row r="1874" spans="1:62" s="54" customFormat="1" ht="15.75" customHeight="1" x14ac:dyDescent="0.15">
      <c r="A1874" s="53"/>
      <c r="B1874" s="53"/>
      <c r="I1874" s="330" t="s">
        <v>74</v>
      </c>
      <c r="J1874" s="279"/>
      <c r="K1874" s="279"/>
      <c r="L1874" s="343" t="s">
        <v>181</v>
      </c>
      <c r="M1874" s="344"/>
      <c r="N1874" s="344"/>
      <c r="O1874" s="279" t="s">
        <v>543</v>
      </c>
      <c r="P1874" s="279"/>
      <c r="Q1874" s="279"/>
      <c r="R1874" s="280"/>
      <c r="S1874" s="324" t="s">
        <v>74</v>
      </c>
      <c r="T1874" s="279"/>
      <c r="U1874" s="279"/>
      <c r="V1874" s="343" t="s">
        <v>181</v>
      </c>
      <c r="W1874" s="344"/>
      <c r="X1874" s="344"/>
      <c r="Y1874" s="279" t="s">
        <v>543</v>
      </c>
      <c r="Z1874" s="279"/>
      <c r="AA1874" s="279"/>
      <c r="AB1874" s="280"/>
    </row>
    <row r="1875" spans="1:62" s="54" customFormat="1" ht="15.75" customHeight="1" x14ac:dyDescent="0.15">
      <c r="A1875" s="53"/>
      <c r="B1875" s="53"/>
      <c r="I1875" s="258"/>
      <c r="J1875" s="259"/>
      <c r="K1875" s="259"/>
      <c r="L1875" s="353"/>
      <c r="M1875" s="262"/>
      <c r="N1875" s="262"/>
      <c r="O1875" s="259"/>
      <c r="P1875" s="259"/>
      <c r="Q1875" s="259"/>
      <c r="R1875" s="264"/>
      <c r="S1875" s="325"/>
      <c r="T1875" s="259"/>
      <c r="U1875" s="259"/>
      <c r="V1875" s="353"/>
      <c r="W1875" s="262"/>
      <c r="X1875" s="262"/>
      <c r="Y1875" s="259"/>
      <c r="Z1875" s="259"/>
      <c r="AA1875" s="259"/>
      <c r="AB1875" s="264"/>
    </row>
    <row r="1876" spans="1:62" s="54" customFormat="1" ht="15.75" customHeight="1" x14ac:dyDescent="0.15">
      <c r="A1876" s="181" t="str">
        <f>IF(LEN(I1876)+LEN(S1876)=0,"×","")</f>
        <v/>
      </c>
      <c r="B1876" s="179"/>
      <c r="I1876" s="335">
        <f t="shared" ref="I1876:I1891" si="438">IF(G649="","",G649)</f>
        <v>2</v>
      </c>
      <c r="J1876" s="336"/>
      <c r="K1876" s="336"/>
      <c r="L1876" s="337">
        <f t="shared" ref="L1876:L1891" si="439">IF(N649="","",N649)</f>
        <v>0.33000001311302185</v>
      </c>
      <c r="M1876" s="337"/>
      <c r="N1876" s="337"/>
      <c r="O1876" s="338">
        <f t="shared" ref="O1876:O1891" si="440">Q649</f>
        <v>7846.1276523405086</v>
      </c>
      <c r="P1876" s="338"/>
      <c r="Q1876" s="338"/>
      <c r="R1876" s="352"/>
      <c r="S1876" s="355">
        <f t="shared" ref="S1876:S1891" si="441">IF(U649="","",U649)</f>
        <v>2</v>
      </c>
      <c r="T1876" s="336"/>
      <c r="U1876" s="336"/>
      <c r="V1876" s="337">
        <f t="shared" ref="V1876:V1891" si="442">IF(AB649="","",AB649)</f>
        <v>0.33000001311302185</v>
      </c>
      <c r="W1876" s="337"/>
      <c r="X1876" s="337"/>
      <c r="Y1876" s="338">
        <f t="shared" ref="Y1876:Y1891" si="443">AE649</f>
        <v>7846.1276523405086</v>
      </c>
      <c r="Z1876" s="338"/>
      <c r="AA1876" s="338"/>
      <c r="AB1876" s="352"/>
    </row>
    <row r="1877" spans="1:62" s="54" customFormat="1" ht="15.75" customHeight="1" x14ac:dyDescent="0.15">
      <c r="A1877" s="181" t="str">
        <f t="shared" ref="A1877:A1891" si="444">IF(LEN(I1877)+LEN(S1877)=0,"×","")</f>
        <v/>
      </c>
      <c r="B1877" s="179"/>
      <c r="F1877" s="53"/>
      <c r="G1877" s="53"/>
      <c r="H1877" s="55"/>
      <c r="I1877" s="311">
        <f t="shared" si="438"/>
        <v>3</v>
      </c>
      <c r="J1877" s="312"/>
      <c r="K1877" s="312"/>
      <c r="L1877" s="313">
        <f t="shared" si="439"/>
        <v>1.5</v>
      </c>
      <c r="M1877" s="313"/>
      <c r="N1877" s="313"/>
      <c r="O1877" s="314">
        <f t="shared" si="440"/>
        <v>6573.7826276366422</v>
      </c>
      <c r="P1877" s="314"/>
      <c r="Q1877" s="314"/>
      <c r="R1877" s="348"/>
      <c r="S1877" s="349">
        <f t="shared" si="441"/>
        <v>3</v>
      </c>
      <c r="T1877" s="312"/>
      <c r="U1877" s="312"/>
      <c r="V1877" s="313">
        <f t="shared" si="442"/>
        <v>1.5</v>
      </c>
      <c r="W1877" s="313"/>
      <c r="X1877" s="313"/>
      <c r="Y1877" s="314">
        <f t="shared" si="443"/>
        <v>6573.7826276366422</v>
      </c>
      <c r="Z1877" s="314"/>
      <c r="AA1877" s="314"/>
      <c r="AB1877" s="348"/>
    </row>
    <row r="1878" spans="1:62" ht="15.75" customHeight="1" x14ac:dyDescent="0.15">
      <c r="A1878" s="181" t="str">
        <f t="shared" si="444"/>
        <v/>
      </c>
      <c r="I1878" s="311">
        <f t="shared" si="438"/>
        <v>4</v>
      </c>
      <c r="J1878" s="312"/>
      <c r="K1878" s="312"/>
      <c r="L1878" s="313">
        <f t="shared" si="439"/>
        <v>6.5500001907348633</v>
      </c>
      <c r="M1878" s="313"/>
      <c r="N1878" s="313"/>
      <c r="O1878" s="314">
        <f t="shared" si="440"/>
        <v>20145.462891144547</v>
      </c>
      <c r="P1878" s="314"/>
      <c r="Q1878" s="314"/>
      <c r="R1878" s="348"/>
      <c r="S1878" s="349">
        <f t="shared" si="441"/>
        <v>4</v>
      </c>
      <c r="T1878" s="312"/>
      <c r="U1878" s="312"/>
      <c r="V1878" s="313">
        <f t="shared" si="442"/>
        <v>6.5500001907348633</v>
      </c>
      <c r="W1878" s="313"/>
      <c r="X1878" s="313"/>
      <c r="Y1878" s="314">
        <f t="shared" si="443"/>
        <v>20145.462891144547</v>
      </c>
      <c r="Z1878" s="314"/>
      <c r="AA1878" s="314"/>
      <c r="AB1878" s="348"/>
      <c r="AC1878" s="24"/>
      <c r="AJ1878" s="24"/>
      <c r="AK1878" s="24"/>
      <c r="AL1878" s="24"/>
      <c r="AM1878" s="24"/>
      <c r="AN1878" s="24"/>
      <c r="AZ1878" s="179"/>
      <c r="BA1878" s="179"/>
      <c r="BB1878" s="179"/>
      <c r="BC1878" s="179"/>
      <c r="BD1878" s="179"/>
      <c r="BE1878" s="179"/>
      <c r="BF1878" s="179"/>
      <c r="BG1878" s="179"/>
      <c r="BH1878" s="179"/>
      <c r="BI1878" s="179"/>
      <c r="BJ1878" s="179"/>
    </row>
    <row r="1879" spans="1:62" ht="15.75" customHeight="1" x14ac:dyDescent="0.15">
      <c r="A1879" s="181" t="str">
        <f t="shared" si="444"/>
        <v/>
      </c>
      <c r="I1879" s="311">
        <f t="shared" si="438"/>
        <v>5</v>
      </c>
      <c r="J1879" s="312"/>
      <c r="K1879" s="312"/>
      <c r="L1879" s="313">
        <f t="shared" si="439"/>
        <v>3.4500000476837158</v>
      </c>
      <c r="M1879" s="313"/>
      <c r="N1879" s="313"/>
      <c r="O1879" s="314">
        <f t="shared" si="440"/>
        <v>20145.462891144547</v>
      </c>
      <c r="P1879" s="314"/>
      <c r="Q1879" s="314"/>
      <c r="R1879" s="348"/>
      <c r="S1879" s="349">
        <f t="shared" si="441"/>
        <v>5</v>
      </c>
      <c r="T1879" s="312"/>
      <c r="U1879" s="312"/>
      <c r="V1879" s="313">
        <f t="shared" si="442"/>
        <v>3.4500000476837158</v>
      </c>
      <c r="W1879" s="313"/>
      <c r="X1879" s="313"/>
      <c r="Y1879" s="314">
        <f t="shared" si="443"/>
        <v>20145.462891144547</v>
      </c>
      <c r="Z1879" s="314"/>
      <c r="AA1879" s="314"/>
      <c r="AB1879" s="348"/>
    </row>
    <row r="1880" spans="1:62" ht="15.75" customHeight="1" x14ac:dyDescent="0.15">
      <c r="A1880" s="181" t="str">
        <f t="shared" si="444"/>
        <v/>
      </c>
      <c r="I1880" s="311">
        <f t="shared" si="438"/>
        <v>6</v>
      </c>
      <c r="J1880" s="312"/>
      <c r="K1880" s="312"/>
      <c r="L1880" s="313">
        <f t="shared" si="439"/>
        <v>2.3499999046325684</v>
      </c>
      <c r="M1880" s="313"/>
      <c r="N1880" s="313"/>
      <c r="O1880" s="314">
        <f t="shared" si="440"/>
        <v>20145.462891144547</v>
      </c>
      <c r="P1880" s="314"/>
      <c r="Q1880" s="314"/>
      <c r="R1880" s="348"/>
      <c r="S1880" s="349">
        <f t="shared" si="441"/>
        <v>6</v>
      </c>
      <c r="T1880" s="312"/>
      <c r="U1880" s="312"/>
      <c r="V1880" s="313">
        <f t="shared" si="442"/>
        <v>2.3499999046325684</v>
      </c>
      <c r="W1880" s="313"/>
      <c r="X1880" s="313"/>
      <c r="Y1880" s="314">
        <f t="shared" si="443"/>
        <v>20145.462891144547</v>
      </c>
      <c r="Z1880" s="314"/>
      <c r="AA1880" s="314"/>
      <c r="AB1880" s="348"/>
    </row>
    <row r="1881" spans="1:62" ht="15.75" customHeight="1" x14ac:dyDescent="0.15">
      <c r="A1881" s="181" t="str">
        <f t="shared" si="444"/>
        <v/>
      </c>
      <c r="I1881" s="311">
        <f t="shared" si="438"/>
        <v>7</v>
      </c>
      <c r="J1881" s="312"/>
      <c r="K1881" s="312"/>
      <c r="L1881" s="313">
        <f t="shared" si="439"/>
        <v>8.6000003814697266</v>
      </c>
      <c r="M1881" s="313"/>
      <c r="N1881" s="313"/>
      <c r="O1881" s="314">
        <f t="shared" si="440"/>
        <v>132535.94007331939</v>
      </c>
      <c r="P1881" s="314"/>
      <c r="Q1881" s="314"/>
      <c r="R1881" s="348"/>
      <c r="S1881" s="349">
        <f t="shared" si="441"/>
        <v>7</v>
      </c>
      <c r="T1881" s="312"/>
      <c r="U1881" s="312"/>
      <c r="V1881" s="313">
        <f t="shared" si="442"/>
        <v>8.6000003814697266</v>
      </c>
      <c r="W1881" s="313"/>
      <c r="X1881" s="313"/>
      <c r="Y1881" s="314">
        <f t="shared" si="443"/>
        <v>132535.94007331939</v>
      </c>
      <c r="Z1881" s="314"/>
      <c r="AA1881" s="314"/>
      <c r="AB1881" s="348"/>
    </row>
    <row r="1882" spans="1:62" ht="15.75" customHeight="1" x14ac:dyDescent="0.15">
      <c r="A1882" s="181" t="str">
        <f t="shared" si="444"/>
        <v/>
      </c>
      <c r="I1882" s="311">
        <f t="shared" si="438"/>
        <v>8</v>
      </c>
      <c r="J1882" s="312"/>
      <c r="K1882" s="312"/>
      <c r="L1882" s="313">
        <f t="shared" si="439"/>
        <v>2.2000000476837158</v>
      </c>
      <c r="M1882" s="313"/>
      <c r="N1882" s="313"/>
      <c r="O1882" s="314">
        <f t="shared" si="440"/>
        <v>62981.078722841376</v>
      </c>
      <c r="P1882" s="314"/>
      <c r="Q1882" s="314"/>
      <c r="R1882" s="348"/>
      <c r="S1882" s="349">
        <f t="shared" si="441"/>
        <v>8</v>
      </c>
      <c r="T1882" s="312"/>
      <c r="U1882" s="312"/>
      <c r="V1882" s="313">
        <f t="shared" si="442"/>
        <v>2.2000000476837158</v>
      </c>
      <c r="W1882" s="313"/>
      <c r="X1882" s="313"/>
      <c r="Y1882" s="314">
        <f t="shared" si="443"/>
        <v>62981.078722841376</v>
      </c>
      <c r="Z1882" s="314"/>
      <c r="AA1882" s="314"/>
      <c r="AB1882" s="348"/>
    </row>
    <row r="1883" spans="1:62" ht="15.75" customHeight="1" x14ac:dyDescent="0.15">
      <c r="A1883" s="181" t="str">
        <f t="shared" si="444"/>
        <v/>
      </c>
      <c r="I1883" s="311">
        <f t="shared" si="438"/>
        <v>9</v>
      </c>
      <c r="J1883" s="312"/>
      <c r="K1883" s="312"/>
      <c r="L1883" s="313">
        <f t="shared" si="439"/>
        <v>1.5</v>
      </c>
      <c r="M1883" s="313"/>
      <c r="N1883" s="313"/>
      <c r="O1883" s="314">
        <f t="shared" si="440"/>
        <v>102635.83199277853</v>
      </c>
      <c r="P1883" s="314"/>
      <c r="Q1883" s="314"/>
      <c r="R1883" s="348"/>
      <c r="S1883" s="349">
        <f t="shared" si="441"/>
        <v>9</v>
      </c>
      <c r="T1883" s="312"/>
      <c r="U1883" s="312"/>
      <c r="V1883" s="313">
        <f t="shared" si="442"/>
        <v>1.5</v>
      </c>
      <c r="W1883" s="313"/>
      <c r="X1883" s="313"/>
      <c r="Y1883" s="314">
        <f t="shared" si="443"/>
        <v>102635.83199277853</v>
      </c>
      <c r="Z1883" s="314"/>
      <c r="AA1883" s="314"/>
      <c r="AB1883" s="348"/>
    </row>
    <row r="1884" spans="1:62" ht="15.75" customHeight="1" x14ac:dyDescent="0.15">
      <c r="A1884" s="181" t="str">
        <f t="shared" si="444"/>
        <v/>
      </c>
      <c r="I1884" s="311">
        <f t="shared" si="438"/>
        <v>10</v>
      </c>
      <c r="J1884" s="312"/>
      <c r="K1884" s="312"/>
      <c r="L1884" s="313">
        <f t="shared" si="439"/>
        <v>3.8499999046325684</v>
      </c>
      <c r="M1884" s="313"/>
      <c r="N1884" s="313"/>
      <c r="O1884" s="314">
        <f t="shared" si="440"/>
        <v>73796.011432824234</v>
      </c>
      <c r="P1884" s="314"/>
      <c r="Q1884" s="314"/>
      <c r="R1884" s="348"/>
      <c r="S1884" s="349">
        <f t="shared" si="441"/>
        <v>10</v>
      </c>
      <c r="T1884" s="312"/>
      <c r="U1884" s="312"/>
      <c r="V1884" s="313">
        <f t="shared" si="442"/>
        <v>3.8499999046325684</v>
      </c>
      <c r="W1884" s="313"/>
      <c r="X1884" s="313"/>
      <c r="Y1884" s="314">
        <f t="shared" si="443"/>
        <v>73796.011432824234</v>
      </c>
      <c r="Z1884" s="314"/>
      <c r="AA1884" s="314"/>
      <c r="AB1884" s="348"/>
      <c r="AO1884" s="179"/>
      <c r="AP1884" s="179"/>
      <c r="AQ1884" s="179"/>
      <c r="AR1884" s="179"/>
      <c r="AS1884" s="179"/>
      <c r="AT1884" s="179"/>
      <c r="AU1884" s="179"/>
      <c r="AV1884" s="179"/>
      <c r="AW1884" s="179"/>
      <c r="AX1884" s="179"/>
      <c r="AY1884" s="179"/>
    </row>
    <row r="1885" spans="1:62" ht="15.75" customHeight="1" x14ac:dyDescent="0.15">
      <c r="A1885" s="181" t="str">
        <f t="shared" si="444"/>
        <v/>
      </c>
      <c r="I1885" s="311">
        <f t="shared" si="438"/>
        <v>11</v>
      </c>
      <c r="J1885" s="312"/>
      <c r="K1885" s="312"/>
      <c r="L1885" s="313">
        <f t="shared" si="439"/>
        <v>2.4000000953674316</v>
      </c>
      <c r="M1885" s="313"/>
      <c r="N1885" s="313"/>
      <c r="O1885" s="314">
        <f t="shared" si="440"/>
        <v>102635.83199277853</v>
      </c>
      <c r="P1885" s="314"/>
      <c r="Q1885" s="314"/>
      <c r="R1885" s="348"/>
      <c r="S1885" s="349">
        <f t="shared" si="441"/>
        <v>11</v>
      </c>
      <c r="T1885" s="312"/>
      <c r="U1885" s="312"/>
      <c r="V1885" s="313">
        <f t="shared" si="442"/>
        <v>2.4000000953674316</v>
      </c>
      <c r="W1885" s="313"/>
      <c r="X1885" s="313"/>
      <c r="Y1885" s="314">
        <f t="shared" si="443"/>
        <v>102635.83199277853</v>
      </c>
      <c r="Z1885" s="314"/>
      <c r="AA1885" s="314"/>
      <c r="AB1885" s="348"/>
    </row>
    <row r="1886" spans="1:62" ht="15.75" customHeight="1" x14ac:dyDescent="0.15">
      <c r="A1886" s="181" t="str">
        <f t="shared" si="444"/>
        <v/>
      </c>
      <c r="I1886" s="311">
        <f t="shared" si="438"/>
        <v>12</v>
      </c>
      <c r="J1886" s="312"/>
      <c r="K1886" s="312"/>
      <c r="L1886" s="313">
        <f t="shared" si="439"/>
        <v>2.2699999809265137</v>
      </c>
      <c r="M1886" s="313"/>
      <c r="N1886" s="313"/>
      <c r="O1886" s="314">
        <f t="shared" si="440"/>
        <v>69554.861350478022</v>
      </c>
      <c r="P1886" s="314"/>
      <c r="Q1886" s="314"/>
      <c r="R1886" s="348"/>
      <c r="S1886" s="349">
        <f t="shared" si="441"/>
        <v>12</v>
      </c>
      <c r="T1886" s="312"/>
      <c r="U1886" s="312"/>
      <c r="V1886" s="313">
        <f t="shared" si="442"/>
        <v>2.2699999809265137</v>
      </c>
      <c r="W1886" s="313"/>
      <c r="X1886" s="313"/>
      <c r="Y1886" s="314">
        <f t="shared" si="443"/>
        <v>69554.861350478022</v>
      </c>
      <c r="Z1886" s="314"/>
      <c r="AA1886" s="314"/>
      <c r="AB1886" s="348"/>
    </row>
    <row r="1887" spans="1:62" ht="15.75" hidden="1" customHeight="1" x14ac:dyDescent="0.15">
      <c r="A1887" s="181" t="str">
        <f t="shared" si="444"/>
        <v>×</v>
      </c>
      <c r="I1887" s="311" t="str">
        <f t="shared" si="438"/>
        <v/>
      </c>
      <c r="J1887" s="312"/>
      <c r="K1887" s="312"/>
      <c r="L1887" s="313" t="str">
        <f t="shared" si="439"/>
        <v/>
      </c>
      <c r="M1887" s="313"/>
      <c r="N1887" s="313"/>
      <c r="O1887" s="314" t="str">
        <f t="shared" si="440"/>
        <v/>
      </c>
      <c r="P1887" s="314"/>
      <c r="Q1887" s="314"/>
      <c r="R1887" s="348"/>
      <c r="S1887" s="349" t="str">
        <f t="shared" si="441"/>
        <v/>
      </c>
      <c r="T1887" s="312"/>
      <c r="U1887" s="312"/>
      <c r="V1887" s="313" t="str">
        <f t="shared" si="442"/>
        <v/>
      </c>
      <c r="W1887" s="313"/>
      <c r="X1887" s="313"/>
      <c r="Y1887" s="314" t="str">
        <f t="shared" si="443"/>
        <v/>
      </c>
      <c r="Z1887" s="314"/>
      <c r="AA1887" s="314"/>
      <c r="AB1887" s="348"/>
    </row>
    <row r="1888" spans="1:62" ht="15.75" hidden="1" customHeight="1" x14ac:dyDescent="0.15">
      <c r="A1888" s="181" t="str">
        <f t="shared" si="444"/>
        <v>×</v>
      </c>
      <c r="I1888" s="311" t="str">
        <f t="shared" si="438"/>
        <v/>
      </c>
      <c r="J1888" s="312"/>
      <c r="K1888" s="312"/>
      <c r="L1888" s="313" t="str">
        <f t="shared" si="439"/>
        <v/>
      </c>
      <c r="M1888" s="313"/>
      <c r="N1888" s="313"/>
      <c r="O1888" s="314" t="str">
        <f t="shared" si="440"/>
        <v/>
      </c>
      <c r="P1888" s="314"/>
      <c r="Q1888" s="314"/>
      <c r="R1888" s="348"/>
      <c r="S1888" s="349" t="str">
        <f t="shared" si="441"/>
        <v/>
      </c>
      <c r="T1888" s="312"/>
      <c r="U1888" s="312"/>
      <c r="V1888" s="313" t="str">
        <f t="shared" si="442"/>
        <v/>
      </c>
      <c r="W1888" s="313"/>
      <c r="X1888" s="313"/>
      <c r="Y1888" s="314" t="str">
        <f t="shared" si="443"/>
        <v/>
      </c>
      <c r="Z1888" s="314"/>
      <c r="AA1888" s="314"/>
      <c r="AB1888" s="348"/>
    </row>
    <row r="1889" spans="1:62" ht="15.75" hidden="1" customHeight="1" x14ac:dyDescent="0.15">
      <c r="A1889" s="181" t="str">
        <f t="shared" si="444"/>
        <v>×</v>
      </c>
      <c r="I1889" s="311" t="str">
        <f t="shared" si="438"/>
        <v/>
      </c>
      <c r="J1889" s="312"/>
      <c r="K1889" s="312"/>
      <c r="L1889" s="313" t="str">
        <f t="shared" si="439"/>
        <v/>
      </c>
      <c r="M1889" s="313"/>
      <c r="N1889" s="313"/>
      <c r="O1889" s="314" t="str">
        <f t="shared" si="440"/>
        <v/>
      </c>
      <c r="P1889" s="314"/>
      <c r="Q1889" s="314"/>
      <c r="R1889" s="348"/>
      <c r="S1889" s="349" t="str">
        <f t="shared" si="441"/>
        <v/>
      </c>
      <c r="T1889" s="312"/>
      <c r="U1889" s="312"/>
      <c r="V1889" s="313" t="str">
        <f t="shared" si="442"/>
        <v/>
      </c>
      <c r="W1889" s="313"/>
      <c r="X1889" s="313"/>
      <c r="Y1889" s="314" t="str">
        <f t="shared" si="443"/>
        <v/>
      </c>
      <c r="Z1889" s="314"/>
      <c r="AA1889" s="314"/>
      <c r="AB1889" s="348"/>
    </row>
    <row r="1890" spans="1:62" ht="15.75" hidden="1" customHeight="1" x14ac:dyDescent="0.15">
      <c r="A1890" s="181" t="str">
        <f t="shared" si="444"/>
        <v>×</v>
      </c>
      <c r="I1890" s="311" t="str">
        <f t="shared" si="438"/>
        <v/>
      </c>
      <c r="J1890" s="312"/>
      <c r="K1890" s="312"/>
      <c r="L1890" s="313" t="str">
        <f t="shared" si="439"/>
        <v/>
      </c>
      <c r="M1890" s="313"/>
      <c r="N1890" s="313"/>
      <c r="O1890" s="314" t="str">
        <f t="shared" si="440"/>
        <v/>
      </c>
      <c r="P1890" s="314"/>
      <c r="Q1890" s="314"/>
      <c r="R1890" s="348"/>
      <c r="S1890" s="349" t="str">
        <f t="shared" si="441"/>
        <v/>
      </c>
      <c r="T1890" s="312"/>
      <c r="U1890" s="312"/>
      <c r="V1890" s="313" t="str">
        <f t="shared" si="442"/>
        <v/>
      </c>
      <c r="W1890" s="313"/>
      <c r="X1890" s="313"/>
      <c r="Y1890" s="314" t="str">
        <f t="shared" si="443"/>
        <v/>
      </c>
      <c r="Z1890" s="314"/>
      <c r="AA1890" s="314"/>
      <c r="AB1890" s="348"/>
    </row>
    <row r="1891" spans="1:62" ht="15.75" hidden="1" customHeight="1" x14ac:dyDescent="0.15">
      <c r="A1891" s="181" t="str">
        <f t="shared" si="444"/>
        <v>×</v>
      </c>
      <c r="I1891" s="318" t="str">
        <f t="shared" si="438"/>
        <v/>
      </c>
      <c r="J1891" s="319"/>
      <c r="K1891" s="319"/>
      <c r="L1891" s="320" t="str">
        <f t="shared" si="439"/>
        <v/>
      </c>
      <c r="M1891" s="320"/>
      <c r="N1891" s="320"/>
      <c r="O1891" s="302" t="str">
        <f t="shared" si="440"/>
        <v/>
      </c>
      <c r="P1891" s="302"/>
      <c r="Q1891" s="302"/>
      <c r="R1891" s="350"/>
      <c r="S1891" s="351" t="str">
        <f t="shared" si="441"/>
        <v/>
      </c>
      <c r="T1891" s="319"/>
      <c r="U1891" s="319"/>
      <c r="V1891" s="320" t="str">
        <f t="shared" si="442"/>
        <v/>
      </c>
      <c r="W1891" s="320"/>
      <c r="X1891" s="320"/>
      <c r="Y1891" s="302" t="str">
        <f t="shared" si="443"/>
        <v/>
      </c>
      <c r="Z1891" s="302"/>
      <c r="AA1891" s="302"/>
      <c r="AB1891" s="350"/>
    </row>
    <row r="1892" spans="1:62" ht="15.75" customHeight="1" x14ac:dyDescent="0.15">
      <c r="B1892" s="179" t="s">
        <v>571</v>
      </c>
      <c r="I1892" s="183"/>
      <c r="J1892" s="183"/>
      <c r="K1892" s="183"/>
      <c r="L1892" s="183"/>
      <c r="M1892" s="183"/>
      <c r="N1892" s="183"/>
      <c r="O1892" s="183"/>
      <c r="P1892" s="183"/>
      <c r="Q1892" s="183"/>
      <c r="R1892" s="183"/>
      <c r="S1892" s="183"/>
      <c r="T1892" s="183"/>
      <c r="U1892" s="183"/>
      <c r="V1892" s="183"/>
      <c r="W1892" s="183"/>
      <c r="X1892" s="183"/>
      <c r="Y1892" s="183"/>
      <c r="Z1892" s="183"/>
      <c r="AA1892" s="183"/>
      <c r="AB1892" s="183"/>
    </row>
    <row r="1893" spans="1:62" s="54" customFormat="1" ht="15.75" customHeight="1" x14ac:dyDescent="0.15">
      <c r="A1893" s="53"/>
      <c r="B1893" s="53"/>
      <c r="F1893" s="53"/>
      <c r="G1893" s="53"/>
      <c r="H1893" s="55"/>
      <c r="I1893" s="53"/>
      <c r="J1893" s="53"/>
      <c r="K1893" s="53"/>
      <c r="L1893" s="53"/>
      <c r="M1893" s="53"/>
      <c r="N1893" s="53"/>
      <c r="O1893" s="53"/>
      <c r="P1893" s="53"/>
      <c r="Q1893" s="53"/>
      <c r="R1893" s="53"/>
      <c r="S1893" s="53"/>
      <c r="T1893" s="53"/>
      <c r="U1893" s="53"/>
      <c r="V1893" s="53"/>
      <c r="W1893" s="53"/>
      <c r="X1893" s="53"/>
      <c r="Y1893" s="53"/>
      <c r="Z1893" s="53"/>
    </row>
    <row r="1894" spans="1:62" s="54" customFormat="1" ht="15.75" customHeight="1" x14ac:dyDescent="0.15">
      <c r="I1894" s="87" t="s">
        <v>550</v>
      </c>
      <c r="J1894" s="88"/>
      <c r="K1894" s="88"/>
      <c r="L1894" s="88"/>
      <c r="M1894" s="87"/>
      <c r="N1894" s="87"/>
      <c r="O1894" s="87"/>
      <c r="P1894" s="87"/>
      <c r="Q1894" s="87"/>
      <c r="R1894" s="87"/>
      <c r="S1894" s="87"/>
      <c r="T1894" s="87"/>
      <c r="U1894" s="87"/>
      <c r="V1894" s="87"/>
      <c r="W1894" s="87"/>
      <c r="X1894" s="87"/>
      <c r="Y1894" s="87"/>
      <c r="Z1894" s="87"/>
      <c r="AA1894" s="87"/>
      <c r="AB1894" s="87"/>
    </row>
    <row r="1895" spans="1:62" s="23" customFormat="1" ht="15.75" customHeight="1" x14ac:dyDescent="0.15">
      <c r="I1895" s="341" t="s">
        <v>417</v>
      </c>
      <c r="J1895" s="261"/>
      <c r="K1895" s="261"/>
      <c r="L1895" s="261"/>
      <c r="M1895" s="261"/>
      <c r="N1895" s="261"/>
      <c r="O1895" s="261"/>
      <c r="P1895" s="261"/>
      <c r="Q1895" s="261"/>
      <c r="R1895" s="261"/>
      <c r="S1895" s="261"/>
      <c r="T1895" s="261"/>
      <c r="U1895" s="261"/>
      <c r="V1895" s="261"/>
      <c r="W1895" s="261"/>
      <c r="X1895" s="261"/>
      <c r="Y1895" s="261"/>
      <c r="Z1895" s="261"/>
      <c r="AA1895" s="261"/>
      <c r="AB1895" s="342"/>
    </row>
    <row r="1896" spans="1:62" s="54" customFormat="1" ht="15.75" customHeight="1" x14ac:dyDescent="0.15">
      <c r="A1896" s="53"/>
      <c r="B1896" s="53"/>
      <c r="I1896" s="330" t="s">
        <v>74</v>
      </c>
      <c r="J1896" s="279"/>
      <c r="K1896" s="279"/>
      <c r="L1896" s="343" t="s">
        <v>181</v>
      </c>
      <c r="M1896" s="344"/>
      <c r="N1896" s="344"/>
      <c r="O1896" s="244" t="s">
        <v>544</v>
      </c>
      <c r="P1896" s="244"/>
      <c r="Q1896" s="244"/>
      <c r="R1896" s="244"/>
      <c r="S1896" s="244"/>
      <c r="T1896" s="244"/>
      <c r="U1896" s="244"/>
      <c r="V1896" s="244" t="s">
        <v>545</v>
      </c>
      <c r="W1896" s="244"/>
      <c r="X1896" s="244"/>
      <c r="Y1896" s="244"/>
      <c r="Z1896" s="244"/>
      <c r="AA1896" s="244"/>
      <c r="AB1896" s="276"/>
    </row>
    <row r="1897" spans="1:62" s="54" customFormat="1" ht="15.75" customHeight="1" x14ac:dyDescent="0.15">
      <c r="A1897" s="53"/>
      <c r="B1897" s="53"/>
      <c r="I1897" s="330"/>
      <c r="J1897" s="279"/>
      <c r="K1897" s="279"/>
      <c r="L1897" s="343"/>
      <c r="M1897" s="344"/>
      <c r="N1897" s="344"/>
      <c r="O1897" s="279" t="s">
        <v>543</v>
      </c>
      <c r="P1897" s="279"/>
      <c r="Q1897" s="279"/>
      <c r="R1897" s="279"/>
      <c r="S1897" s="326" t="s">
        <v>514</v>
      </c>
      <c r="T1897" s="326"/>
      <c r="U1897" s="326"/>
      <c r="V1897" s="279" t="s">
        <v>543</v>
      </c>
      <c r="W1897" s="279"/>
      <c r="X1897" s="279"/>
      <c r="Y1897" s="279"/>
      <c r="Z1897" s="326" t="s">
        <v>515</v>
      </c>
      <c r="AA1897" s="326"/>
      <c r="AB1897" s="331"/>
    </row>
    <row r="1898" spans="1:62" s="54" customFormat="1" ht="15.75" customHeight="1" x14ac:dyDescent="0.15">
      <c r="A1898" s="53"/>
      <c r="B1898" s="53"/>
      <c r="I1898" s="258"/>
      <c r="J1898" s="259"/>
      <c r="K1898" s="259"/>
      <c r="L1898" s="262"/>
      <c r="M1898" s="262"/>
      <c r="N1898" s="262"/>
      <c r="O1898" s="259"/>
      <c r="P1898" s="259"/>
      <c r="Q1898" s="259"/>
      <c r="R1898" s="259"/>
      <c r="S1898" s="327"/>
      <c r="T1898" s="327"/>
      <c r="U1898" s="327"/>
      <c r="V1898" s="259"/>
      <c r="W1898" s="259"/>
      <c r="X1898" s="259"/>
      <c r="Y1898" s="259"/>
      <c r="Z1898" s="327"/>
      <c r="AA1898" s="327"/>
      <c r="AB1898" s="332"/>
    </row>
    <row r="1899" spans="1:62" s="54" customFormat="1" ht="15.75" customHeight="1" x14ac:dyDescent="0.15">
      <c r="A1899" s="112" t="str">
        <f>IF(I1899="","×","")</f>
        <v/>
      </c>
      <c r="B1899" s="53"/>
      <c r="I1899" s="345">
        <f t="shared" ref="I1899:I1914" si="445">IF(G672="","",G672)</f>
        <v>2</v>
      </c>
      <c r="J1899" s="346"/>
      <c r="K1899" s="346"/>
      <c r="L1899" s="347">
        <f t="shared" ref="L1899:L1914" si="446">IF(N672="","",N672)</f>
        <v>0.33000001311302185</v>
      </c>
      <c r="M1899" s="347"/>
      <c r="N1899" s="347"/>
      <c r="O1899" s="289">
        <f t="shared" ref="O1899:O1914" si="447">Q672</f>
        <v>0</v>
      </c>
      <c r="P1899" s="289"/>
      <c r="Q1899" s="289"/>
      <c r="R1899" s="289"/>
      <c r="S1899" s="290">
        <f t="shared" ref="S1899:S1914" si="448">O1694</f>
        <v>0</v>
      </c>
      <c r="T1899" s="290"/>
      <c r="U1899" s="290"/>
      <c r="V1899" s="289">
        <f>IF(O1899="","",IF(O1899=0,0,ROUND((Z1899-S1899)/(Y$1915-(S1899/O1899)),0)))</f>
        <v>0</v>
      </c>
      <c r="W1899" s="289"/>
      <c r="X1899" s="289"/>
      <c r="Y1899" s="289"/>
      <c r="Z1899" s="290">
        <f t="shared" ref="Z1899:Z1914" si="449">R1694</f>
        <v>0</v>
      </c>
      <c r="AA1899" s="290"/>
      <c r="AB1899" s="300"/>
      <c r="AD1899" s="179"/>
      <c r="AE1899" s="179"/>
      <c r="AF1899" s="179"/>
      <c r="AG1899" s="179"/>
      <c r="AH1899" s="179"/>
      <c r="AI1899" s="179"/>
    </row>
    <row r="1900" spans="1:62" s="54" customFormat="1" ht="15.75" customHeight="1" x14ac:dyDescent="0.15">
      <c r="A1900" s="112" t="str">
        <f t="shared" ref="A1900:A1914" si="450">IF(I1900="","×","")</f>
        <v/>
      </c>
      <c r="B1900" s="53"/>
      <c r="F1900" s="53"/>
      <c r="G1900" s="53"/>
      <c r="H1900" s="55"/>
      <c r="I1900" s="311">
        <f t="shared" si="445"/>
        <v>3</v>
      </c>
      <c r="J1900" s="312"/>
      <c r="K1900" s="312"/>
      <c r="L1900" s="313">
        <f t="shared" si="446"/>
        <v>1.5</v>
      </c>
      <c r="M1900" s="313"/>
      <c r="N1900" s="313"/>
      <c r="O1900" s="314">
        <f t="shared" si="447"/>
        <v>0</v>
      </c>
      <c r="P1900" s="314"/>
      <c r="Q1900" s="314"/>
      <c r="R1900" s="314"/>
      <c r="S1900" s="315">
        <f t="shared" si="448"/>
        <v>0</v>
      </c>
      <c r="T1900" s="315"/>
      <c r="U1900" s="315"/>
      <c r="V1900" s="314">
        <f t="shared" ref="V1900:V1914" si="451">IF(O1900="","",IF(O1900=0,0,ROUND((Z1900-S1900)/(Y$1915-(S1900/O1900)),0)))</f>
        <v>0</v>
      </c>
      <c r="W1900" s="314"/>
      <c r="X1900" s="314"/>
      <c r="Y1900" s="314"/>
      <c r="Z1900" s="315">
        <f t="shared" si="449"/>
        <v>0</v>
      </c>
      <c r="AA1900" s="315"/>
      <c r="AB1900" s="316"/>
      <c r="AD1900" s="179"/>
      <c r="AE1900" s="179"/>
      <c r="AF1900" s="179"/>
      <c r="AG1900" s="179"/>
      <c r="AH1900" s="179"/>
      <c r="AI1900" s="179"/>
    </row>
    <row r="1901" spans="1:62" ht="15.75" customHeight="1" x14ac:dyDescent="0.15">
      <c r="A1901" s="112" t="str">
        <f t="shared" si="450"/>
        <v/>
      </c>
      <c r="B1901" s="53"/>
      <c r="I1901" s="311">
        <f t="shared" si="445"/>
        <v>4</v>
      </c>
      <c r="J1901" s="312"/>
      <c r="K1901" s="312"/>
      <c r="L1901" s="313">
        <f t="shared" si="446"/>
        <v>5.0999999046325684</v>
      </c>
      <c r="M1901" s="313"/>
      <c r="N1901" s="313"/>
      <c r="O1901" s="314">
        <f t="shared" si="447"/>
        <v>0</v>
      </c>
      <c r="P1901" s="314"/>
      <c r="Q1901" s="314"/>
      <c r="R1901" s="314"/>
      <c r="S1901" s="315">
        <f t="shared" si="448"/>
        <v>0</v>
      </c>
      <c r="T1901" s="315"/>
      <c r="U1901" s="315"/>
      <c r="V1901" s="314">
        <f t="shared" si="451"/>
        <v>0</v>
      </c>
      <c r="W1901" s="314"/>
      <c r="X1901" s="314"/>
      <c r="Y1901" s="314"/>
      <c r="Z1901" s="315">
        <f t="shared" si="449"/>
        <v>0</v>
      </c>
      <c r="AA1901" s="315"/>
      <c r="AB1901" s="316"/>
      <c r="AC1901" s="24"/>
      <c r="AJ1901" s="24"/>
      <c r="AK1901" s="24"/>
      <c r="AL1901" s="24"/>
      <c r="AM1901" s="24"/>
      <c r="AN1901" s="24"/>
      <c r="AZ1901" s="179"/>
      <c r="BA1901" s="179"/>
      <c r="BB1901" s="179"/>
      <c r="BC1901" s="179"/>
      <c r="BD1901" s="179"/>
      <c r="BE1901" s="179"/>
      <c r="BF1901" s="179"/>
      <c r="BG1901" s="179"/>
      <c r="BH1901" s="179"/>
      <c r="BI1901" s="179"/>
      <c r="BJ1901" s="179"/>
    </row>
    <row r="1902" spans="1:62" ht="15.75" customHeight="1" x14ac:dyDescent="0.15">
      <c r="A1902" s="112" t="str">
        <f t="shared" si="450"/>
        <v/>
      </c>
      <c r="B1902" s="53"/>
      <c r="I1902" s="311">
        <f t="shared" si="445"/>
        <v>4</v>
      </c>
      <c r="J1902" s="312"/>
      <c r="K1902" s="312"/>
      <c r="L1902" s="313">
        <f t="shared" si="446"/>
        <v>1.4500002861022949</v>
      </c>
      <c r="M1902" s="313"/>
      <c r="N1902" s="313"/>
      <c r="O1902" s="314">
        <f t="shared" si="447"/>
        <v>20145.462891144547</v>
      </c>
      <c r="P1902" s="314"/>
      <c r="Q1902" s="314"/>
      <c r="R1902" s="314"/>
      <c r="S1902" s="315">
        <f t="shared" si="448"/>
        <v>103.7</v>
      </c>
      <c r="T1902" s="315"/>
      <c r="U1902" s="315"/>
      <c r="V1902" s="314">
        <f t="shared" si="451"/>
        <v>130</v>
      </c>
      <c r="W1902" s="314"/>
      <c r="X1902" s="314"/>
      <c r="Y1902" s="314"/>
      <c r="Z1902" s="315">
        <f t="shared" si="449"/>
        <v>122.5</v>
      </c>
      <c r="AA1902" s="315"/>
      <c r="AB1902" s="316"/>
    </row>
    <row r="1903" spans="1:62" ht="15.75" customHeight="1" x14ac:dyDescent="0.15">
      <c r="A1903" s="112" t="str">
        <f t="shared" si="450"/>
        <v/>
      </c>
      <c r="B1903" s="53"/>
      <c r="I1903" s="311">
        <f t="shared" si="445"/>
        <v>5</v>
      </c>
      <c r="J1903" s="312"/>
      <c r="K1903" s="312"/>
      <c r="L1903" s="313">
        <f t="shared" si="446"/>
        <v>3.4500000476837158</v>
      </c>
      <c r="M1903" s="313"/>
      <c r="N1903" s="313"/>
      <c r="O1903" s="314">
        <f t="shared" si="447"/>
        <v>20145.462891144547</v>
      </c>
      <c r="P1903" s="314"/>
      <c r="Q1903" s="314"/>
      <c r="R1903" s="314"/>
      <c r="S1903" s="315">
        <f t="shared" si="448"/>
        <v>192.8</v>
      </c>
      <c r="T1903" s="315"/>
      <c r="U1903" s="315"/>
      <c r="V1903" s="314">
        <f t="shared" si="451"/>
        <v>250</v>
      </c>
      <c r="W1903" s="314"/>
      <c r="X1903" s="314"/>
      <c r="Y1903" s="314"/>
      <c r="Z1903" s="315">
        <f t="shared" si="449"/>
        <v>227.9</v>
      </c>
      <c r="AA1903" s="315"/>
      <c r="AB1903" s="316"/>
    </row>
    <row r="1904" spans="1:62" ht="15.75" customHeight="1" x14ac:dyDescent="0.15">
      <c r="A1904" s="112" t="str">
        <f t="shared" si="450"/>
        <v/>
      </c>
      <c r="B1904" s="53"/>
      <c r="I1904" s="311">
        <f t="shared" si="445"/>
        <v>6</v>
      </c>
      <c r="J1904" s="312"/>
      <c r="K1904" s="312"/>
      <c r="L1904" s="313">
        <f t="shared" si="446"/>
        <v>2.3499999046325684</v>
      </c>
      <c r="M1904" s="313"/>
      <c r="N1904" s="313"/>
      <c r="O1904" s="314">
        <f t="shared" si="447"/>
        <v>20145.462891144547</v>
      </c>
      <c r="P1904" s="314"/>
      <c r="Q1904" s="314"/>
      <c r="R1904" s="314"/>
      <c r="S1904" s="315">
        <f t="shared" si="448"/>
        <v>311</v>
      </c>
      <c r="T1904" s="315"/>
      <c r="U1904" s="315"/>
      <c r="V1904" s="314">
        <f t="shared" si="451"/>
        <v>421</v>
      </c>
      <c r="W1904" s="314"/>
      <c r="X1904" s="314"/>
      <c r="Y1904" s="314"/>
      <c r="Z1904" s="315">
        <f t="shared" si="449"/>
        <v>367.6</v>
      </c>
      <c r="AA1904" s="315"/>
      <c r="AB1904" s="316"/>
    </row>
    <row r="1905" spans="1:29" ht="15.75" customHeight="1" x14ac:dyDescent="0.15">
      <c r="A1905" s="112" t="str">
        <f t="shared" si="450"/>
        <v/>
      </c>
      <c r="B1905" s="53"/>
      <c r="I1905" s="311">
        <f t="shared" si="445"/>
        <v>7</v>
      </c>
      <c r="J1905" s="312"/>
      <c r="K1905" s="312"/>
      <c r="L1905" s="313">
        <f t="shared" si="446"/>
        <v>8.6000003814697266</v>
      </c>
      <c r="M1905" s="313"/>
      <c r="N1905" s="313"/>
      <c r="O1905" s="314">
        <f t="shared" si="447"/>
        <v>132535.94007331939</v>
      </c>
      <c r="P1905" s="314"/>
      <c r="Q1905" s="314"/>
      <c r="R1905" s="314"/>
      <c r="S1905" s="315">
        <f t="shared" si="448"/>
        <v>1036.7</v>
      </c>
      <c r="T1905" s="315"/>
      <c r="U1905" s="315"/>
      <c r="V1905" s="314">
        <f t="shared" si="451"/>
        <v>1326</v>
      </c>
      <c r="W1905" s="314"/>
      <c r="X1905" s="314"/>
      <c r="Y1905" s="314"/>
      <c r="Z1905" s="315">
        <f t="shared" si="449"/>
        <v>1225.2</v>
      </c>
      <c r="AA1905" s="315"/>
      <c r="AB1905" s="316"/>
    </row>
    <row r="1906" spans="1:29" ht="15.75" customHeight="1" x14ac:dyDescent="0.15">
      <c r="A1906" s="112" t="str">
        <f t="shared" si="450"/>
        <v/>
      </c>
      <c r="B1906" s="53"/>
      <c r="I1906" s="311">
        <f t="shared" si="445"/>
        <v>8</v>
      </c>
      <c r="J1906" s="312"/>
      <c r="K1906" s="312"/>
      <c r="L1906" s="313">
        <f t="shared" si="446"/>
        <v>2.2000000476837158</v>
      </c>
      <c r="M1906" s="313"/>
      <c r="N1906" s="313"/>
      <c r="O1906" s="314">
        <f t="shared" si="447"/>
        <v>62981.078722841376</v>
      </c>
      <c r="P1906" s="314"/>
      <c r="Q1906" s="314"/>
      <c r="R1906" s="314"/>
      <c r="S1906" s="315">
        <f t="shared" si="448"/>
        <v>307.39999999999998</v>
      </c>
      <c r="T1906" s="315"/>
      <c r="U1906" s="315"/>
      <c r="V1906" s="314">
        <f t="shared" si="451"/>
        <v>385</v>
      </c>
      <c r="W1906" s="314"/>
      <c r="X1906" s="314"/>
      <c r="Y1906" s="314"/>
      <c r="Z1906" s="315">
        <f t="shared" si="449"/>
        <v>363.3</v>
      </c>
      <c r="AA1906" s="315"/>
      <c r="AB1906" s="316"/>
    </row>
    <row r="1907" spans="1:29" ht="15.75" customHeight="1" x14ac:dyDescent="0.15">
      <c r="A1907" s="112" t="str">
        <f t="shared" si="450"/>
        <v/>
      </c>
      <c r="B1907" s="53"/>
      <c r="I1907" s="311">
        <f t="shared" si="445"/>
        <v>9</v>
      </c>
      <c r="J1907" s="312"/>
      <c r="K1907" s="312"/>
      <c r="L1907" s="313">
        <f t="shared" si="446"/>
        <v>1.5</v>
      </c>
      <c r="M1907" s="313"/>
      <c r="N1907" s="313"/>
      <c r="O1907" s="314">
        <f t="shared" si="447"/>
        <v>102635.83199277853</v>
      </c>
      <c r="P1907" s="314"/>
      <c r="Q1907" s="314"/>
      <c r="R1907" s="314"/>
      <c r="S1907" s="315">
        <f t="shared" si="448"/>
        <v>762</v>
      </c>
      <c r="T1907" s="315"/>
      <c r="U1907" s="315"/>
      <c r="V1907" s="314">
        <f t="shared" si="451"/>
        <v>971</v>
      </c>
      <c r="W1907" s="314"/>
      <c r="X1907" s="314"/>
      <c r="Y1907" s="314"/>
      <c r="Z1907" s="315">
        <f t="shared" si="449"/>
        <v>900.5</v>
      </c>
      <c r="AA1907" s="315"/>
      <c r="AB1907" s="316"/>
    </row>
    <row r="1908" spans="1:29" ht="15.75" customHeight="1" x14ac:dyDescent="0.15">
      <c r="A1908" s="112" t="str">
        <f t="shared" si="450"/>
        <v/>
      </c>
      <c r="B1908" s="53"/>
      <c r="I1908" s="311">
        <f t="shared" si="445"/>
        <v>10</v>
      </c>
      <c r="J1908" s="312"/>
      <c r="K1908" s="312"/>
      <c r="L1908" s="313">
        <f t="shared" si="446"/>
        <v>3.8499999046325684</v>
      </c>
      <c r="M1908" s="313"/>
      <c r="N1908" s="313"/>
      <c r="O1908" s="314">
        <f t="shared" si="447"/>
        <v>73796.011432824234</v>
      </c>
      <c r="P1908" s="314"/>
      <c r="Q1908" s="314"/>
      <c r="R1908" s="314"/>
      <c r="S1908" s="315">
        <f t="shared" si="448"/>
        <v>311.5</v>
      </c>
      <c r="T1908" s="315"/>
      <c r="U1908" s="315"/>
      <c r="V1908" s="314">
        <f t="shared" si="451"/>
        <v>389</v>
      </c>
      <c r="W1908" s="314"/>
      <c r="X1908" s="314"/>
      <c r="Y1908" s="314"/>
      <c r="Z1908" s="315">
        <f t="shared" si="449"/>
        <v>368.2</v>
      </c>
      <c r="AA1908" s="315"/>
      <c r="AB1908" s="316"/>
    </row>
    <row r="1909" spans="1:29" ht="15.75" customHeight="1" x14ac:dyDescent="0.15">
      <c r="A1909" s="112" t="str">
        <f t="shared" si="450"/>
        <v/>
      </c>
      <c r="B1909" s="53"/>
      <c r="I1909" s="311">
        <f t="shared" si="445"/>
        <v>11</v>
      </c>
      <c r="J1909" s="312"/>
      <c r="K1909" s="312"/>
      <c r="L1909" s="313">
        <f t="shared" si="446"/>
        <v>2.4000000953674316</v>
      </c>
      <c r="M1909" s="313"/>
      <c r="N1909" s="313"/>
      <c r="O1909" s="314">
        <f t="shared" si="447"/>
        <v>102635.83199277853</v>
      </c>
      <c r="P1909" s="314"/>
      <c r="Q1909" s="314"/>
      <c r="R1909" s="314"/>
      <c r="S1909" s="315">
        <f t="shared" si="448"/>
        <v>1016</v>
      </c>
      <c r="T1909" s="315"/>
      <c r="U1909" s="315"/>
      <c r="V1909" s="314">
        <f t="shared" si="451"/>
        <v>1318</v>
      </c>
      <c r="W1909" s="314"/>
      <c r="X1909" s="314"/>
      <c r="Y1909" s="314"/>
      <c r="Z1909" s="315">
        <f t="shared" si="449"/>
        <v>1200.7</v>
      </c>
      <c r="AA1909" s="315"/>
      <c r="AB1909" s="316"/>
    </row>
    <row r="1910" spans="1:29" ht="15.75" customHeight="1" x14ac:dyDescent="0.15">
      <c r="A1910" s="112" t="str">
        <f t="shared" si="450"/>
        <v/>
      </c>
      <c r="B1910" s="53"/>
      <c r="I1910" s="311">
        <f t="shared" si="445"/>
        <v>12</v>
      </c>
      <c r="J1910" s="312"/>
      <c r="K1910" s="312"/>
      <c r="L1910" s="313">
        <f t="shared" si="446"/>
        <v>2.2699999809265137</v>
      </c>
      <c r="M1910" s="313"/>
      <c r="N1910" s="313"/>
      <c r="O1910" s="314">
        <f t="shared" si="447"/>
        <v>69554.861350478022</v>
      </c>
      <c r="P1910" s="314"/>
      <c r="Q1910" s="314"/>
      <c r="R1910" s="314"/>
      <c r="S1910" s="315">
        <f t="shared" si="448"/>
        <v>311.5</v>
      </c>
      <c r="T1910" s="315"/>
      <c r="U1910" s="315"/>
      <c r="V1910" s="314">
        <f t="shared" si="451"/>
        <v>390</v>
      </c>
      <c r="W1910" s="314"/>
      <c r="X1910" s="314"/>
      <c r="Y1910" s="314"/>
      <c r="Z1910" s="315">
        <f t="shared" si="449"/>
        <v>368.2</v>
      </c>
      <c r="AA1910" s="315"/>
      <c r="AB1910" s="316"/>
    </row>
    <row r="1911" spans="1:29" ht="15.75" hidden="1" customHeight="1" x14ac:dyDescent="0.15">
      <c r="A1911" s="112" t="str">
        <f t="shared" si="450"/>
        <v>×</v>
      </c>
      <c r="B1911" s="53"/>
      <c r="I1911" s="311" t="str">
        <f t="shared" si="445"/>
        <v/>
      </c>
      <c r="J1911" s="312"/>
      <c r="K1911" s="312"/>
      <c r="L1911" s="313" t="str">
        <f t="shared" si="446"/>
        <v/>
      </c>
      <c r="M1911" s="313"/>
      <c r="N1911" s="313"/>
      <c r="O1911" s="314" t="str">
        <f t="shared" si="447"/>
        <v/>
      </c>
      <c r="P1911" s="314"/>
      <c r="Q1911" s="314"/>
      <c r="R1911" s="314"/>
      <c r="S1911" s="315" t="str">
        <f t="shared" si="448"/>
        <v/>
      </c>
      <c r="T1911" s="315"/>
      <c r="U1911" s="315"/>
      <c r="V1911" s="314" t="str">
        <f t="shared" si="451"/>
        <v/>
      </c>
      <c r="W1911" s="314"/>
      <c r="X1911" s="314"/>
      <c r="Y1911" s="314"/>
      <c r="Z1911" s="315" t="str">
        <f t="shared" si="449"/>
        <v/>
      </c>
      <c r="AA1911" s="315"/>
      <c r="AB1911" s="316"/>
    </row>
    <row r="1912" spans="1:29" ht="15.75" hidden="1" customHeight="1" x14ac:dyDescent="0.15">
      <c r="A1912" s="112" t="str">
        <f t="shared" si="450"/>
        <v>×</v>
      </c>
      <c r="B1912" s="53"/>
      <c r="I1912" s="311" t="str">
        <f t="shared" si="445"/>
        <v/>
      </c>
      <c r="J1912" s="312"/>
      <c r="K1912" s="312"/>
      <c r="L1912" s="313" t="str">
        <f t="shared" si="446"/>
        <v/>
      </c>
      <c r="M1912" s="313"/>
      <c r="N1912" s="313"/>
      <c r="O1912" s="314" t="str">
        <f t="shared" si="447"/>
        <v/>
      </c>
      <c r="P1912" s="314"/>
      <c r="Q1912" s="314"/>
      <c r="R1912" s="314"/>
      <c r="S1912" s="315" t="str">
        <f t="shared" si="448"/>
        <v/>
      </c>
      <c r="T1912" s="315"/>
      <c r="U1912" s="315"/>
      <c r="V1912" s="314" t="str">
        <f t="shared" si="451"/>
        <v/>
      </c>
      <c r="W1912" s="314"/>
      <c r="X1912" s="314"/>
      <c r="Y1912" s="314"/>
      <c r="Z1912" s="315" t="str">
        <f t="shared" si="449"/>
        <v/>
      </c>
      <c r="AA1912" s="315"/>
      <c r="AB1912" s="316"/>
    </row>
    <row r="1913" spans="1:29" ht="15.75" hidden="1" customHeight="1" x14ac:dyDescent="0.15">
      <c r="A1913" s="112" t="str">
        <f t="shared" si="450"/>
        <v>×</v>
      </c>
      <c r="B1913" s="53"/>
      <c r="I1913" s="311" t="str">
        <f t="shared" si="445"/>
        <v/>
      </c>
      <c r="J1913" s="312"/>
      <c r="K1913" s="312"/>
      <c r="L1913" s="313" t="str">
        <f t="shared" si="446"/>
        <v/>
      </c>
      <c r="M1913" s="313"/>
      <c r="N1913" s="313"/>
      <c r="O1913" s="314" t="str">
        <f t="shared" si="447"/>
        <v/>
      </c>
      <c r="P1913" s="314"/>
      <c r="Q1913" s="314"/>
      <c r="R1913" s="314"/>
      <c r="S1913" s="315" t="str">
        <f t="shared" si="448"/>
        <v/>
      </c>
      <c r="T1913" s="315"/>
      <c r="U1913" s="315"/>
      <c r="V1913" s="314" t="str">
        <f t="shared" si="451"/>
        <v/>
      </c>
      <c r="W1913" s="314"/>
      <c r="X1913" s="314"/>
      <c r="Y1913" s="314"/>
      <c r="Z1913" s="315" t="str">
        <f t="shared" si="449"/>
        <v/>
      </c>
      <c r="AA1913" s="315"/>
      <c r="AB1913" s="316"/>
    </row>
    <row r="1914" spans="1:29" ht="15.75" hidden="1" customHeight="1" x14ac:dyDescent="0.15">
      <c r="A1914" s="112" t="str">
        <f t="shared" si="450"/>
        <v>×</v>
      </c>
      <c r="B1914" s="53"/>
      <c r="I1914" s="318" t="str">
        <f t="shared" si="445"/>
        <v/>
      </c>
      <c r="J1914" s="319"/>
      <c r="K1914" s="319"/>
      <c r="L1914" s="320" t="str">
        <f t="shared" si="446"/>
        <v/>
      </c>
      <c r="M1914" s="320"/>
      <c r="N1914" s="320"/>
      <c r="O1914" s="302" t="str">
        <f t="shared" si="447"/>
        <v/>
      </c>
      <c r="P1914" s="302"/>
      <c r="Q1914" s="302"/>
      <c r="R1914" s="302"/>
      <c r="S1914" s="304" t="str">
        <f t="shared" si="448"/>
        <v/>
      </c>
      <c r="T1914" s="304"/>
      <c r="U1914" s="304"/>
      <c r="V1914" s="302" t="str">
        <f t="shared" si="451"/>
        <v/>
      </c>
      <c r="W1914" s="302"/>
      <c r="X1914" s="302"/>
      <c r="Y1914" s="302"/>
      <c r="Z1914" s="304" t="str">
        <f t="shared" si="449"/>
        <v/>
      </c>
      <c r="AA1914" s="304"/>
      <c r="AB1914" s="307"/>
    </row>
    <row r="1915" spans="1:29" ht="15.75" customHeight="1" x14ac:dyDescent="0.15">
      <c r="B1915" s="179" t="s">
        <v>571</v>
      </c>
      <c r="I1915" s="183"/>
      <c r="J1915" s="183"/>
      <c r="K1915" s="183"/>
      <c r="L1915" s="183"/>
      <c r="M1915" s="183"/>
      <c r="N1915" s="183"/>
      <c r="O1915" s="183"/>
      <c r="P1915" s="183"/>
      <c r="Q1915" s="183"/>
      <c r="R1915" s="183"/>
      <c r="S1915" s="183"/>
      <c r="T1915" s="183"/>
      <c r="U1915" s="50" t="s">
        <v>119</v>
      </c>
      <c r="V1915" s="248" t="s">
        <v>551</v>
      </c>
      <c r="W1915" s="248"/>
      <c r="X1915" s="183" t="s">
        <v>25</v>
      </c>
      <c r="Y1915" s="321">
        <f>杭先端径*0.1</f>
        <v>0.15000000000000002</v>
      </c>
      <c r="Z1915" s="321"/>
      <c r="AA1915" s="321"/>
      <c r="AB1915" s="62" t="s">
        <v>416</v>
      </c>
      <c r="AC1915" s="179" t="s">
        <v>149</v>
      </c>
    </row>
    <row r="1916" spans="1:29" ht="15.75" customHeight="1" x14ac:dyDescent="0.15">
      <c r="U1916" s="186"/>
      <c r="Y1916" s="180"/>
      <c r="Z1916" s="180"/>
      <c r="AA1916" s="180"/>
      <c r="AB1916" s="199"/>
    </row>
    <row r="1918" spans="1:29" s="23" customFormat="1" ht="15.75" customHeight="1" x14ac:dyDescent="0.15">
      <c r="I1918" s="341" t="s">
        <v>418</v>
      </c>
      <c r="J1918" s="261"/>
      <c r="K1918" s="261"/>
      <c r="L1918" s="261"/>
      <c r="M1918" s="261"/>
      <c r="N1918" s="261"/>
      <c r="O1918" s="261"/>
      <c r="P1918" s="261"/>
      <c r="Q1918" s="261"/>
      <c r="R1918" s="261"/>
      <c r="S1918" s="261"/>
      <c r="T1918" s="261"/>
      <c r="U1918" s="261"/>
      <c r="V1918" s="261"/>
      <c r="W1918" s="261"/>
      <c r="X1918" s="261"/>
      <c r="Y1918" s="261"/>
      <c r="Z1918" s="261"/>
      <c r="AA1918" s="261"/>
      <c r="AB1918" s="342"/>
    </row>
    <row r="1919" spans="1:29" s="54" customFormat="1" ht="15.75" customHeight="1" x14ac:dyDescent="0.15">
      <c r="A1919" s="53"/>
      <c r="B1919" s="53"/>
      <c r="I1919" s="330" t="s">
        <v>74</v>
      </c>
      <c r="J1919" s="279"/>
      <c r="K1919" s="279"/>
      <c r="L1919" s="343" t="s">
        <v>181</v>
      </c>
      <c r="M1919" s="344"/>
      <c r="N1919" s="344"/>
      <c r="O1919" s="244" t="s">
        <v>544</v>
      </c>
      <c r="P1919" s="244"/>
      <c r="Q1919" s="244"/>
      <c r="R1919" s="244"/>
      <c r="S1919" s="244"/>
      <c r="T1919" s="244"/>
      <c r="U1919" s="244"/>
      <c r="V1919" s="244" t="s">
        <v>545</v>
      </c>
      <c r="W1919" s="244"/>
      <c r="X1919" s="244"/>
      <c r="Y1919" s="244"/>
      <c r="Z1919" s="244"/>
      <c r="AA1919" s="244"/>
      <c r="AB1919" s="276"/>
    </row>
    <row r="1920" spans="1:29" s="54" customFormat="1" ht="15.75" customHeight="1" x14ac:dyDescent="0.15">
      <c r="A1920" s="53"/>
      <c r="B1920" s="53"/>
      <c r="I1920" s="330"/>
      <c r="J1920" s="279"/>
      <c r="K1920" s="279"/>
      <c r="L1920" s="343"/>
      <c r="M1920" s="344"/>
      <c r="N1920" s="344"/>
      <c r="O1920" s="279" t="s">
        <v>543</v>
      </c>
      <c r="P1920" s="279"/>
      <c r="Q1920" s="279"/>
      <c r="R1920" s="279"/>
      <c r="S1920" s="326" t="s">
        <v>514</v>
      </c>
      <c r="T1920" s="326"/>
      <c r="U1920" s="326"/>
      <c r="V1920" s="279" t="s">
        <v>543</v>
      </c>
      <c r="W1920" s="279"/>
      <c r="X1920" s="279"/>
      <c r="Y1920" s="279"/>
      <c r="Z1920" s="326" t="s">
        <v>515</v>
      </c>
      <c r="AA1920" s="326"/>
      <c r="AB1920" s="331"/>
    </row>
    <row r="1921" spans="1:62" s="54" customFormat="1" ht="15.75" customHeight="1" x14ac:dyDescent="0.15">
      <c r="A1921" s="53"/>
      <c r="B1921" s="53"/>
      <c r="I1921" s="258"/>
      <c r="J1921" s="259"/>
      <c r="K1921" s="259"/>
      <c r="L1921" s="262"/>
      <c r="M1921" s="262"/>
      <c r="N1921" s="262"/>
      <c r="O1921" s="259"/>
      <c r="P1921" s="259"/>
      <c r="Q1921" s="259"/>
      <c r="R1921" s="259"/>
      <c r="S1921" s="327"/>
      <c r="T1921" s="327"/>
      <c r="U1921" s="327"/>
      <c r="V1921" s="259"/>
      <c r="W1921" s="259"/>
      <c r="X1921" s="259"/>
      <c r="Y1921" s="259"/>
      <c r="Z1921" s="327"/>
      <c r="AA1921" s="327"/>
      <c r="AB1921" s="332"/>
    </row>
    <row r="1922" spans="1:62" s="54" customFormat="1" ht="15.75" customHeight="1" x14ac:dyDescent="0.15">
      <c r="A1922" s="112" t="str">
        <f t="shared" ref="A1922:A1937" si="452">IF(I1922="","×","")</f>
        <v/>
      </c>
      <c r="B1922" s="53"/>
      <c r="I1922" s="345">
        <f t="shared" ref="I1922:I1937" si="453">IF(U672="","",U672)</f>
        <v>2</v>
      </c>
      <c r="J1922" s="346"/>
      <c r="K1922" s="346"/>
      <c r="L1922" s="347">
        <f t="shared" ref="L1922:L1937" si="454">IF(AB672="","",AB672)</f>
        <v>0.33000001311302185</v>
      </c>
      <c r="M1922" s="347"/>
      <c r="N1922" s="347"/>
      <c r="O1922" s="289">
        <f t="shared" ref="O1922:O1937" si="455">AE672</f>
        <v>0</v>
      </c>
      <c r="P1922" s="289"/>
      <c r="Q1922" s="289"/>
      <c r="R1922" s="289"/>
      <c r="S1922" s="290">
        <f t="shared" ref="S1922:S1937" si="456">AD1694</f>
        <v>0</v>
      </c>
      <c r="T1922" s="290"/>
      <c r="U1922" s="290"/>
      <c r="V1922" s="289">
        <f t="shared" ref="V1922:V1937" si="457">IF(O1922="","",IF(O1922=0,0,ROUND((Z1922-S1922)/(Y$1938-(S1922/O1922)),0)))</f>
        <v>0</v>
      </c>
      <c r="W1922" s="289"/>
      <c r="X1922" s="289"/>
      <c r="Y1922" s="289"/>
      <c r="Z1922" s="290">
        <f t="shared" ref="Z1922:Z1937" si="458">AG1694</f>
        <v>0</v>
      </c>
      <c r="AA1922" s="290"/>
      <c r="AB1922" s="300"/>
      <c r="AD1922" s="179"/>
      <c r="AE1922" s="179"/>
      <c r="AF1922" s="179"/>
      <c r="AG1922" s="179"/>
      <c r="AH1922" s="179"/>
      <c r="AI1922" s="179"/>
    </row>
    <row r="1923" spans="1:62" s="54" customFormat="1" ht="15.75" customHeight="1" x14ac:dyDescent="0.15">
      <c r="A1923" s="112" t="str">
        <f t="shared" si="452"/>
        <v/>
      </c>
      <c r="B1923" s="53"/>
      <c r="F1923" s="53"/>
      <c r="G1923" s="53"/>
      <c r="H1923" s="55"/>
      <c r="I1923" s="311">
        <f t="shared" si="453"/>
        <v>3</v>
      </c>
      <c r="J1923" s="312"/>
      <c r="K1923" s="312"/>
      <c r="L1923" s="313">
        <f t="shared" si="454"/>
        <v>1.5</v>
      </c>
      <c r="M1923" s="313"/>
      <c r="N1923" s="313"/>
      <c r="O1923" s="314">
        <f t="shared" si="455"/>
        <v>0</v>
      </c>
      <c r="P1923" s="314"/>
      <c r="Q1923" s="314"/>
      <c r="R1923" s="314"/>
      <c r="S1923" s="315">
        <f t="shared" si="456"/>
        <v>0</v>
      </c>
      <c r="T1923" s="315"/>
      <c r="U1923" s="315"/>
      <c r="V1923" s="314">
        <f t="shared" si="457"/>
        <v>0</v>
      </c>
      <c r="W1923" s="314"/>
      <c r="X1923" s="314"/>
      <c r="Y1923" s="314"/>
      <c r="Z1923" s="315">
        <f t="shared" si="458"/>
        <v>0</v>
      </c>
      <c r="AA1923" s="315"/>
      <c r="AB1923" s="316"/>
      <c r="AD1923" s="179"/>
      <c r="AE1923" s="179"/>
      <c r="AF1923" s="179"/>
      <c r="AG1923" s="179"/>
      <c r="AH1923" s="179"/>
      <c r="AI1923" s="179"/>
    </row>
    <row r="1924" spans="1:62" ht="15.75" customHeight="1" x14ac:dyDescent="0.15">
      <c r="A1924" s="112" t="str">
        <f t="shared" si="452"/>
        <v/>
      </c>
      <c r="B1924" s="53"/>
      <c r="I1924" s="311">
        <f t="shared" si="453"/>
        <v>4</v>
      </c>
      <c r="J1924" s="312"/>
      <c r="K1924" s="312"/>
      <c r="L1924" s="313">
        <f t="shared" si="454"/>
        <v>5.0999999046325684</v>
      </c>
      <c r="M1924" s="313"/>
      <c r="N1924" s="313"/>
      <c r="O1924" s="314">
        <f t="shared" si="455"/>
        <v>0</v>
      </c>
      <c r="P1924" s="314"/>
      <c r="Q1924" s="314"/>
      <c r="R1924" s="314"/>
      <c r="S1924" s="315">
        <f t="shared" si="456"/>
        <v>0</v>
      </c>
      <c r="T1924" s="315"/>
      <c r="U1924" s="315"/>
      <c r="V1924" s="314">
        <f t="shared" si="457"/>
        <v>0</v>
      </c>
      <c r="W1924" s="314"/>
      <c r="X1924" s="314"/>
      <c r="Y1924" s="314"/>
      <c r="Z1924" s="315">
        <f t="shared" si="458"/>
        <v>0</v>
      </c>
      <c r="AA1924" s="315"/>
      <c r="AB1924" s="316"/>
      <c r="AC1924" s="24"/>
      <c r="AJ1924" s="24"/>
      <c r="AK1924" s="24"/>
      <c r="AL1924" s="24"/>
      <c r="AM1924" s="24"/>
      <c r="AN1924" s="24"/>
      <c r="AZ1924" s="179"/>
      <c r="BA1924" s="179"/>
      <c r="BB1924" s="179"/>
      <c r="BC1924" s="179"/>
      <c r="BD1924" s="179"/>
      <c r="BE1924" s="179"/>
      <c r="BF1924" s="179"/>
      <c r="BG1924" s="179"/>
      <c r="BH1924" s="179"/>
      <c r="BI1924" s="179"/>
      <c r="BJ1924" s="179"/>
    </row>
    <row r="1925" spans="1:62" ht="15.75" customHeight="1" x14ac:dyDescent="0.15">
      <c r="A1925" s="112" t="str">
        <f t="shared" si="452"/>
        <v/>
      </c>
      <c r="B1925" s="53"/>
      <c r="I1925" s="311">
        <f t="shared" si="453"/>
        <v>4</v>
      </c>
      <c r="J1925" s="312"/>
      <c r="K1925" s="312"/>
      <c r="L1925" s="313">
        <f t="shared" si="454"/>
        <v>1.4500002861022949</v>
      </c>
      <c r="M1925" s="313"/>
      <c r="N1925" s="313"/>
      <c r="O1925" s="314">
        <f t="shared" si="455"/>
        <v>20145.462891144547</v>
      </c>
      <c r="P1925" s="314"/>
      <c r="Q1925" s="314"/>
      <c r="R1925" s="314"/>
      <c r="S1925" s="315">
        <f t="shared" si="456"/>
        <v>103.7</v>
      </c>
      <c r="T1925" s="315"/>
      <c r="U1925" s="315"/>
      <c r="V1925" s="314">
        <f t="shared" si="457"/>
        <v>130</v>
      </c>
      <c r="W1925" s="314"/>
      <c r="X1925" s="314"/>
      <c r="Y1925" s="314"/>
      <c r="Z1925" s="315">
        <f t="shared" si="458"/>
        <v>122.5</v>
      </c>
      <c r="AA1925" s="315"/>
      <c r="AB1925" s="316"/>
    </row>
    <row r="1926" spans="1:62" ht="15.75" customHeight="1" x14ac:dyDescent="0.15">
      <c r="A1926" s="112" t="str">
        <f t="shared" si="452"/>
        <v/>
      </c>
      <c r="B1926" s="53"/>
      <c r="I1926" s="311">
        <f t="shared" si="453"/>
        <v>5</v>
      </c>
      <c r="J1926" s="312"/>
      <c r="K1926" s="312"/>
      <c r="L1926" s="313">
        <f t="shared" si="454"/>
        <v>3.4500000476837158</v>
      </c>
      <c r="M1926" s="313"/>
      <c r="N1926" s="313"/>
      <c r="O1926" s="314">
        <f t="shared" si="455"/>
        <v>20145.462891144547</v>
      </c>
      <c r="P1926" s="314"/>
      <c r="Q1926" s="314"/>
      <c r="R1926" s="314"/>
      <c r="S1926" s="315">
        <f t="shared" si="456"/>
        <v>192.8</v>
      </c>
      <c r="T1926" s="315"/>
      <c r="U1926" s="315"/>
      <c r="V1926" s="314">
        <f t="shared" si="457"/>
        <v>250</v>
      </c>
      <c r="W1926" s="314"/>
      <c r="X1926" s="314"/>
      <c r="Y1926" s="314"/>
      <c r="Z1926" s="315">
        <f t="shared" si="458"/>
        <v>227.9</v>
      </c>
      <c r="AA1926" s="315"/>
      <c r="AB1926" s="316"/>
    </row>
    <row r="1927" spans="1:62" ht="15.75" customHeight="1" x14ac:dyDescent="0.15">
      <c r="A1927" s="112" t="str">
        <f t="shared" si="452"/>
        <v/>
      </c>
      <c r="B1927" s="53"/>
      <c r="I1927" s="311">
        <f t="shared" si="453"/>
        <v>6</v>
      </c>
      <c r="J1927" s="312"/>
      <c r="K1927" s="312"/>
      <c r="L1927" s="313">
        <f t="shared" si="454"/>
        <v>2.3499999046325684</v>
      </c>
      <c r="M1927" s="313"/>
      <c r="N1927" s="313"/>
      <c r="O1927" s="314">
        <f t="shared" si="455"/>
        <v>20145.462891144547</v>
      </c>
      <c r="P1927" s="314"/>
      <c r="Q1927" s="314"/>
      <c r="R1927" s="314"/>
      <c r="S1927" s="315">
        <f t="shared" si="456"/>
        <v>311</v>
      </c>
      <c r="T1927" s="315"/>
      <c r="U1927" s="315"/>
      <c r="V1927" s="314">
        <f t="shared" si="457"/>
        <v>421</v>
      </c>
      <c r="W1927" s="314"/>
      <c r="X1927" s="314"/>
      <c r="Y1927" s="314"/>
      <c r="Z1927" s="315">
        <f t="shared" si="458"/>
        <v>367.6</v>
      </c>
      <c r="AA1927" s="315"/>
      <c r="AB1927" s="316"/>
    </row>
    <row r="1928" spans="1:62" ht="15.75" customHeight="1" x14ac:dyDescent="0.15">
      <c r="A1928" s="112" t="str">
        <f t="shared" si="452"/>
        <v/>
      </c>
      <c r="B1928" s="53"/>
      <c r="I1928" s="311">
        <f t="shared" si="453"/>
        <v>7</v>
      </c>
      <c r="J1928" s="312"/>
      <c r="K1928" s="312"/>
      <c r="L1928" s="313">
        <f t="shared" si="454"/>
        <v>8.6000003814697266</v>
      </c>
      <c r="M1928" s="313"/>
      <c r="N1928" s="313"/>
      <c r="O1928" s="314">
        <f t="shared" si="455"/>
        <v>132535.94007331939</v>
      </c>
      <c r="P1928" s="314"/>
      <c r="Q1928" s="314"/>
      <c r="R1928" s="314"/>
      <c r="S1928" s="315">
        <f t="shared" si="456"/>
        <v>1036.7</v>
      </c>
      <c r="T1928" s="315"/>
      <c r="U1928" s="315"/>
      <c r="V1928" s="314">
        <f t="shared" si="457"/>
        <v>1326</v>
      </c>
      <c r="W1928" s="314"/>
      <c r="X1928" s="314"/>
      <c r="Y1928" s="314"/>
      <c r="Z1928" s="315">
        <f t="shared" si="458"/>
        <v>1225.2</v>
      </c>
      <c r="AA1928" s="315"/>
      <c r="AB1928" s="316"/>
    </row>
    <row r="1929" spans="1:62" ht="15.75" customHeight="1" x14ac:dyDescent="0.15">
      <c r="A1929" s="112" t="str">
        <f t="shared" si="452"/>
        <v/>
      </c>
      <c r="B1929" s="53"/>
      <c r="I1929" s="311">
        <f t="shared" si="453"/>
        <v>8</v>
      </c>
      <c r="J1929" s="312"/>
      <c r="K1929" s="312"/>
      <c r="L1929" s="313">
        <f t="shared" si="454"/>
        <v>2.2000000476837158</v>
      </c>
      <c r="M1929" s="313"/>
      <c r="N1929" s="313"/>
      <c r="O1929" s="314">
        <f t="shared" si="455"/>
        <v>62981.078722841376</v>
      </c>
      <c r="P1929" s="314"/>
      <c r="Q1929" s="314"/>
      <c r="R1929" s="314"/>
      <c r="S1929" s="315">
        <f t="shared" si="456"/>
        <v>307.39999999999998</v>
      </c>
      <c r="T1929" s="315"/>
      <c r="U1929" s="315"/>
      <c r="V1929" s="314">
        <f t="shared" si="457"/>
        <v>385</v>
      </c>
      <c r="W1929" s="314"/>
      <c r="X1929" s="314"/>
      <c r="Y1929" s="314"/>
      <c r="Z1929" s="315">
        <f t="shared" si="458"/>
        <v>363.3</v>
      </c>
      <c r="AA1929" s="315"/>
      <c r="AB1929" s="316"/>
    </row>
    <row r="1930" spans="1:62" ht="15.75" customHeight="1" x14ac:dyDescent="0.15">
      <c r="A1930" s="112" t="str">
        <f t="shared" si="452"/>
        <v/>
      </c>
      <c r="B1930" s="53"/>
      <c r="I1930" s="311">
        <f t="shared" si="453"/>
        <v>9</v>
      </c>
      <c r="J1930" s="312"/>
      <c r="K1930" s="312"/>
      <c r="L1930" s="313">
        <f t="shared" si="454"/>
        <v>1.5</v>
      </c>
      <c r="M1930" s="313"/>
      <c r="N1930" s="313"/>
      <c r="O1930" s="314">
        <f t="shared" si="455"/>
        <v>102635.83199277853</v>
      </c>
      <c r="P1930" s="314"/>
      <c r="Q1930" s="314"/>
      <c r="R1930" s="314"/>
      <c r="S1930" s="315">
        <f t="shared" si="456"/>
        <v>762</v>
      </c>
      <c r="T1930" s="315"/>
      <c r="U1930" s="315"/>
      <c r="V1930" s="314">
        <f t="shared" si="457"/>
        <v>971</v>
      </c>
      <c r="W1930" s="314"/>
      <c r="X1930" s="314"/>
      <c r="Y1930" s="314"/>
      <c r="Z1930" s="315">
        <f t="shared" si="458"/>
        <v>900.5</v>
      </c>
      <c r="AA1930" s="315"/>
      <c r="AB1930" s="316"/>
    </row>
    <row r="1931" spans="1:62" ht="15.75" customHeight="1" x14ac:dyDescent="0.15">
      <c r="A1931" s="112" t="str">
        <f t="shared" si="452"/>
        <v/>
      </c>
      <c r="B1931" s="53"/>
      <c r="I1931" s="311">
        <f t="shared" si="453"/>
        <v>10</v>
      </c>
      <c r="J1931" s="312"/>
      <c r="K1931" s="312"/>
      <c r="L1931" s="313">
        <f t="shared" si="454"/>
        <v>3.8499999046325684</v>
      </c>
      <c r="M1931" s="313"/>
      <c r="N1931" s="313"/>
      <c r="O1931" s="314">
        <f t="shared" si="455"/>
        <v>73796.011432824234</v>
      </c>
      <c r="P1931" s="314"/>
      <c r="Q1931" s="314"/>
      <c r="R1931" s="314"/>
      <c r="S1931" s="315">
        <f t="shared" si="456"/>
        <v>311.5</v>
      </c>
      <c r="T1931" s="315"/>
      <c r="U1931" s="315"/>
      <c r="V1931" s="314">
        <f t="shared" si="457"/>
        <v>389</v>
      </c>
      <c r="W1931" s="314"/>
      <c r="X1931" s="314"/>
      <c r="Y1931" s="314"/>
      <c r="Z1931" s="315">
        <f t="shared" si="458"/>
        <v>368.2</v>
      </c>
      <c r="AA1931" s="315"/>
      <c r="AB1931" s="316"/>
    </row>
    <row r="1932" spans="1:62" ht="15.75" customHeight="1" x14ac:dyDescent="0.15">
      <c r="A1932" s="112" t="str">
        <f t="shared" si="452"/>
        <v/>
      </c>
      <c r="B1932" s="53"/>
      <c r="I1932" s="311">
        <f t="shared" si="453"/>
        <v>11</v>
      </c>
      <c r="J1932" s="312"/>
      <c r="K1932" s="312"/>
      <c r="L1932" s="313">
        <f t="shared" si="454"/>
        <v>2.4000000953674316</v>
      </c>
      <c r="M1932" s="313"/>
      <c r="N1932" s="313"/>
      <c r="O1932" s="314">
        <f t="shared" si="455"/>
        <v>102635.83199277853</v>
      </c>
      <c r="P1932" s="314"/>
      <c r="Q1932" s="314"/>
      <c r="R1932" s="314"/>
      <c r="S1932" s="315">
        <f t="shared" si="456"/>
        <v>1016</v>
      </c>
      <c r="T1932" s="315"/>
      <c r="U1932" s="315"/>
      <c r="V1932" s="314">
        <f t="shared" si="457"/>
        <v>1318</v>
      </c>
      <c r="W1932" s="314"/>
      <c r="X1932" s="314"/>
      <c r="Y1932" s="314"/>
      <c r="Z1932" s="315">
        <f t="shared" si="458"/>
        <v>1200.7</v>
      </c>
      <c r="AA1932" s="315"/>
      <c r="AB1932" s="316"/>
    </row>
    <row r="1933" spans="1:62" ht="15.75" customHeight="1" x14ac:dyDescent="0.15">
      <c r="A1933" s="112" t="str">
        <f t="shared" si="452"/>
        <v/>
      </c>
      <c r="B1933" s="53"/>
      <c r="I1933" s="311">
        <f t="shared" si="453"/>
        <v>12</v>
      </c>
      <c r="J1933" s="312"/>
      <c r="K1933" s="312"/>
      <c r="L1933" s="313">
        <f t="shared" si="454"/>
        <v>2.2699999809265137</v>
      </c>
      <c r="M1933" s="313"/>
      <c r="N1933" s="313"/>
      <c r="O1933" s="314">
        <f t="shared" si="455"/>
        <v>69554.861350478022</v>
      </c>
      <c r="P1933" s="314"/>
      <c r="Q1933" s="314"/>
      <c r="R1933" s="314"/>
      <c r="S1933" s="315">
        <f t="shared" si="456"/>
        <v>311.5</v>
      </c>
      <c r="T1933" s="315"/>
      <c r="U1933" s="315"/>
      <c r="V1933" s="314">
        <f t="shared" si="457"/>
        <v>390</v>
      </c>
      <c r="W1933" s="314"/>
      <c r="X1933" s="314"/>
      <c r="Y1933" s="314"/>
      <c r="Z1933" s="315">
        <f t="shared" si="458"/>
        <v>368.2</v>
      </c>
      <c r="AA1933" s="315"/>
      <c r="AB1933" s="316"/>
    </row>
    <row r="1934" spans="1:62" ht="15.75" hidden="1" customHeight="1" x14ac:dyDescent="0.15">
      <c r="A1934" s="112" t="str">
        <f t="shared" si="452"/>
        <v>×</v>
      </c>
      <c r="B1934" s="53"/>
      <c r="I1934" s="311" t="str">
        <f t="shared" si="453"/>
        <v/>
      </c>
      <c r="J1934" s="312"/>
      <c r="K1934" s="312"/>
      <c r="L1934" s="313" t="str">
        <f t="shared" si="454"/>
        <v/>
      </c>
      <c r="M1934" s="313"/>
      <c r="N1934" s="313"/>
      <c r="O1934" s="314" t="str">
        <f t="shared" si="455"/>
        <v/>
      </c>
      <c r="P1934" s="314"/>
      <c r="Q1934" s="314"/>
      <c r="R1934" s="314"/>
      <c r="S1934" s="315" t="str">
        <f t="shared" si="456"/>
        <v/>
      </c>
      <c r="T1934" s="315"/>
      <c r="U1934" s="315"/>
      <c r="V1934" s="314" t="str">
        <f t="shared" si="457"/>
        <v/>
      </c>
      <c r="W1934" s="314"/>
      <c r="X1934" s="314"/>
      <c r="Y1934" s="314"/>
      <c r="Z1934" s="315" t="str">
        <f t="shared" si="458"/>
        <v/>
      </c>
      <c r="AA1934" s="315"/>
      <c r="AB1934" s="316"/>
    </row>
    <row r="1935" spans="1:62" ht="15.75" hidden="1" customHeight="1" x14ac:dyDescent="0.15">
      <c r="A1935" s="112" t="str">
        <f t="shared" si="452"/>
        <v>×</v>
      </c>
      <c r="B1935" s="53"/>
      <c r="I1935" s="311" t="str">
        <f t="shared" si="453"/>
        <v/>
      </c>
      <c r="J1935" s="312"/>
      <c r="K1935" s="312"/>
      <c r="L1935" s="313" t="str">
        <f t="shared" si="454"/>
        <v/>
      </c>
      <c r="M1935" s="313"/>
      <c r="N1935" s="313"/>
      <c r="O1935" s="314" t="str">
        <f t="shared" si="455"/>
        <v/>
      </c>
      <c r="P1935" s="314"/>
      <c r="Q1935" s="314"/>
      <c r="R1935" s="314"/>
      <c r="S1935" s="315" t="str">
        <f t="shared" si="456"/>
        <v/>
      </c>
      <c r="T1935" s="315"/>
      <c r="U1935" s="315"/>
      <c r="V1935" s="314" t="str">
        <f t="shared" si="457"/>
        <v/>
      </c>
      <c r="W1935" s="314"/>
      <c r="X1935" s="314"/>
      <c r="Y1935" s="314"/>
      <c r="Z1935" s="315" t="str">
        <f t="shared" si="458"/>
        <v/>
      </c>
      <c r="AA1935" s="315"/>
      <c r="AB1935" s="316"/>
    </row>
    <row r="1936" spans="1:62" ht="15.75" hidden="1" customHeight="1" x14ac:dyDescent="0.15">
      <c r="A1936" s="112" t="str">
        <f t="shared" si="452"/>
        <v>×</v>
      </c>
      <c r="B1936" s="53"/>
      <c r="I1936" s="311" t="str">
        <f t="shared" si="453"/>
        <v/>
      </c>
      <c r="J1936" s="312"/>
      <c r="K1936" s="312"/>
      <c r="L1936" s="313" t="str">
        <f t="shared" si="454"/>
        <v/>
      </c>
      <c r="M1936" s="313"/>
      <c r="N1936" s="313"/>
      <c r="O1936" s="314" t="str">
        <f t="shared" si="455"/>
        <v/>
      </c>
      <c r="P1936" s="314"/>
      <c r="Q1936" s="314"/>
      <c r="R1936" s="314"/>
      <c r="S1936" s="315" t="str">
        <f t="shared" si="456"/>
        <v/>
      </c>
      <c r="T1936" s="315"/>
      <c r="U1936" s="315"/>
      <c r="V1936" s="314" t="str">
        <f t="shared" si="457"/>
        <v/>
      </c>
      <c r="W1936" s="314"/>
      <c r="X1936" s="314"/>
      <c r="Y1936" s="314"/>
      <c r="Z1936" s="315" t="str">
        <f t="shared" si="458"/>
        <v/>
      </c>
      <c r="AA1936" s="315"/>
      <c r="AB1936" s="316"/>
    </row>
    <row r="1937" spans="1:62" ht="15.75" hidden="1" customHeight="1" x14ac:dyDescent="0.15">
      <c r="A1937" s="112" t="str">
        <f t="shared" si="452"/>
        <v>×</v>
      </c>
      <c r="B1937" s="53"/>
      <c r="I1937" s="318" t="str">
        <f t="shared" si="453"/>
        <v/>
      </c>
      <c r="J1937" s="319"/>
      <c r="K1937" s="319"/>
      <c r="L1937" s="320" t="str">
        <f t="shared" si="454"/>
        <v/>
      </c>
      <c r="M1937" s="320"/>
      <c r="N1937" s="320"/>
      <c r="O1937" s="302" t="str">
        <f t="shared" si="455"/>
        <v/>
      </c>
      <c r="P1937" s="302"/>
      <c r="Q1937" s="302"/>
      <c r="R1937" s="302"/>
      <c r="S1937" s="304" t="str">
        <f t="shared" si="456"/>
        <v/>
      </c>
      <c r="T1937" s="304"/>
      <c r="U1937" s="304"/>
      <c r="V1937" s="302" t="str">
        <f t="shared" si="457"/>
        <v/>
      </c>
      <c r="W1937" s="302"/>
      <c r="X1937" s="302"/>
      <c r="Y1937" s="302"/>
      <c r="Z1937" s="304" t="str">
        <f t="shared" si="458"/>
        <v/>
      </c>
      <c r="AA1937" s="304"/>
      <c r="AB1937" s="307"/>
    </row>
    <row r="1938" spans="1:62" ht="15.75" customHeight="1" x14ac:dyDescent="0.15">
      <c r="I1938" s="183"/>
      <c r="J1938" s="183"/>
      <c r="K1938" s="183"/>
      <c r="L1938" s="183"/>
      <c r="M1938" s="183"/>
      <c r="N1938" s="183"/>
      <c r="O1938" s="183"/>
      <c r="P1938" s="183"/>
      <c r="Q1938" s="183"/>
      <c r="R1938" s="183"/>
      <c r="S1938" s="183"/>
      <c r="T1938" s="183"/>
      <c r="U1938" s="50" t="s">
        <v>119</v>
      </c>
      <c r="V1938" s="248" t="s">
        <v>551</v>
      </c>
      <c r="W1938" s="248"/>
      <c r="X1938" s="183" t="s">
        <v>25</v>
      </c>
      <c r="Y1938" s="321">
        <f>杭先端径*0.1</f>
        <v>0.15000000000000002</v>
      </c>
      <c r="Z1938" s="321"/>
      <c r="AA1938" s="321"/>
      <c r="AB1938" s="62" t="s">
        <v>416</v>
      </c>
      <c r="AC1938" s="179" t="s">
        <v>149</v>
      </c>
    </row>
    <row r="1939" spans="1:62" ht="15.75" customHeight="1" x14ac:dyDescent="0.15">
      <c r="A1939" s="116" t="str">
        <f t="shared" ref="A1939:A1945" si="459">IF(液状化L1の有無="","","×")</f>
        <v/>
      </c>
      <c r="B1939" s="179" t="s">
        <v>571</v>
      </c>
    </row>
    <row r="1940" spans="1:62" s="53" customFormat="1" ht="15.75" customHeight="1" x14ac:dyDescent="0.15">
      <c r="A1940" s="116" t="str">
        <f t="shared" si="459"/>
        <v/>
      </c>
      <c r="D1940" s="54"/>
      <c r="F1940" s="54"/>
      <c r="AO1940" s="60"/>
      <c r="AP1940" s="60"/>
      <c r="AQ1940" s="60"/>
      <c r="AR1940" s="60"/>
      <c r="AS1940" s="60"/>
      <c r="AT1940" s="60"/>
      <c r="AU1940" s="60"/>
      <c r="AV1940" s="60"/>
      <c r="AW1940" s="60"/>
      <c r="AX1940" s="60"/>
      <c r="AY1940" s="60"/>
      <c r="AZ1940" s="60"/>
      <c r="BA1940" s="60"/>
      <c r="BB1940" s="60"/>
      <c r="BC1940" s="60"/>
      <c r="BD1940" s="60"/>
      <c r="BE1940" s="60"/>
      <c r="BF1940" s="60"/>
      <c r="BG1940" s="60"/>
      <c r="BH1940" s="60"/>
      <c r="BI1940" s="60"/>
      <c r="BJ1940" s="60"/>
    </row>
    <row r="1941" spans="1:62" s="54" customFormat="1" ht="15.75" customHeight="1" x14ac:dyDescent="0.15">
      <c r="A1941" s="116" t="str">
        <f t="shared" si="459"/>
        <v/>
      </c>
      <c r="B1941" s="179"/>
      <c r="I1941" s="87" t="s">
        <v>553</v>
      </c>
      <c r="J1941" s="88"/>
      <c r="K1941" s="88"/>
      <c r="L1941" s="88"/>
      <c r="M1941" s="87"/>
      <c r="N1941" s="87"/>
      <c r="O1941" s="87"/>
      <c r="P1941" s="87"/>
      <c r="Q1941" s="87"/>
      <c r="R1941" s="87"/>
      <c r="S1941" s="87"/>
      <c r="T1941" s="87"/>
      <c r="U1941" s="87"/>
      <c r="V1941" s="87"/>
      <c r="W1941" s="87"/>
      <c r="X1941" s="87"/>
      <c r="Y1941" s="87"/>
      <c r="Z1941" s="87"/>
      <c r="AA1941" s="87"/>
      <c r="AB1941" s="87"/>
    </row>
    <row r="1942" spans="1:62" s="23" customFormat="1" ht="15.75" customHeight="1" x14ac:dyDescent="0.15">
      <c r="A1942" s="116" t="str">
        <f t="shared" si="459"/>
        <v/>
      </c>
      <c r="B1942" s="179"/>
      <c r="I1942" s="341" t="s">
        <v>417</v>
      </c>
      <c r="J1942" s="261"/>
      <c r="K1942" s="261"/>
      <c r="L1942" s="261"/>
      <c r="M1942" s="261"/>
      <c r="N1942" s="261"/>
      <c r="O1942" s="261"/>
      <c r="P1942" s="261"/>
      <c r="Q1942" s="261"/>
      <c r="R1942" s="261"/>
      <c r="S1942" s="261"/>
      <c r="T1942" s="261"/>
      <c r="U1942" s="261"/>
      <c r="V1942" s="261"/>
      <c r="W1942" s="261"/>
      <c r="X1942" s="261"/>
      <c r="Y1942" s="261"/>
      <c r="Z1942" s="261"/>
      <c r="AA1942" s="261"/>
      <c r="AB1942" s="342"/>
    </row>
    <row r="1943" spans="1:62" s="54" customFormat="1" ht="15.75" customHeight="1" x14ac:dyDescent="0.15">
      <c r="A1943" s="116" t="str">
        <f t="shared" si="459"/>
        <v/>
      </c>
      <c r="B1943" s="179"/>
      <c r="I1943" s="330" t="s">
        <v>74</v>
      </c>
      <c r="J1943" s="279"/>
      <c r="K1943" s="279"/>
      <c r="L1943" s="343" t="s">
        <v>181</v>
      </c>
      <c r="M1943" s="344"/>
      <c r="N1943" s="344"/>
      <c r="O1943" s="244" t="s">
        <v>544</v>
      </c>
      <c r="P1943" s="244"/>
      <c r="Q1943" s="244"/>
      <c r="R1943" s="244"/>
      <c r="S1943" s="244"/>
      <c r="T1943" s="244"/>
      <c r="U1943" s="244"/>
      <c r="V1943" s="244" t="s">
        <v>545</v>
      </c>
      <c r="W1943" s="244"/>
      <c r="X1943" s="244"/>
      <c r="Y1943" s="244"/>
      <c r="Z1943" s="244"/>
      <c r="AA1943" s="244"/>
      <c r="AB1943" s="276"/>
    </row>
    <row r="1944" spans="1:62" s="54" customFormat="1" ht="15.75" customHeight="1" x14ac:dyDescent="0.15">
      <c r="A1944" s="116" t="str">
        <f t="shared" si="459"/>
        <v/>
      </c>
      <c r="B1944" s="179"/>
      <c r="I1944" s="330"/>
      <c r="J1944" s="279"/>
      <c r="K1944" s="279"/>
      <c r="L1944" s="343"/>
      <c r="M1944" s="344"/>
      <c r="N1944" s="344"/>
      <c r="O1944" s="279" t="s">
        <v>543</v>
      </c>
      <c r="P1944" s="279"/>
      <c r="Q1944" s="279"/>
      <c r="R1944" s="279"/>
      <c r="S1944" s="326" t="s">
        <v>514</v>
      </c>
      <c r="T1944" s="326"/>
      <c r="U1944" s="326"/>
      <c r="V1944" s="279" t="s">
        <v>543</v>
      </c>
      <c r="W1944" s="279"/>
      <c r="X1944" s="279"/>
      <c r="Y1944" s="279"/>
      <c r="Z1944" s="326" t="s">
        <v>515</v>
      </c>
      <c r="AA1944" s="326"/>
      <c r="AB1944" s="331"/>
    </row>
    <row r="1945" spans="1:62" s="54" customFormat="1" ht="15.75" customHeight="1" x14ac:dyDescent="0.15">
      <c r="A1945" s="116" t="str">
        <f t="shared" si="459"/>
        <v/>
      </c>
      <c r="B1945" s="179"/>
      <c r="I1945" s="258"/>
      <c r="J1945" s="259"/>
      <c r="K1945" s="259"/>
      <c r="L1945" s="262"/>
      <c r="M1945" s="262"/>
      <c r="N1945" s="262"/>
      <c r="O1945" s="259"/>
      <c r="P1945" s="259"/>
      <c r="Q1945" s="259"/>
      <c r="R1945" s="259"/>
      <c r="S1945" s="327"/>
      <c r="T1945" s="327"/>
      <c r="U1945" s="327"/>
      <c r="V1945" s="259"/>
      <c r="W1945" s="259"/>
      <c r="X1945" s="259"/>
      <c r="Y1945" s="259"/>
      <c r="Z1945" s="327"/>
      <c r="AA1945" s="327"/>
      <c r="AB1945" s="332"/>
    </row>
    <row r="1946" spans="1:62" s="54" customFormat="1" ht="15.75" customHeight="1" x14ac:dyDescent="0.15">
      <c r="A1946" s="122" t="str">
        <f t="shared" ref="A1946:A1961" si="460">IF(液状化L1の有無="",IF(I1946="","×",""),"×")</f>
        <v/>
      </c>
      <c r="B1946" s="53"/>
      <c r="I1946" s="335">
        <f t="shared" ref="I1946:I1961" si="461">IF(G695="","",G695)</f>
        <v>2</v>
      </c>
      <c r="J1946" s="336"/>
      <c r="K1946" s="336"/>
      <c r="L1946" s="337">
        <f t="shared" ref="L1946:L1961" si="462">IF(N695="","",N695)</f>
        <v>0.33000001311302185</v>
      </c>
      <c r="M1946" s="337"/>
      <c r="N1946" s="337"/>
      <c r="O1946" s="338">
        <f t="shared" ref="O1946:O1961" si="463">Q695</f>
        <v>0</v>
      </c>
      <c r="P1946" s="338"/>
      <c r="Q1946" s="338"/>
      <c r="R1946" s="338"/>
      <c r="S1946" s="339">
        <f t="shared" ref="S1946:S1961" si="464">O1716</f>
        <v>0</v>
      </c>
      <c r="T1946" s="339"/>
      <c r="U1946" s="339"/>
      <c r="V1946" s="338">
        <f>IF(O1946="","",IF(O1946=0,0,ROUND((Z1946-S1946)/(Y$1962-(S1946/O1946)),0)))</f>
        <v>0</v>
      </c>
      <c r="W1946" s="338"/>
      <c r="X1946" s="338"/>
      <c r="Y1946" s="338"/>
      <c r="Z1946" s="339">
        <f t="shared" ref="Z1946:Z1961" si="465">R1716</f>
        <v>0</v>
      </c>
      <c r="AA1946" s="339"/>
      <c r="AB1946" s="340"/>
      <c r="AD1946" s="179"/>
      <c r="AE1946" s="179"/>
      <c r="AF1946" s="179"/>
      <c r="AG1946" s="179"/>
      <c r="AH1946" s="179"/>
      <c r="AI1946" s="179"/>
    </row>
    <row r="1947" spans="1:62" s="54" customFormat="1" ht="15.75" customHeight="1" x14ac:dyDescent="0.15">
      <c r="A1947" s="122" t="str">
        <f t="shared" si="460"/>
        <v/>
      </c>
      <c r="B1947" s="53"/>
      <c r="F1947" s="53"/>
      <c r="G1947" s="53"/>
      <c r="H1947" s="55"/>
      <c r="I1947" s="311">
        <f t="shared" si="461"/>
        <v>3</v>
      </c>
      <c r="J1947" s="312"/>
      <c r="K1947" s="312"/>
      <c r="L1947" s="313">
        <f t="shared" si="462"/>
        <v>1.5</v>
      </c>
      <c r="M1947" s="313"/>
      <c r="N1947" s="313"/>
      <c r="O1947" s="314">
        <f t="shared" si="463"/>
        <v>0</v>
      </c>
      <c r="P1947" s="314"/>
      <c r="Q1947" s="314"/>
      <c r="R1947" s="314"/>
      <c r="S1947" s="315">
        <f t="shared" si="464"/>
        <v>0</v>
      </c>
      <c r="T1947" s="315"/>
      <c r="U1947" s="315"/>
      <c r="V1947" s="314">
        <f t="shared" ref="V1947:V1961" si="466">IF(O1947="","",IF(O1947=0,0,ROUND((Z1947-S1947)/(Y$1962-(S1947/O1947)),0)))</f>
        <v>0</v>
      </c>
      <c r="W1947" s="314"/>
      <c r="X1947" s="314"/>
      <c r="Y1947" s="314"/>
      <c r="Z1947" s="315">
        <f t="shared" si="465"/>
        <v>0</v>
      </c>
      <c r="AA1947" s="315"/>
      <c r="AB1947" s="316"/>
      <c r="AD1947" s="179"/>
      <c r="AE1947" s="179"/>
      <c r="AF1947" s="179"/>
      <c r="AG1947" s="179"/>
      <c r="AH1947" s="179"/>
      <c r="AI1947" s="179"/>
    </row>
    <row r="1948" spans="1:62" ht="15.75" customHeight="1" x14ac:dyDescent="0.15">
      <c r="A1948" s="122" t="str">
        <f t="shared" si="460"/>
        <v/>
      </c>
      <c r="B1948" s="53"/>
      <c r="I1948" s="311">
        <f t="shared" si="461"/>
        <v>4</v>
      </c>
      <c r="J1948" s="312"/>
      <c r="K1948" s="312"/>
      <c r="L1948" s="313">
        <f t="shared" si="462"/>
        <v>5.0999999046325684</v>
      </c>
      <c r="M1948" s="313"/>
      <c r="N1948" s="313"/>
      <c r="O1948" s="314">
        <f t="shared" si="463"/>
        <v>0</v>
      </c>
      <c r="P1948" s="314"/>
      <c r="Q1948" s="314"/>
      <c r="R1948" s="314"/>
      <c r="S1948" s="315">
        <f t="shared" si="464"/>
        <v>0</v>
      </c>
      <c r="T1948" s="315"/>
      <c r="U1948" s="315"/>
      <c r="V1948" s="314">
        <f t="shared" si="466"/>
        <v>0</v>
      </c>
      <c r="W1948" s="314"/>
      <c r="X1948" s="314"/>
      <c r="Y1948" s="314"/>
      <c r="Z1948" s="315">
        <f t="shared" si="465"/>
        <v>0</v>
      </c>
      <c r="AA1948" s="315"/>
      <c r="AB1948" s="316"/>
      <c r="AC1948" s="24"/>
      <c r="AJ1948" s="24"/>
      <c r="AK1948" s="24"/>
      <c r="AL1948" s="24"/>
      <c r="AM1948" s="24"/>
      <c r="AN1948" s="24"/>
      <c r="AZ1948" s="179"/>
      <c r="BA1948" s="179"/>
      <c r="BB1948" s="179"/>
      <c r="BC1948" s="179"/>
      <c r="BD1948" s="179"/>
      <c r="BE1948" s="179"/>
      <c r="BF1948" s="179"/>
      <c r="BG1948" s="179"/>
      <c r="BH1948" s="179"/>
      <c r="BI1948" s="179"/>
      <c r="BJ1948" s="179"/>
    </row>
    <row r="1949" spans="1:62" ht="15.75" customHeight="1" x14ac:dyDescent="0.15">
      <c r="A1949" s="122" t="str">
        <f t="shared" si="460"/>
        <v/>
      </c>
      <c r="B1949" s="53"/>
      <c r="I1949" s="311">
        <f t="shared" si="461"/>
        <v>4</v>
      </c>
      <c r="J1949" s="312"/>
      <c r="K1949" s="312"/>
      <c r="L1949" s="313">
        <f t="shared" si="462"/>
        <v>1.4500002861022949</v>
      </c>
      <c r="M1949" s="313"/>
      <c r="N1949" s="313"/>
      <c r="O1949" s="314">
        <f t="shared" si="463"/>
        <v>20145.462891144547</v>
      </c>
      <c r="P1949" s="314"/>
      <c r="Q1949" s="314"/>
      <c r="R1949" s="314"/>
      <c r="S1949" s="315">
        <f t="shared" si="464"/>
        <v>103.7</v>
      </c>
      <c r="T1949" s="315"/>
      <c r="U1949" s="315"/>
      <c r="V1949" s="314">
        <f t="shared" si="466"/>
        <v>130</v>
      </c>
      <c r="W1949" s="314"/>
      <c r="X1949" s="314"/>
      <c r="Y1949" s="314"/>
      <c r="Z1949" s="315">
        <f t="shared" si="465"/>
        <v>122.5</v>
      </c>
      <c r="AA1949" s="315"/>
      <c r="AB1949" s="316"/>
    </row>
    <row r="1950" spans="1:62" ht="15.75" customHeight="1" x14ac:dyDescent="0.15">
      <c r="A1950" s="122" t="str">
        <f t="shared" si="460"/>
        <v/>
      </c>
      <c r="B1950" s="53"/>
      <c r="I1950" s="311">
        <f t="shared" si="461"/>
        <v>5</v>
      </c>
      <c r="J1950" s="312"/>
      <c r="K1950" s="312"/>
      <c r="L1950" s="313">
        <f t="shared" si="462"/>
        <v>3.4500000476837158</v>
      </c>
      <c r="M1950" s="313"/>
      <c r="N1950" s="313"/>
      <c r="O1950" s="314">
        <f t="shared" si="463"/>
        <v>20145.462891144547</v>
      </c>
      <c r="P1950" s="314"/>
      <c r="Q1950" s="314"/>
      <c r="R1950" s="314"/>
      <c r="S1950" s="315">
        <f t="shared" si="464"/>
        <v>192.8</v>
      </c>
      <c r="T1950" s="315"/>
      <c r="U1950" s="315"/>
      <c r="V1950" s="314">
        <f t="shared" si="466"/>
        <v>250</v>
      </c>
      <c r="W1950" s="314"/>
      <c r="X1950" s="314"/>
      <c r="Y1950" s="314"/>
      <c r="Z1950" s="315">
        <f t="shared" si="465"/>
        <v>227.9</v>
      </c>
      <c r="AA1950" s="315"/>
      <c r="AB1950" s="316"/>
    </row>
    <row r="1951" spans="1:62" ht="15.75" customHeight="1" x14ac:dyDescent="0.15">
      <c r="A1951" s="122" t="str">
        <f t="shared" si="460"/>
        <v/>
      </c>
      <c r="B1951" s="53"/>
      <c r="I1951" s="311">
        <f t="shared" si="461"/>
        <v>6</v>
      </c>
      <c r="J1951" s="312"/>
      <c r="K1951" s="312"/>
      <c r="L1951" s="313">
        <f t="shared" si="462"/>
        <v>2.3499999046325684</v>
      </c>
      <c r="M1951" s="313"/>
      <c r="N1951" s="313"/>
      <c r="O1951" s="314">
        <f t="shared" si="463"/>
        <v>20145.462891144547</v>
      </c>
      <c r="P1951" s="314"/>
      <c r="Q1951" s="314"/>
      <c r="R1951" s="314"/>
      <c r="S1951" s="315">
        <f t="shared" si="464"/>
        <v>311</v>
      </c>
      <c r="T1951" s="315"/>
      <c r="U1951" s="315"/>
      <c r="V1951" s="314">
        <f t="shared" si="466"/>
        <v>421</v>
      </c>
      <c r="W1951" s="314"/>
      <c r="X1951" s="314"/>
      <c r="Y1951" s="314"/>
      <c r="Z1951" s="315">
        <f t="shared" si="465"/>
        <v>367.6</v>
      </c>
      <c r="AA1951" s="315"/>
      <c r="AB1951" s="316"/>
    </row>
    <row r="1952" spans="1:62" ht="15.75" customHeight="1" x14ac:dyDescent="0.15">
      <c r="A1952" s="122" t="str">
        <f t="shared" si="460"/>
        <v/>
      </c>
      <c r="B1952" s="53"/>
      <c r="I1952" s="311">
        <f t="shared" si="461"/>
        <v>7</v>
      </c>
      <c r="J1952" s="312"/>
      <c r="K1952" s="312"/>
      <c r="L1952" s="313">
        <f t="shared" si="462"/>
        <v>8.6000003814697266</v>
      </c>
      <c r="M1952" s="313"/>
      <c r="N1952" s="313"/>
      <c r="O1952" s="314">
        <f t="shared" si="463"/>
        <v>95557.823744240741</v>
      </c>
      <c r="P1952" s="314"/>
      <c r="Q1952" s="314"/>
      <c r="R1952" s="314"/>
      <c r="S1952" s="315">
        <f t="shared" si="464"/>
        <v>747.5</v>
      </c>
      <c r="T1952" s="315"/>
      <c r="U1952" s="315"/>
      <c r="V1952" s="314">
        <f t="shared" si="466"/>
        <v>956</v>
      </c>
      <c r="W1952" s="314"/>
      <c r="X1952" s="314"/>
      <c r="Y1952" s="314"/>
      <c r="Z1952" s="315">
        <f t="shared" si="465"/>
        <v>883.4</v>
      </c>
      <c r="AA1952" s="315"/>
      <c r="AB1952" s="316"/>
    </row>
    <row r="1953" spans="1:29" ht="15.75" customHeight="1" x14ac:dyDescent="0.15">
      <c r="A1953" s="122" t="str">
        <f t="shared" si="460"/>
        <v/>
      </c>
      <c r="B1953" s="53"/>
      <c r="I1953" s="311">
        <f t="shared" si="461"/>
        <v>8</v>
      </c>
      <c r="J1953" s="312"/>
      <c r="K1953" s="312"/>
      <c r="L1953" s="313">
        <f t="shared" si="462"/>
        <v>2.2000000476837158</v>
      </c>
      <c r="M1953" s="313"/>
      <c r="N1953" s="313"/>
      <c r="O1953" s="314">
        <f t="shared" si="463"/>
        <v>62981.078722841376</v>
      </c>
      <c r="P1953" s="314"/>
      <c r="Q1953" s="314"/>
      <c r="R1953" s="314"/>
      <c r="S1953" s="315">
        <f t="shared" si="464"/>
        <v>307.39999999999998</v>
      </c>
      <c r="T1953" s="315"/>
      <c r="U1953" s="315"/>
      <c r="V1953" s="314">
        <f t="shared" si="466"/>
        <v>385</v>
      </c>
      <c r="W1953" s="314"/>
      <c r="X1953" s="314"/>
      <c r="Y1953" s="314"/>
      <c r="Z1953" s="315">
        <f t="shared" si="465"/>
        <v>363.3</v>
      </c>
      <c r="AA1953" s="315"/>
      <c r="AB1953" s="316"/>
    </row>
    <row r="1954" spans="1:29" ht="15.75" customHeight="1" x14ac:dyDescent="0.15">
      <c r="A1954" s="122" t="str">
        <f t="shared" si="460"/>
        <v/>
      </c>
      <c r="B1954" s="53"/>
      <c r="I1954" s="311">
        <f t="shared" si="461"/>
        <v>9</v>
      </c>
      <c r="J1954" s="312"/>
      <c r="K1954" s="312"/>
      <c r="L1954" s="313">
        <f t="shared" si="462"/>
        <v>1.5</v>
      </c>
      <c r="M1954" s="313"/>
      <c r="N1954" s="313"/>
      <c r="O1954" s="314">
        <f t="shared" si="463"/>
        <v>102635.83199277853</v>
      </c>
      <c r="P1954" s="314"/>
      <c r="Q1954" s="314"/>
      <c r="R1954" s="314"/>
      <c r="S1954" s="315">
        <f t="shared" si="464"/>
        <v>762</v>
      </c>
      <c r="T1954" s="315"/>
      <c r="U1954" s="315"/>
      <c r="V1954" s="314">
        <f t="shared" si="466"/>
        <v>971</v>
      </c>
      <c r="W1954" s="314"/>
      <c r="X1954" s="314"/>
      <c r="Y1954" s="314"/>
      <c r="Z1954" s="315">
        <f t="shared" si="465"/>
        <v>900.5</v>
      </c>
      <c r="AA1954" s="315"/>
      <c r="AB1954" s="316"/>
    </row>
    <row r="1955" spans="1:29" ht="15.75" customHeight="1" x14ac:dyDescent="0.15">
      <c r="A1955" s="122" t="str">
        <f t="shared" si="460"/>
        <v/>
      </c>
      <c r="B1955" s="53"/>
      <c r="I1955" s="311">
        <f t="shared" si="461"/>
        <v>10</v>
      </c>
      <c r="J1955" s="312"/>
      <c r="K1955" s="312"/>
      <c r="L1955" s="313">
        <f t="shared" si="462"/>
        <v>3.8499999046325684</v>
      </c>
      <c r="M1955" s="313"/>
      <c r="N1955" s="313"/>
      <c r="O1955" s="314">
        <f t="shared" si="463"/>
        <v>73796.011432824234</v>
      </c>
      <c r="P1955" s="314"/>
      <c r="Q1955" s="314"/>
      <c r="R1955" s="314"/>
      <c r="S1955" s="315">
        <f t="shared" si="464"/>
        <v>311.5</v>
      </c>
      <c r="T1955" s="315"/>
      <c r="U1955" s="315"/>
      <c r="V1955" s="314">
        <f t="shared" si="466"/>
        <v>389</v>
      </c>
      <c r="W1955" s="314"/>
      <c r="X1955" s="314"/>
      <c r="Y1955" s="314"/>
      <c r="Z1955" s="315">
        <f t="shared" si="465"/>
        <v>368.2</v>
      </c>
      <c r="AA1955" s="315"/>
      <c r="AB1955" s="316"/>
    </row>
    <row r="1956" spans="1:29" ht="15.75" customHeight="1" x14ac:dyDescent="0.15">
      <c r="A1956" s="122" t="str">
        <f t="shared" si="460"/>
        <v/>
      </c>
      <c r="B1956" s="53"/>
      <c r="I1956" s="311">
        <f t="shared" si="461"/>
        <v>11</v>
      </c>
      <c r="J1956" s="312"/>
      <c r="K1956" s="312"/>
      <c r="L1956" s="313">
        <f t="shared" si="462"/>
        <v>2.4000000953674316</v>
      </c>
      <c r="M1956" s="313"/>
      <c r="N1956" s="313"/>
      <c r="O1956" s="314">
        <f t="shared" si="463"/>
        <v>102635.83199277853</v>
      </c>
      <c r="P1956" s="314"/>
      <c r="Q1956" s="314"/>
      <c r="R1956" s="314"/>
      <c r="S1956" s="315">
        <f t="shared" si="464"/>
        <v>1016</v>
      </c>
      <c r="T1956" s="315"/>
      <c r="U1956" s="315"/>
      <c r="V1956" s="314">
        <f t="shared" si="466"/>
        <v>1318</v>
      </c>
      <c r="W1956" s="314"/>
      <c r="X1956" s="314"/>
      <c r="Y1956" s="314"/>
      <c r="Z1956" s="315">
        <f t="shared" si="465"/>
        <v>1200.7</v>
      </c>
      <c r="AA1956" s="315"/>
      <c r="AB1956" s="316"/>
    </row>
    <row r="1957" spans="1:29" ht="15.75" customHeight="1" x14ac:dyDescent="0.15">
      <c r="A1957" s="122" t="str">
        <f t="shared" si="460"/>
        <v/>
      </c>
      <c r="B1957" s="53"/>
      <c r="I1957" s="311">
        <f t="shared" si="461"/>
        <v>12</v>
      </c>
      <c r="J1957" s="312"/>
      <c r="K1957" s="312"/>
      <c r="L1957" s="313">
        <f t="shared" si="462"/>
        <v>2.2699999809265137</v>
      </c>
      <c r="M1957" s="313"/>
      <c r="N1957" s="313"/>
      <c r="O1957" s="314">
        <f t="shared" si="463"/>
        <v>69554.861350478022</v>
      </c>
      <c r="P1957" s="314"/>
      <c r="Q1957" s="314"/>
      <c r="R1957" s="314"/>
      <c r="S1957" s="315">
        <f t="shared" si="464"/>
        <v>311.5</v>
      </c>
      <c r="T1957" s="315"/>
      <c r="U1957" s="315"/>
      <c r="V1957" s="314">
        <f t="shared" si="466"/>
        <v>390</v>
      </c>
      <c r="W1957" s="314"/>
      <c r="X1957" s="314"/>
      <c r="Y1957" s="314"/>
      <c r="Z1957" s="315">
        <f t="shared" si="465"/>
        <v>368.2</v>
      </c>
      <c r="AA1957" s="315"/>
      <c r="AB1957" s="316"/>
    </row>
    <row r="1958" spans="1:29" ht="15.75" hidden="1" customHeight="1" x14ac:dyDescent="0.15">
      <c r="A1958" s="122" t="str">
        <f t="shared" si="460"/>
        <v>×</v>
      </c>
      <c r="B1958" s="53"/>
      <c r="I1958" s="311" t="str">
        <f t="shared" si="461"/>
        <v/>
      </c>
      <c r="J1958" s="312"/>
      <c r="K1958" s="312"/>
      <c r="L1958" s="313" t="str">
        <f t="shared" si="462"/>
        <v/>
      </c>
      <c r="M1958" s="313"/>
      <c r="N1958" s="313"/>
      <c r="O1958" s="314" t="str">
        <f t="shared" si="463"/>
        <v/>
      </c>
      <c r="P1958" s="314"/>
      <c r="Q1958" s="314"/>
      <c r="R1958" s="314"/>
      <c r="S1958" s="315" t="str">
        <f t="shared" si="464"/>
        <v/>
      </c>
      <c r="T1958" s="315"/>
      <c r="U1958" s="315"/>
      <c r="V1958" s="314" t="str">
        <f t="shared" si="466"/>
        <v/>
      </c>
      <c r="W1958" s="314"/>
      <c r="X1958" s="314"/>
      <c r="Y1958" s="314"/>
      <c r="Z1958" s="315" t="str">
        <f t="shared" si="465"/>
        <v/>
      </c>
      <c r="AA1958" s="315"/>
      <c r="AB1958" s="316"/>
    </row>
    <row r="1959" spans="1:29" ht="15.75" hidden="1" customHeight="1" x14ac:dyDescent="0.15">
      <c r="A1959" s="122" t="str">
        <f t="shared" si="460"/>
        <v>×</v>
      </c>
      <c r="B1959" s="53"/>
      <c r="I1959" s="311" t="str">
        <f t="shared" si="461"/>
        <v/>
      </c>
      <c r="J1959" s="312"/>
      <c r="K1959" s="312"/>
      <c r="L1959" s="313" t="str">
        <f t="shared" si="462"/>
        <v/>
      </c>
      <c r="M1959" s="313"/>
      <c r="N1959" s="313"/>
      <c r="O1959" s="314" t="str">
        <f t="shared" si="463"/>
        <v/>
      </c>
      <c r="P1959" s="314"/>
      <c r="Q1959" s="314"/>
      <c r="R1959" s="314"/>
      <c r="S1959" s="315" t="str">
        <f t="shared" si="464"/>
        <v/>
      </c>
      <c r="T1959" s="315"/>
      <c r="U1959" s="315"/>
      <c r="V1959" s="314" t="str">
        <f t="shared" si="466"/>
        <v/>
      </c>
      <c r="W1959" s="314"/>
      <c r="X1959" s="314"/>
      <c r="Y1959" s="314"/>
      <c r="Z1959" s="315" t="str">
        <f t="shared" si="465"/>
        <v/>
      </c>
      <c r="AA1959" s="315"/>
      <c r="AB1959" s="316"/>
    </row>
    <row r="1960" spans="1:29" ht="15.75" hidden="1" customHeight="1" x14ac:dyDescent="0.15">
      <c r="A1960" s="122" t="str">
        <f t="shared" si="460"/>
        <v>×</v>
      </c>
      <c r="B1960" s="53"/>
      <c r="I1960" s="311" t="str">
        <f t="shared" si="461"/>
        <v/>
      </c>
      <c r="J1960" s="312"/>
      <c r="K1960" s="312"/>
      <c r="L1960" s="313" t="str">
        <f t="shared" si="462"/>
        <v/>
      </c>
      <c r="M1960" s="313"/>
      <c r="N1960" s="313"/>
      <c r="O1960" s="314" t="str">
        <f t="shared" si="463"/>
        <v/>
      </c>
      <c r="P1960" s="314"/>
      <c r="Q1960" s="314"/>
      <c r="R1960" s="314"/>
      <c r="S1960" s="315" t="str">
        <f t="shared" si="464"/>
        <v/>
      </c>
      <c r="T1960" s="315"/>
      <c r="U1960" s="315"/>
      <c r="V1960" s="314" t="str">
        <f t="shared" si="466"/>
        <v/>
      </c>
      <c r="W1960" s="314"/>
      <c r="X1960" s="314"/>
      <c r="Y1960" s="314"/>
      <c r="Z1960" s="315" t="str">
        <f t="shared" si="465"/>
        <v/>
      </c>
      <c r="AA1960" s="315"/>
      <c r="AB1960" s="316"/>
    </row>
    <row r="1961" spans="1:29" ht="15.75" hidden="1" customHeight="1" x14ac:dyDescent="0.15">
      <c r="A1961" s="122" t="str">
        <f t="shared" si="460"/>
        <v>×</v>
      </c>
      <c r="B1961" s="53"/>
      <c r="I1961" s="318" t="str">
        <f t="shared" si="461"/>
        <v/>
      </c>
      <c r="J1961" s="319"/>
      <c r="K1961" s="319"/>
      <c r="L1961" s="320" t="str">
        <f t="shared" si="462"/>
        <v/>
      </c>
      <c r="M1961" s="320"/>
      <c r="N1961" s="320"/>
      <c r="O1961" s="302" t="str">
        <f t="shared" si="463"/>
        <v/>
      </c>
      <c r="P1961" s="302"/>
      <c r="Q1961" s="302"/>
      <c r="R1961" s="302"/>
      <c r="S1961" s="304" t="str">
        <f t="shared" si="464"/>
        <v/>
      </c>
      <c r="T1961" s="304"/>
      <c r="U1961" s="304"/>
      <c r="V1961" s="302" t="str">
        <f t="shared" si="466"/>
        <v/>
      </c>
      <c r="W1961" s="302"/>
      <c r="X1961" s="302"/>
      <c r="Y1961" s="302"/>
      <c r="Z1961" s="304" t="str">
        <f t="shared" si="465"/>
        <v/>
      </c>
      <c r="AA1961" s="304"/>
      <c r="AB1961" s="307"/>
    </row>
    <row r="1962" spans="1:29" ht="15.75" customHeight="1" x14ac:dyDescent="0.15">
      <c r="A1962" s="116" t="str">
        <f t="shared" ref="A1962:A1968" si="467">IF(液状化L1の有無="","","×")</f>
        <v/>
      </c>
      <c r="I1962" s="183"/>
      <c r="J1962" s="183"/>
      <c r="K1962" s="183"/>
      <c r="L1962" s="183"/>
      <c r="M1962" s="183"/>
      <c r="N1962" s="183"/>
      <c r="O1962" s="183"/>
      <c r="P1962" s="183"/>
      <c r="Q1962" s="183"/>
      <c r="R1962" s="183"/>
      <c r="S1962" s="183"/>
      <c r="T1962" s="183"/>
      <c r="U1962" s="50" t="s">
        <v>119</v>
      </c>
      <c r="V1962" s="248" t="s">
        <v>551</v>
      </c>
      <c r="W1962" s="248"/>
      <c r="X1962" s="183" t="s">
        <v>25</v>
      </c>
      <c r="Y1962" s="321">
        <f>杭先端径*0.1</f>
        <v>0.15000000000000002</v>
      </c>
      <c r="Z1962" s="321"/>
      <c r="AA1962" s="321"/>
      <c r="AB1962" s="62" t="s">
        <v>416</v>
      </c>
      <c r="AC1962" s="179" t="s">
        <v>149</v>
      </c>
    </row>
    <row r="1963" spans="1:29" ht="15.75" customHeight="1" x14ac:dyDescent="0.15">
      <c r="A1963" s="116" t="str">
        <f t="shared" si="467"/>
        <v/>
      </c>
      <c r="B1963" s="179" t="s">
        <v>571</v>
      </c>
    </row>
    <row r="1964" spans="1:29" ht="15.75" customHeight="1" x14ac:dyDescent="0.15">
      <c r="A1964" s="116" t="str">
        <f t="shared" si="467"/>
        <v/>
      </c>
    </row>
    <row r="1965" spans="1:29" s="23" customFormat="1" ht="15.75" customHeight="1" x14ac:dyDescent="0.15">
      <c r="A1965" s="116" t="str">
        <f t="shared" si="467"/>
        <v/>
      </c>
      <c r="B1965" s="179"/>
      <c r="I1965" s="341" t="s">
        <v>418</v>
      </c>
      <c r="J1965" s="261"/>
      <c r="K1965" s="261"/>
      <c r="L1965" s="261"/>
      <c r="M1965" s="261"/>
      <c r="N1965" s="261"/>
      <c r="O1965" s="261"/>
      <c r="P1965" s="261"/>
      <c r="Q1965" s="261"/>
      <c r="R1965" s="261"/>
      <c r="S1965" s="261"/>
      <c r="T1965" s="261"/>
      <c r="U1965" s="261"/>
      <c r="V1965" s="261"/>
      <c r="W1965" s="261"/>
      <c r="X1965" s="261"/>
      <c r="Y1965" s="261"/>
      <c r="Z1965" s="261"/>
      <c r="AA1965" s="261"/>
      <c r="AB1965" s="342"/>
    </row>
    <row r="1966" spans="1:29" s="54" customFormat="1" ht="15.75" customHeight="1" x14ac:dyDescent="0.15">
      <c r="A1966" s="116" t="str">
        <f t="shared" si="467"/>
        <v/>
      </c>
      <c r="B1966" s="179"/>
      <c r="I1966" s="330" t="s">
        <v>74</v>
      </c>
      <c r="J1966" s="279"/>
      <c r="K1966" s="279"/>
      <c r="L1966" s="343" t="s">
        <v>181</v>
      </c>
      <c r="M1966" s="344"/>
      <c r="N1966" s="344"/>
      <c r="O1966" s="244" t="s">
        <v>544</v>
      </c>
      <c r="P1966" s="244"/>
      <c r="Q1966" s="244"/>
      <c r="R1966" s="244"/>
      <c r="S1966" s="244"/>
      <c r="T1966" s="244"/>
      <c r="U1966" s="244"/>
      <c r="V1966" s="244" t="s">
        <v>545</v>
      </c>
      <c r="W1966" s="244"/>
      <c r="X1966" s="244"/>
      <c r="Y1966" s="244"/>
      <c r="Z1966" s="244"/>
      <c r="AA1966" s="244"/>
      <c r="AB1966" s="276"/>
    </row>
    <row r="1967" spans="1:29" s="54" customFormat="1" ht="15.75" customHeight="1" x14ac:dyDescent="0.15">
      <c r="A1967" s="116" t="str">
        <f t="shared" si="467"/>
        <v/>
      </c>
      <c r="B1967" s="179"/>
      <c r="I1967" s="330"/>
      <c r="J1967" s="279"/>
      <c r="K1967" s="279"/>
      <c r="L1967" s="343"/>
      <c r="M1967" s="344"/>
      <c r="N1967" s="344"/>
      <c r="O1967" s="279" t="s">
        <v>543</v>
      </c>
      <c r="P1967" s="279"/>
      <c r="Q1967" s="279"/>
      <c r="R1967" s="279"/>
      <c r="S1967" s="326" t="s">
        <v>514</v>
      </c>
      <c r="T1967" s="326"/>
      <c r="U1967" s="326"/>
      <c r="V1967" s="279" t="s">
        <v>543</v>
      </c>
      <c r="W1967" s="279"/>
      <c r="X1967" s="279"/>
      <c r="Y1967" s="279"/>
      <c r="Z1967" s="326" t="s">
        <v>515</v>
      </c>
      <c r="AA1967" s="326"/>
      <c r="AB1967" s="331"/>
    </row>
    <row r="1968" spans="1:29" s="54" customFormat="1" ht="15.75" customHeight="1" x14ac:dyDescent="0.15">
      <c r="A1968" s="116" t="str">
        <f t="shared" si="467"/>
        <v/>
      </c>
      <c r="B1968" s="179"/>
      <c r="I1968" s="258"/>
      <c r="J1968" s="259"/>
      <c r="K1968" s="259"/>
      <c r="L1968" s="262"/>
      <c r="M1968" s="262"/>
      <c r="N1968" s="262"/>
      <c r="O1968" s="259"/>
      <c r="P1968" s="259"/>
      <c r="Q1968" s="259"/>
      <c r="R1968" s="259"/>
      <c r="S1968" s="327"/>
      <c r="T1968" s="327"/>
      <c r="U1968" s="327"/>
      <c r="V1968" s="259"/>
      <c r="W1968" s="259"/>
      <c r="X1968" s="259"/>
      <c r="Y1968" s="259"/>
      <c r="Z1968" s="327"/>
      <c r="AA1968" s="327"/>
      <c r="AB1968" s="332"/>
    </row>
    <row r="1969" spans="1:62" s="54" customFormat="1" ht="15.75" customHeight="1" x14ac:dyDescent="0.15">
      <c r="A1969" s="122" t="str">
        <f t="shared" ref="A1969:A1984" si="468">IF(液状化L1の有無="",IF(I1969="","×",""),"×")</f>
        <v/>
      </c>
      <c r="B1969" s="53"/>
      <c r="I1969" s="335">
        <f t="shared" ref="I1969:I1984" si="469">IF(U695="","",U695)</f>
        <v>2</v>
      </c>
      <c r="J1969" s="336"/>
      <c r="K1969" s="336"/>
      <c r="L1969" s="337">
        <f t="shared" ref="L1969:L1984" si="470">IF(AB695="","",AB695)</f>
        <v>0.33000001311302185</v>
      </c>
      <c r="M1969" s="337"/>
      <c r="N1969" s="337"/>
      <c r="O1969" s="338">
        <f t="shared" ref="O1969:O1984" si="471">AE695</f>
        <v>0</v>
      </c>
      <c r="P1969" s="338"/>
      <c r="Q1969" s="338"/>
      <c r="R1969" s="338"/>
      <c r="S1969" s="339">
        <f t="shared" ref="S1969:S1984" si="472">AD1716</f>
        <v>0</v>
      </c>
      <c r="T1969" s="339"/>
      <c r="U1969" s="339"/>
      <c r="V1969" s="338">
        <f t="shared" ref="V1969:V1984" si="473">IF(O1969="","",IF(O1969=0,0,ROUND((Z1969-S1969)/(Y$1985-(S1969/O1969)),0)))</f>
        <v>0</v>
      </c>
      <c r="W1969" s="338"/>
      <c r="X1969" s="338"/>
      <c r="Y1969" s="338"/>
      <c r="Z1969" s="339">
        <f t="shared" ref="Z1969:Z1984" si="474">AG1716</f>
        <v>0</v>
      </c>
      <c r="AA1969" s="339"/>
      <c r="AB1969" s="340"/>
      <c r="AD1969" s="179"/>
      <c r="AE1969" s="179"/>
      <c r="AF1969" s="179"/>
      <c r="AG1969" s="179"/>
      <c r="AH1969" s="179"/>
      <c r="AI1969" s="179"/>
    </row>
    <row r="1970" spans="1:62" s="54" customFormat="1" ht="15.75" customHeight="1" x14ac:dyDescent="0.15">
      <c r="A1970" s="122" t="str">
        <f t="shared" si="468"/>
        <v/>
      </c>
      <c r="B1970" s="53"/>
      <c r="F1970" s="53"/>
      <c r="G1970" s="53"/>
      <c r="H1970" s="55"/>
      <c r="I1970" s="311">
        <f t="shared" si="469"/>
        <v>3</v>
      </c>
      <c r="J1970" s="312"/>
      <c r="K1970" s="312"/>
      <c r="L1970" s="313">
        <f t="shared" si="470"/>
        <v>1.5</v>
      </c>
      <c r="M1970" s="313"/>
      <c r="N1970" s="313"/>
      <c r="O1970" s="314">
        <f t="shared" si="471"/>
        <v>0</v>
      </c>
      <c r="P1970" s="314"/>
      <c r="Q1970" s="314"/>
      <c r="R1970" s="314"/>
      <c r="S1970" s="315">
        <f t="shared" si="472"/>
        <v>0</v>
      </c>
      <c r="T1970" s="315"/>
      <c r="U1970" s="315"/>
      <c r="V1970" s="314">
        <f t="shared" si="473"/>
        <v>0</v>
      </c>
      <c r="W1970" s="314"/>
      <c r="X1970" s="314"/>
      <c r="Y1970" s="314"/>
      <c r="Z1970" s="315">
        <f t="shared" si="474"/>
        <v>0</v>
      </c>
      <c r="AA1970" s="315"/>
      <c r="AB1970" s="316"/>
      <c r="AD1970" s="179"/>
      <c r="AE1970" s="179"/>
      <c r="AF1970" s="179"/>
      <c r="AG1970" s="179"/>
      <c r="AH1970" s="179"/>
      <c r="AI1970" s="179"/>
    </row>
    <row r="1971" spans="1:62" ht="15.75" customHeight="1" x14ac:dyDescent="0.15">
      <c r="A1971" s="122" t="str">
        <f t="shared" si="468"/>
        <v/>
      </c>
      <c r="B1971" s="53"/>
      <c r="I1971" s="311">
        <f t="shared" si="469"/>
        <v>4</v>
      </c>
      <c r="J1971" s="312"/>
      <c r="K1971" s="312"/>
      <c r="L1971" s="313">
        <f t="shared" si="470"/>
        <v>5.0999999046325684</v>
      </c>
      <c r="M1971" s="313"/>
      <c r="N1971" s="313"/>
      <c r="O1971" s="314">
        <f t="shared" si="471"/>
        <v>0</v>
      </c>
      <c r="P1971" s="314"/>
      <c r="Q1971" s="314"/>
      <c r="R1971" s="314"/>
      <c r="S1971" s="315">
        <f t="shared" si="472"/>
        <v>0</v>
      </c>
      <c r="T1971" s="315"/>
      <c r="U1971" s="315"/>
      <c r="V1971" s="314">
        <f t="shared" si="473"/>
        <v>0</v>
      </c>
      <c r="W1971" s="314"/>
      <c r="X1971" s="314"/>
      <c r="Y1971" s="314"/>
      <c r="Z1971" s="315">
        <f t="shared" si="474"/>
        <v>0</v>
      </c>
      <c r="AA1971" s="315"/>
      <c r="AB1971" s="316"/>
      <c r="AC1971" s="24"/>
      <c r="AJ1971" s="24"/>
      <c r="AK1971" s="24"/>
      <c r="AL1971" s="24"/>
      <c r="AM1971" s="24"/>
      <c r="AN1971" s="24"/>
      <c r="AZ1971" s="179"/>
      <c r="BA1971" s="179"/>
      <c r="BB1971" s="179"/>
      <c r="BC1971" s="179"/>
      <c r="BD1971" s="179"/>
      <c r="BE1971" s="179"/>
      <c r="BF1971" s="179"/>
      <c r="BG1971" s="179"/>
      <c r="BH1971" s="179"/>
      <c r="BI1971" s="179"/>
      <c r="BJ1971" s="179"/>
    </row>
    <row r="1972" spans="1:62" ht="15.75" customHeight="1" x14ac:dyDescent="0.15">
      <c r="A1972" s="122" t="str">
        <f t="shared" si="468"/>
        <v/>
      </c>
      <c r="B1972" s="53"/>
      <c r="I1972" s="311">
        <f t="shared" si="469"/>
        <v>4</v>
      </c>
      <c r="J1972" s="312"/>
      <c r="K1972" s="312"/>
      <c r="L1972" s="313">
        <f t="shared" si="470"/>
        <v>1.4500002861022949</v>
      </c>
      <c r="M1972" s="313"/>
      <c r="N1972" s="313"/>
      <c r="O1972" s="314">
        <f t="shared" si="471"/>
        <v>20145.462891144547</v>
      </c>
      <c r="P1972" s="314"/>
      <c r="Q1972" s="314"/>
      <c r="R1972" s="314"/>
      <c r="S1972" s="315">
        <f t="shared" si="472"/>
        <v>103.7</v>
      </c>
      <c r="T1972" s="315"/>
      <c r="U1972" s="315"/>
      <c r="V1972" s="314">
        <f t="shared" si="473"/>
        <v>130</v>
      </c>
      <c r="W1972" s="314"/>
      <c r="X1972" s="314"/>
      <c r="Y1972" s="314"/>
      <c r="Z1972" s="315">
        <f t="shared" si="474"/>
        <v>122.5</v>
      </c>
      <c r="AA1972" s="315"/>
      <c r="AB1972" s="316"/>
    </row>
    <row r="1973" spans="1:62" ht="15.75" customHeight="1" x14ac:dyDescent="0.15">
      <c r="A1973" s="122" t="str">
        <f t="shared" si="468"/>
        <v/>
      </c>
      <c r="B1973" s="53"/>
      <c r="I1973" s="311">
        <f t="shared" si="469"/>
        <v>5</v>
      </c>
      <c r="J1973" s="312"/>
      <c r="K1973" s="312"/>
      <c r="L1973" s="313">
        <f t="shared" si="470"/>
        <v>3.4500000476837158</v>
      </c>
      <c r="M1973" s="313"/>
      <c r="N1973" s="313"/>
      <c r="O1973" s="314">
        <f t="shared" si="471"/>
        <v>20145.462891144547</v>
      </c>
      <c r="P1973" s="314"/>
      <c r="Q1973" s="314"/>
      <c r="R1973" s="314"/>
      <c r="S1973" s="315">
        <f t="shared" si="472"/>
        <v>192.8</v>
      </c>
      <c r="T1973" s="315"/>
      <c r="U1973" s="315"/>
      <c r="V1973" s="314">
        <f t="shared" si="473"/>
        <v>250</v>
      </c>
      <c r="W1973" s="314"/>
      <c r="X1973" s="314"/>
      <c r="Y1973" s="314"/>
      <c r="Z1973" s="315">
        <f t="shared" si="474"/>
        <v>227.9</v>
      </c>
      <c r="AA1973" s="315"/>
      <c r="AB1973" s="316"/>
    </row>
    <row r="1974" spans="1:62" ht="15.75" customHeight="1" x14ac:dyDescent="0.15">
      <c r="A1974" s="122" t="str">
        <f t="shared" si="468"/>
        <v/>
      </c>
      <c r="B1974" s="53"/>
      <c r="I1974" s="311">
        <f t="shared" si="469"/>
        <v>6</v>
      </c>
      <c r="J1974" s="312"/>
      <c r="K1974" s="312"/>
      <c r="L1974" s="313">
        <f t="shared" si="470"/>
        <v>2.3499999046325684</v>
      </c>
      <c r="M1974" s="313"/>
      <c r="N1974" s="313"/>
      <c r="O1974" s="314">
        <f t="shared" si="471"/>
        <v>20145.462891144547</v>
      </c>
      <c r="P1974" s="314"/>
      <c r="Q1974" s="314"/>
      <c r="R1974" s="314"/>
      <c r="S1974" s="315">
        <f t="shared" si="472"/>
        <v>311</v>
      </c>
      <c r="T1974" s="315"/>
      <c r="U1974" s="315"/>
      <c r="V1974" s="314">
        <f t="shared" si="473"/>
        <v>421</v>
      </c>
      <c r="W1974" s="314"/>
      <c r="X1974" s="314"/>
      <c r="Y1974" s="314"/>
      <c r="Z1974" s="315">
        <f t="shared" si="474"/>
        <v>367.6</v>
      </c>
      <c r="AA1974" s="315"/>
      <c r="AB1974" s="316"/>
    </row>
    <row r="1975" spans="1:62" ht="15.75" customHeight="1" x14ac:dyDescent="0.15">
      <c r="A1975" s="122" t="str">
        <f t="shared" si="468"/>
        <v/>
      </c>
      <c r="B1975" s="53"/>
      <c r="I1975" s="311">
        <f t="shared" si="469"/>
        <v>7</v>
      </c>
      <c r="J1975" s="312"/>
      <c r="K1975" s="312"/>
      <c r="L1975" s="313">
        <f t="shared" si="470"/>
        <v>8.6000003814697266</v>
      </c>
      <c r="M1975" s="313"/>
      <c r="N1975" s="313"/>
      <c r="O1975" s="314">
        <f t="shared" si="471"/>
        <v>95557.823744240741</v>
      </c>
      <c r="P1975" s="314"/>
      <c r="Q1975" s="314"/>
      <c r="R1975" s="314"/>
      <c r="S1975" s="315">
        <f t="shared" si="472"/>
        <v>1036.7</v>
      </c>
      <c r="T1975" s="315"/>
      <c r="U1975" s="315"/>
      <c r="V1975" s="314">
        <f t="shared" si="473"/>
        <v>1355</v>
      </c>
      <c r="W1975" s="314"/>
      <c r="X1975" s="314"/>
      <c r="Y1975" s="314"/>
      <c r="Z1975" s="315">
        <f t="shared" si="474"/>
        <v>1225.2</v>
      </c>
      <c r="AA1975" s="315"/>
      <c r="AB1975" s="316"/>
    </row>
    <row r="1976" spans="1:62" ht="15.75" customHeight="1" x14ac:dyDescent="0.15">
      <c r="A1976" s="122" t="str">
        <f t="shared" si="468"/>
        <v/>
      </c>
      <c r="B1976" s="53"/>
      <c r="I1976" s="311">
        <f t="shared" si="469"/>
        <v>8</v>
      </c>
      <c r="J1976" s="312"/>
      <c r="K1976" s="312"/>
      <c r="L1976" s="313">
        <f t="shared" si="470"/>
        <v>2.2000000476837158</v>
      </c>
      <c r="M1976" s="313"/>
      <c r="N1976" s="313"/>
      <c r="O1976" s="314">
        <f t="shared" si="471"/>
        <v>62981.078722841376</v>
      </c>
      <c r="P1976" s="314"/>
      <c r="Q1976" s="314"/>
      <c r="R1976" s="314"/>
      <c r="S1976" s="315">
        <f t="shared" si="472"/>
        <v>307.39999999999998</v>
      </c>
      <c r="T1976" s="315"/>
      <c r="U1976" s="315"/>
      <c r="V1976" s="314">
        <f t="shared" si="473"/>
        <v>385</v>
      </c>
      <c r="W1976" s="314"/>
      <c r="X1976" s="314"/>
      <c r="Y1976" s="314"/>
      <c r="Z1976" s="315">
        <f t="shared" si="474"/>
        <v>363.3</v>
      </c>
      <c r="AA1976" s="315"/>
      <c r="AB1976" s="316"/>
    </row>
    <row r="1977" spans="1:62" ht="15.75" customHeight="1" x14ac:dyDescent="0.15">
      <c r="A1977" s="122" t="str">
        <f t="shared" si="468"/>
        <v/>
      </c>
      <c r="B1977" s="53"/>
      <c r="I1977" s="311">
        <f t="shared" si="469"/>
        <v>9</v>
      </c>
      <c r="J1977" s="312"/>
      <c r="K1977" s="312"/>
      <c r="L1977" s="313">
        <f t="shared" si="470"/>
        <v>1.5</v>
      </c>
      <c r="M1977" s="313"/>
      <c r="N1977" s="313"/>
      <c r="O1977" s="314">
        <f t="shared" si="471"/>
        <v>102635.83199277853</v>
      </c>
      <c r="P1977" s="314"/>
      <c r="Q1977" s="314"/>
      <c r="R1977" s="314"/>
      <c r="S1977" s="315">
        <f t="shared" si="472"/>
        <v>762</v>
      </c>
      <c r="T1977" s="315"/>
      <c r="U1977" s="315"/>
      <c r="V1977" s="314">
        <f t="shared" si="473"/>
        <v>971</v>
      </c>
      <c r="W1977" s="314"/>
      <c r="X1977" s="314"/>
      <c r="Y1977" s="314"/>
      <c r="Z1977" s="315">
        <f t="shared" si="474"/>
        <v>900.5</v>
      </c>
      <c r="AA1977" s="315"/>
      <c r="AB1977" s="316"/>
    </row>
    <row r="1978" spans="1:62" ht="15.75" customHeight="1" x14ac:dyDescent="0.15">
      <c r="A1978" s="122" t="str">
        <f t="shared" si="468"/>
        <v/>
      </c>
      <c r="B1978" s="53"/>
      <c r="I1978" s="311">
        <f t="shared" si="469"/>
        <v>10</v>
      </c>
      <c r="J1978" s="312"/>
      <c r="K1978" s="312"/>
      <c r="L1978" s="313">
        <f t="shared" si="470"/>
        <v>3.8499999046325684</v>
      </c>
      <c r="M1978" s="313"/>
      <c r="N1978" s="313"/>
      <c r="O1978" s="314">
        <f t="shared" si="471"/>
        <v>73796.011432824234</v>
      </c>
      <c r="P1978" s="314"/>
      <c r="Q1978" s="314"/>
      <c r="R1978" s="314"/>
      <c r="S1978" s="315">
        <f t="shared" si="472"/>
        <v>311.5</v>
      </c>
      <c r="T1978" s="315"/>
      <c r="U1978" s="315"/>
      <c r="V1978" s="314">
        <f t="shared" si="473"/>
        <v>389</v>
      </c>
      <c r="W1978" s="314"/>
      <c r="X1978" s="314"/>
      <c r="Y1978" s="314"/>
      <c r="Z1978" s="315">
        <f t="shared" si="474"/>
        <v>368.2</v>
      </c>
      <c r="AA1978" s="315"/>
      <c r="AB1978" s="316"/>
    </row>
    <row r="1979" spans="1:62" ht="15.75" customHeight="1" x14ac:dyDescent="0.15">
      <c r="A1979" s="122" t="str">
        <f t="shared" si="468"/>
        <v/>
      </c>
      <c r="B1979" s="53"/>
      <c r="I1979" s="311">
        <f t="shared" si="469"/>
        <v>11</v>
      </c>
      <c r="J1979" s="312"/>
      <c r="K1979" s="312"/>
      <c r="L1979" s="313">
        <f t="shared" si="470"/>
        <v>2.4000000953674316</v>
      </c>
      <c r="M1979" s="313"/>
      <c r="N1979" s="313"/>
      <c r="O1979" s="314">
        <f t="shared" si="471"/>
        <v>102635.83199277853</v>
      </c>
      <c r="P1979" s="314"/>
      <c r="Q1979" s="314"/>
      <c r="R1979" s="314"/>
      <c r="S1979" s="315">
        <f t="shared" si="472"/>
        <v>1016</v>
      </c>
      <c r="T1979" s="315"/>
      <c r="U1979" s="315"/>
      <c r="V1979" s="314">
        <f t="shared" si="473"/>
        <v>1318</v>
      </c>
      <c r="W1979" s="314"/>
      <c r="X1979" s="314"/>
      <c r="Y1979" s="314"/>
      <c r="Z1979" s="315">
        <f t="shared" si="474"/>
        <v>1200.7</v>
      </c>
      <c r="AA1979" s="315"/>
      <c r="AB1979" s="316"/>
    </row>
    <row r="1980" spans="1:62" ht="15.75" customHeight="1" x14ac:dyDescent="0.15">
      <c r="A1980" s="122" t="str">
        <f t="shared" si="468"/>
        <v/>
      </c>
      <c r="B1980" s="53"/>
      <c r="I1980" s="311">
        <f t="shared" si="469"/>
        <v>12</v>
      </c>
      <c r="J1980" s="312"/>
      <c r="K1980" s="312"/>
      <c r="L1980" s="313">
        <f t="shared" si="470"/>
        <v>2.2699999809265137</v>
      </c>
      <c r="M1980" s="313"/>
      <c r="N1980" s="313"/>
      <c r="O1980" s="314">
        <f t="shared" si="471"/>
        <v>69554.861350478022</v>
      </c>
      <c r="P1980" s="314"/>
      <c r="Q1980" s="314"/>
      <c r="R1980" s="314"/>
      <c r="S1980" s="315">
        <f t="shared" si="472"/>
        <v>311.5</v>
      </c>
      <c r="T1980" s="315"/>
      <c r="U1980" s="315"/>
      <c r="V1980" s="314">
        <f t="shared" si="473"/>
        <v>390</v>
      </c>
      <c r="W1980" s="314"/>
      <c r="X1980" s="314"/>
      <c r="Y1980" s="314"/>
      <c r="Z1980" s="315">
        <f t="shared" si="474"/>
        <v>368.2</v>
      </c>
      <c r="AA1980" s="315"/>
      <c r="AB1980" s="316"/>
    </row>
    <row r="1981" spans="1:62" ht="15.75" hidden="1" customHeight="1" x14ac:dyDescent="0.15">
      <c r="A1981" s="122" t="str">
        <f t="shared" si="468"/>
        <v>×</v>
      </c>
      <c r="B1981" s="53"/>
      <c r="I1981" s="311" t="str">
        <f t="shared" si="469"/>
        <v/>
      </c>
      <c r="J1981" s="312"/>
      <c r="K1981" s="312"/>
      <c r="L1981" s="313" t="str">
        <f t="shared" si="470"/>
        <v/>
      </c>
      <c r="M1981" s="313"/>
      <c r="N1981" s="313"/>
      <c r="O1981" s="314" t="str">
        <f t="shared" si="471"/>
        <v/>
      </c>
      <c r="P1981" s="314"/>
      <c r="Q1981" s="314"/>
      <c r="R1981" s="314"/>
      <c r="S1981" s="315" t="str">
        <f t="shared" si="472"/>
        <v/>
      </c>
      <c r="T1981" s="315"/>
      <c r="U1981" s="315"/>
      <c r="V1981" s="314" t="str">
        <f t="shared" si="473"/>
        <v/>
      </c>
      <c r="W1981" s="314"/>
      <c r="X1981" s="314"/>
      <c r="Y1981" s="314"/>
      <c r="Z1981" s="315" t="str">
        <f t="shared" si="474"/>
        <v/>
      </c>
      <c r="AA1981" s="315"/>
      <c r="AB1981" s="316"/>
    </row>
    <row r="1982" spans="1:62" ht="15.75" hidden="1" customHeight="1" x14ac:dyDescent="0.15">
      <c r="A1982" s="122" t="str">
        <f t="shared" si="468"/>
        <v>×</v>
      </c>
      <c r="B1982" s="53"/>
      <c r="I1982" s="311" t="str">
        <f t="shared" si="469"/>
        <v/>
      </c>
      <c r="J1982" s="312"/>
      <c r="K1982" s="312"/>
      <c r="L1982" s="313" t="str">
        <f t="shared" si="470"/>
        <v/>
      </c>
      <c r="M1982" s="313"/>
      <c r="N1982" s="313"/>
      <c r="O1982" s="314" t="str">
        <f t="shared" si="471"/>
        <v/>
      </c>
      <c r="P1982" s="314"/>
      <c r="Q1982" s="314"/>
      <c r="R1982" s="314"/>
      <c r="S1982" s="315" t="str">
        <f t="shared" si="472"/>
        <v/>
      </c>
      <c r="T1982" s="315"/>
      <c r="U1982" s="315"/>
      <c r="V1982" s="314" t="str">
        <f t="shared" si="473"/>
        <v/>
      </c>
      <c r="W1982" s="314"/>
      <c r="X1982" s="314"/>
      <c r="Y1982" s="314"/>
      <c r="Z1982" s="315" t="str">
        <f t="shared" si="474"/>
        <v/>
      </c>
      <c r="AA1982" s="315"/>
      <c r="AB1982" s="316"/>
    </row>
    <row r="1983" spans="1:62" ht="15.75" hidden="1" customHeight="1" x14ac:dyDescent="0.15">
      <c r="A1983" s="122" t="str">
        <f t="shared" si="468"/>
        <v>×</v>
      </c>
      <c r="B1983" s="53"/>
      <c r="I1983" s="311" t="str">
        <f t="shared" si="469"/>
        <v/>
      </c>
      <c r="J1983" s="312"/>
      <c r="K1983" s="312"/>
      <c r="L1983" s="313" t="str">
        <f t="shared" si="470"/>
        <v/>
      </c>
      <c r="M1983" s="313"/>
      <c r="N1983" s="313"/>
      <c r="O1983" s="314" t="str">
        <f t="shared" si="471"/>
        <v/>
      </c>
      <c r="P1983" s="314"/>
      <c r="Q1983" s="314"/>
      <c r="R1983" s="314"/>
      <c r="S1983" s="315" t="str">
        <f t="shared" si="472"/>
        <v/>
      </c>
      <c r="T1983" s="315"/>
      <c r="U1983" s="315"/>
      <c r="V1983" s="314" t="str">
        <f t="shared" si="473"/>
        <v/>
      </c>
      <c r="W1983" s="314"/>
      <c r="X1983" s="314"/>
      <c r="Y1983" s="314"/>
      <c r="Z1983" s="315" t="str">
        <f t="shared" si="474"/>
        <v/>
      </c>
      <c r="AA1983" s="315"/>
      <c r="AB1983" s="316"/>
    </row>
    <row r="1984" spans="1:62" ht="15.75" hidden="1" customHeight="1" x14ac:dyDescent="0.15">
      <c r="A1984" s="122" t="str">
        <f t="shared" si="468"/>
        <v>×</v>
      </c>
      <c r="B1984" s="53"/>
      <c r="I1984" s="318" t="str">
        <f t="shared" si="469"/>
        <v/>
      </c>
      <c r="J1984" s="319"/>
      <c r="K1984" s="319"/>
      <c r="L1984" s="320" t="str">
        <f t="shared" si="470"/>
        <v/>
      </c>
      <c r="M1984" s="320"/>
      <c r="N1984" s="320"/>
      <c r="O1984" s="302" t="str">
        <f t="shared" si="471"/>
        <v/>
      </c>
      <c r="P1984" s="302"/>
      <c r="Q1984" s="302"/>
      <c r="R1984" s="302"/>
      <c r="S1984" s="304" t="str">
        <f t="shared" si="472"/>
        <v/>
      </c>
      <c r="T1984" s="304"/>
      <c r="U1984" s="304"/>
      <c r="V1984" s="302" t="str">
        <f t="shared" si="473"/>
        <v/>
      </c>
      <c r="W1984" s="302"/>
      <c r="X1984" s="302"/>
      <c r="Y1984" s="302"/>
      <c r="Z1984" s="304" t="str">
        <f t="shared" si="474"/>
        <v/>
      </c>
      <c r="AA1984" s="304"/>
      <c r="AB1984" s="307"/>
    </row>
    <row r="1985" spans="1:62" ht="15.75" customHeight="1" x14ac:dyDescent="0.15">
      <c r="A1985" s="117" t="str">
        <f>IF(液状化L1の有無="","","×")</f>
        <v/>
      </c>
      <c r="I1985" s="183"/>
      <c r="J1985" s="183"/>
      <c r="K1985" s="183"/>
      <c r="L1985" s="183"/>
      <c r="M1985" s="183"/>
      <c r="N1985" s="183"/>
      <c r="O1985" s="183"/>
      <c r="P1985" s="183"/>
      <c r="Q1985" s="183"/>
      <c r="R1985" s="183"/>
      <c r="S1985" s="183"/>
      <c r="T1985" s="183"/>
      <c r="U1985" s="50" t="s">
        <v>119</v>
      </c>
      <c r="V1985" s="248" t="s">
        <v>551</v>
      </c>
      <c r="W1985" s="248"/>
      <c r="X1985" s="183" t="s">
        <v>25</v>
      </c>
      <c r="Y1985" s="321">
        <f>杭先端径*0.1</f>
        <v>0.15000000000000002</v>
      </c>
      <c r="Z1985" s="321"/>
      <c r="AA1985" s="321"/>
      <c r="AB1985" s="62" t="s">
        <v>416</v>
      </c>
      <c r="AC1985" s="179" t="s">
        <v>149</v>
      </c>
    </row>
    <row r="1986" spans="1:62" ht="15.75" customHeight="1" x14ac:dyDescent="0.15">
      <c r="A1986" s="115" t="str">
        <f t="shared" ref="A1986:A1992" si="475">IF(液状化L2の有無="","","×")</f>
        <v/>
      </c>
      <c r="B1986" s="179" t="s">
        <v>571</v>
      </c>
    </row>
    <row r="1987" spans="1:62" s="53" customFormat="1" ht="15.75" customHeight="1" x14ac:dyDescent="0.15">
      <c r="A1987" s="115" t="str">
        <f t="shared" si="475"/>
        <v/>
      </c>
      <c r="D1987" s="54"/>
      <c r="F1987" s="54"/>
      <c r="AO1987" s="60"/>
      <c r="AP1987" s="60"/>
      <c r="AQ1987" s="60"/>
      <c r="AR1987" s="60"/>
      <c r="AS1987" s="60"/>
      <c r="AT1987" s="60"/>
      <c r="AU1987" s="60"/>
      <c r="AV1987" s="60"/>
      <c r="AW1987" s="60"/>
      <c r="AX1987" s="60"/>
      <c r="AY1987" s="60"/>
      <c r="AZ1987" s="60"/>
      <c r="BA1987" s="60"/>
      <c r="BB1987" s="60"/>
      <c r="BC1987" s="60"/>
      <c r="BD1987" s="60"/>
      <c r="BE1987" s="60"/>
      <c r="BF1987" s="60"/>
      <c r="BG1987" s="60"/>
      <c r="BH1987" s="60"/>
      <c r="BI1987" s="60"/>
      <c r="BJ1987" s="60"/>
    </row>
    <row r="1988" spans="1:62" s="54" customFormat="1" ht="15.75" customHeight="1" x14ac:dyDescent="0.15">
      <c r="A1988" s="115" t="str">
        <f t="shared" si="475"/>
        <v/>
      </c>
      <c r="B1988" s="179"/>
      <c r="I1988" s="87" t="s">
        <v>554</v>
      </c>
      <c r="J1988" s="88"/>
      <c r="K1988" s="88"/>
      <c r="L1988" s="88"/>
      <c r="M1988" s="87"/>
      <c r="N1988" s="87"/>
      <c r="O1988" s="87"/>
      <c r="P1988" s="87"/>
      <c r="Q1988" s="87"/>
      <c r="R1988" s="87"/>
      <c r="S1988" s="87"/>
      <c r="T1988" s="87"/>
      <c r="U1988" s="87"/>
      <c r="V1988" s="87"/>
      <c r="W1988" s="87"/>
      <c r="X1988" s="87"/>
      <c r="Y1988" s="87"/>
      <c r="Z1988" s="87"/>
      <c r="AA1988" s="87"/>
      <c r="AB1988" s="87"/>
    </row>
    <row r="1989" spans="1:62" s="23" customFormat="1" ht="15.75" customHeight="1" x14ac:dyDescent="0.15">
      <c r="A1989" s="115" t="str">
        <f t="shared" si="475"/>
        <v/>
      </c>
      <c r="B1989" s="179"/>
      <c r="I1989" s="341" t="s">
        <v>417</v>
      </c>
      <c r="J1989" s="261"/>
      <c r="K1989" s="261"/>
      <c r="L1989" s="261"/>
      <c r="M1989" s="261"/>
      <c r="N1989" s="261"/>
      <c r="O1989" s="261"/>
      <c r="P1989" s="261"/>
      <c r="Q1989" s="261"/>
      <c r="R1989" s="261"/>
      <c r="S1989" s="261"/>
      <c r="T1989" s="261"/>
      <c r="U1989" s="261"/>
      <c r="V1989" s="261"/>
      <c r="W1989" s="261"/>
      <c r="X1989" s="261"/>
      <c r="Y1989" s="261"/>
      <c r="Z1989" s="261"/>
      <c r="AA1989" s="261"/>
      <c r="AB1989" s="342"/>
    </row>
    <row r="1990" spans="1:62" s="54" customFormat="1" ht="15.75" customHeight="1" x14ac:dyDescent="0.15">
      <c r="A1990" s="115" t="str">
        <f t="shared" si="475"/>
        <v/>
      </c>
      <c r="B1990" s="179"/>
      <c r="I1990" s="330" t="s">
        <v>74</v>
      </c>
      <c r="J1990" s="279"/>
      <c r="K1990" s="279"/>
      <c r="L1990" s="343" t="s">
        <v>181</v>
      </c>
      <c r="M1990" s="344"/>
      <c r="N1990" s="344"/>
      <c r="O1990" s="244" t="s">
        <v>544</v>
      </c>
      <c r="P1990" s="244"/>
      <c r="Q1990" s="244"/>
      <c r="R1990" s="244"/>
      <c r="S1990" s="244"/>
      <c r="T1990" s="244"/>
      <c r="U1990" s="244"/>
      <c r="V1990" s="244" t="s">
        <v>545</v>
      </c>
      <c r="W1990" s="244"/>
      <c r="X1990" s="244"/>
      <c r="Y1990" s="244"/>
      <c r="Z1990" s="244"/>
      <c r="AA1990" s="244"/>
      <c r="AB1990" s="276"/>
    </row>
    <row r="1991" spans="1:62" s="54" customFormat="1" ht="15.75" customHeight="1" x14ac:dyDescent="0.15">
      <c r="A1991" s="115" t="str">
        <f t="shared" si="475"/>
        <v/>
      </c>
      <c r="B1991" s="179"/>
      <c r="I1991" s="330"/>
      <c r="J1991" s="279"/>
      <c r="K1991" s="279"/>
      <c r="L1991" s="343"/>
      <c r="M1991" s="344"/>
      <c r="N1991" s="344"/>
      <c r="O1991" s="279" t="s">
        <v>543</v>
      </c>
      <c r="P1991" s="279"/>
      <c r="Q1991" s="279"/>
      <c r="R1991" s="279"/>
      <c r="S1991" s="326" t="s">
        <v>514</v>
      </c>
      <c r="T1991" s="326"/>
      <c r="U1991" s="326"/>
      <c r="V1991" s="279" t="s">
        <v>543</v>
      </c>
      <c r="W1991" s="279"/>
      <c r="X1991" s="279"/>
      <c r="Y1991" s="279"/>
      <c r="Z1991" s="326" t="s">
        <v>515</v>
      </c>
      <c r="AA1991" s="326"/>
      <c r="AB1991" s="331"/>
    </row>
    <row r="1992" spans="1:62" s="54" customFormat="1" ht="15.75" customHeight="1" x14ac:dyDescent="0.15">
      <c r="A1992" s="115" t="str">
        <f t="shared" si="475"/>
        <v/>
      </c>
      <c r="B1992" s="179"/>
      <c r="I1992" s="258"/>
      <c r="J1992" s="259"/>
      <c r="K1992" s="259"/>
      <c r="L1992" s="262"/>
      <c r="M1992" s="262"/>
      <c r="N1992" s="262"/>
      <c r="O1992" s="259"/>
      <c r="P1992" s="259"/>
      <c r="Q1992" s="259"/>
      <c r="R1992" s="259"/>
      <c r="S1992" s="327"/>
      <c r="T1992" s="327"/>
      <c r="U1992" s="327"/>
      <c r="V1992" s="259"/>
      <c r="W1992" s="259"/>
      <c r="X1992" s="259"/>
      <c r="Y1992" s="259"/>
      <c r="Z1992" s="327"/>
      <c r="AA1992" s="327"/>
      <c r="AB1992" s="332"/>
    </row>
    <row r="1993" spans="1:62" s="54" customFormat="1" ht="15.75" customHeight="1" x14ac:dyDescent="0.15">
      <c r="A1993" s="124" t="str">
        <f t="shared" ref="A1993:A2008" si="476">IF(液状化L2の有無="",IF(I1993="","×",""),"×")</f>
        <v/>
      </c>
      <c r="B1993" s="53"/>
      <c r="I1993" s="335">
        <f t="shared" ref="I1993:I2008" si="477">IF(G718="","",G718)</f>
        <v>2</v>
      </c>
      <c r="J1993" s="336"/>
      <c r="K1993" s="336"/>
      <c r="L1993" s="337">
        <f t="shared" ref="L1993:L2008" si="478">IF(N718="","",N718)</f>
        <v>0.33000001311302185</v>
      </c>
      <c r="M1993" s="337"/>
      <c r="N1993" s="337"/>
      <c r="O1993" s="338">
        <f t="shared" ref="O1993:O2008" si="479">Q718</f>
        <v>0</v>
      </c>
      <c r="P1993" s="338"/>
      <c r="Q1993" s="338"/>
      <c r="R1993" s="338"/>
      <c r="S1993" s="339">
        <f t="shared" ref="S1993:S2008" si="480">O1738</f>
        <v>0</v>
      </c>
      <c r="T1993" s="339"/>
      <c r="U1993" s="339"/>
      <c r="V1993" s="338">
        <f>IF(O1993="","",IF(O1993=0,0,ROUND((Z1993-S1993)/(Y$2009-(S1993/O1993)),0)))</f>
        <v>0</v>
      </c>
      <c r="W1993" s="338"/>
      <c r="X1993" s="338"/>
      <c r="Y1993" s="338"/>
      <c r="Z1993" s="339">
        <f t="shared" ref="Z1993:Z2008" si="481">R1738</f>
        <v>0</v>
      </c>
      <c r="AA1993" s="339"/>
      <c r="AB1993" s="340"/>
      <c r="AD1993" s="179"/>
      <c r="AE1993" s="179"/>
      <c r="AF1993" s="179"/>
      <c r="AG1993" s="179"/>
      <c r="AH1993" s="179"/>
      <c r="AI1993" s="179"/>
    </row>
    <row r="1994" spans="1:62" s="54" customFormat="1" ht="15.75" customHeight="1" x14ac:dyDescent="0.15">
      <c r="A1994" s="124" t="str">
        <f t="shared" si="476"/>
        <v/>
      </c>
      <c r="B1994" s="53"/>
      <c r="F1994" s="53"/>
      <c r="G1994" s="53"/>
      <c r="H1994" s="55"/>
      <c r="I1994" s="311">
        <f t="shared" si="477"/>
        <v>3</v>
      </c>
      <c r="J1994" s="312"/>
      <c r="K1994" s="312"/>
      <c r="L1994" s="313">
        <f t="shared" si="478"/>
        <v>1.5</v>
      </c>
      <c r="M1994" s="313"/>
      <c r="N1994" s="313"/>
      <c r="O1994" s="314">
        <f t="shared" si="479"/>
        <v>0</v>
      </c>
      <c r="P1994" s="314"/>
      <c r="Q1994" s="314"/>
      <c r="R1994" s="314"/>
      <c r="S1994" s="315">
        <f t="shared" si="480"/>
        <v>0</v>
      </c>
      <c r="T1994" s="315"/>
      <c r="U1994" s="315"/>
      <c r="V1994" s="314">
        <f t="shared" ref="V1994:V2008" si="482">IF(O1994="","",IF(O1994=0,0,ROUND((Z1994-S1994)/(Y$2009-(S1994/O1994)),0)))</f>
        <v>0</v>
      </c>
      <c r="W1994" s="314"/>
      <c r="X1994" s="314"/>
      <c r="Y1994" s="314"/>
      <c r="Z1994" s="315">
        <f t="shared" si="481"/>
        <v>0</v>
      </c>
      <c r="AA1994" s="315"/>
      <c r="AB1994" s="316"/>
      <c r="AD1994" s="179"/>
      <c r="AE1994" s="179"/>
      <c r="AF1994" s="179"/>
      <c r="AG1994" s="179"/>
      <c r="AH1994" s="179"/>
      <c r="AI1994" s="179"/>
    </row>
    <row r="1995" spans="1:62" ht="15.75" customHeight="1" x14ac:dyDescent="0.15">
      <c r="A1995" s="124" t="str">
        <f t="shared" si="476"/>
        <v/>
      </c>
      <c r="B1995" s="53"/>
      <c r="I1995" s="311">
        <f t="shared" si="477"/>
        <v>4</v>
      </c>
      <c r="J1995" s="312"/>
      <c r="K1995" s="312"/>
      <c r="L1995" s="313">
        <f t="shared" si="478"/>
        <v>5.2000002861022949</v>
      </c>
      <c r="M1995" s="313"/>
      <c r="N1995" s="313"/>
      <c r="O1995" s="314">
        <f t="shared" si="479"/>
        <v>0</v>
      </c>
      <c r="P1995" s="314"/>
      <c r="Q1995" s="314"/>
      <c r="R1995" s="314"/>
      <c r="S1995" s="315">
        <f t="shared" si="480"/>
        <v>0</v>
      </c>
      <c r="T1995" s="315"/>
      <c r="U1995" s="315"/>
      <c r="V1995" s="314">
        <f t="shared" si="482"/>
        <v>0</v>
      </c>
      <c r="W1995" s="314"/>
      <c r="X1995" s="314"/>
      <c r="Y1995" s="314"/>
      <c r="Z1995" s="315">
        <f t="shared" si="481"/>
        <v>0</v>
      </c>
      <c r="AA1995" s="315"/>
      <c r="AB1995" s="316"/>
      <c r="AC1995" s="24"/>
      <c r="AJ1995" s="24"/>
      <c r="AK1995" s="24"/>
      <c r="AL1995" s="24"/>
      <c r="AM1995" s="24"/>
      <c r="AN1995" s="24"/>
      <c r="AZ1995" s="179"/>
      <c r="BA1995" s="179"/>
      <c r="BB1995" s="179"/>
      <c r="BC1995" s="179"/>
      <c r="BD1995" s="179"/>
      <c r="BE1995" s="179"/>
      <c r="BF1995" s="179"/>
      <c r="BG1995" s="179"/>
      <c r="BH1995" s="179"/>
      <c r="BI1995" s="179"/>
      <c r="BJ1995" s="179"/>
    </row>
    <row r="1996" spans="1:62" ht="15.75" customHeight="1" x14ac:dyDescent="0.15">
      <c r="A1996" s="124" t="str">
        <f t="shared" si="476"/>
        <v/>
      </c>
      <c r="B1996" s="53"/>
      <c r="I1996" s="311">
        <f t="shared" si="477"/>
        <v>4</v>
      </c>
      <c r="J1996" s="312"/>
      <c r="K1996" s="312"/>
      <c r="L1996" s="313">
        <f t="shared" si="478"/>
        <v>1.3499999046325684</v>
      </c>
      <c r="M1996" s="313"/>
      <c r="N1996" s="313"/>
      <c r="O1996" s="314">
        <f t="shared" si="479"/>
        <v>20145.462891144547</v>
      </c>
      <c r="P1996" s="314"/>
      <c r="Q1996" s="314"/>
      <c r="R1996" s="314"/>
      <c r="S1996" s="315">
        <f t="shared" si="480"/>
        <v>103.7</v>
      </c>
      <c r="T1996" s="315"/>
      <c r="U1996" s="315"/>
      <c r="V1996" s="314">
        <f t="shared" si="482"/>
        <v>130</v>
      </c>
      <c r="W1996" s="314"/>
      <c r="X1996" s="314"/>
      <c r="Y1996" s="314"/>
      <c r="Z1996" s="315">
        <f t="shared" si="481"/>
        <v>122.5</v>
      </c>
      <c r="AA1996" s="315"/>
      <c r="AB1996" s="316"/>
    </row>
    <row r="1997" spans="1:62" ht="15.75" customHeight="1" x14ac:dyDescent="0.15">
      <c r="A1997" s="124" t="str">
        <f t="shared" si="476"/>
        <v/>
      </c>
      <c r="B1997" s="53"/>
      <c r="I1997" s="311">
        <f t="shared" si="477"/>
        <v>5</v>
      </c>
      <c r="J1997" s="312"/>
      <c r="K1997" s="312"/>
      <c r="L1997" s="313">
        <f t="shared" si="478"/>
        <v>3.4500000476837158</v>
      </c>
      <c r="M1997" s="313"/>
      <c r="N1997" s="313"/>
      <c r="O1997" s="314">
        <f t="shared" si="479"/>
        <v>20145.462891144547</v>
      </c>
      <c r="P1997" s="314"/>
      <c r="Q1997" s="314"/>
      <c r="R1997" s="314"/>
      <c r="S1997" s="315">
        <f t="shared" si="480"/>
        <v>192.8</v>
      </c>
      <c r="T1997" s="315"/>
      <c r="U1997" s="315"/>
      <c r="V1997" s="314">
        <f t="shared" si="482"/>
        <v>250</v>
      </c>
      <c r="W1997" s="314"/>
      <c r="X1997" s="314"/>
      <c r="Y1997" s="314"/>
      <c r="Z1997" s="315">
        <f t="shared" si="481"/>
        <v>227.9</v>
      </c>
      <c r="AA1997" s="315"/>
      <c r="AB1997" s="316"/>
    </row>
    <row r="1998" spans="1:62" ht="15.75" customHeight="1" x14ac:dyDescent="0.15">
      <c r="A1998" s="124" t="str">
        <f t="shared" si="476"/>
        <v/>
      </c>
      <c r="B1998" s="53"/>
      <c r="I1998" s="311">
        <f t="shared" si="477"/>
        <v>6</v>
      </c>
      <c r="J1998" s="312"/>
      <c r="K1998" s="312"/>
      <c r="L1998" s="313">
        <f t="shared" si="478"/>
        <v>2.3499999046325684</v>
      </c>
      <c r="M1998" s="313"/>
      <c r="N1998" s="313"/>
      <c r="O1998" s="314">
        <f t="shared" si="479"/>
        <v>20145.462891144547</v>
      </c>
      <c r="P1998" s="314"/>
      <c r="Q1998" s="314"/>
      <c r="R1998" s="314"/>
      <c r="S1998" s="315">
        <f t="shared" si="480"/>
        <v>311</v>
      </c>
      <c r="T1998" s="315"/>
      <c r="U1998" s="315"/>
      <c r="V1998" s="314">
        <f t="shared" si="482"/>
        <v>421</v>
      </c>
      <c r="W1998" s="314"/>
      <c r="X1998" s="314"/>
      <c r="Y1998" s="314"/>
      <c r="Z1998" s="315">
        <f t="shared" si="481"/>
        <v>367.6</v>
      </c>
      <c r="AA1998" s="315"/>
      <c r="AB1998" s="316"/>
    </row>
    <row r="1999" spans="1:62" ht="15.75" customHeight="1" x14ac:dyDescent="0.15">
      <c r="A1999" s="124" t="str">
        <f t="shared" si="476"/>
        <v/>
      </c>
      <c r="B1999" s="53"/>
      <c r="I1999" s="311">
        <f t="shared" si="477"/>
        <v>7</v>
      </c>
      <c r="J1999" s="312"/>
      <c r="K1999" s="312"/>
      <c r="L1999" s="313">
        <f t="shared" si="478"/>
        <v>8.6000003814697266</v>
      </c>
      <c r="M1999" s="313"/>
      <c r="N1999" s="313"/>
      <c r="O1999" s="314">
        <f t="shared" si="479"/>
        <v>44136.235190283005</v>
      </c>
      <c r="P1999" s="314"/>
      <c r="Q1999" s="314"/>
      <c r="R1999" s="314"/>
      <c r="S1999" s="315">
        <f t="shared" si="480"/>
        <v>345.2</v>
      </c>
      <c r="T1999" s="315"/>
      <c r="U1999" s="315"/>
      <c r="V1999" s="314">
        <f t="shared" si="482"/>
        <v>442</v>
      </c>
      <c r="W1999" s="314"/>
      <c r="X1999" s="314"/>
      <c r="Y1999" s="314"/>
      <c r="Z1999" s="315">
        <f t="shared" si="481"/>
        <v>408</v>
      </c>
      <c r="AA1999" s="315"/>
      <c r="AB1999" s="316"/>
    </row>
    <row r="2000" spans="1:62" ht="15.75" customHeight="1" x14ac:dyDescent="0.15">
      <c r="A2000" s="124" t="str">
        <f t="shared" si="476"/>
        <v/>
      </c>
      <c r="B2000" s="53"/>
      <c r="I2000" s="311">
        <f t="shared" si="477"/>
        <v>8</v>
      </c>
      <c r="J2000" s="312"/>
      <c r="K2000" s="312"/>
      <c r="L2000" s="313">
        <f t="shared" si="478"/>
        <v>2.2000000476837158</v>
      </c>
      <c r="M2000" s="313"/>
      <c r="N2000" s="313"/>
      <c r="O2000" s="314">
        <f t="shared" si="479"/>
        <v>62981.078722841376</v>
      </c>
      <c r="P2000" s="314"/>
      <c r="Q2000" s="314"/>
      <c r="R2000" s="314"/>
      <c r="S2000" s="315">
        <f t="shared" si="480"/>
        <v>307.39999999999998</v>
      </c>
      <c r="T2000" s="315"/>
      <c r="U2000" s="315"/>
      <c r="V2000" s="314">
        <f t="shared" si="482"/>
        <v>385</v>
      </c>
      <c r="W2000" s="314"/>
      <c r="X2000" s="314"/>
      <c r="Y2000" s="314"/>
      <c r="Z2000" s="315">
        <f t="shared" si="481"/>
        <v>363.3</v>
      </c>
      <c r="AA2000" s="315"/>
      <c r="AB2000" s="316"/>
    </row>
    <row r="2001" spans="1:35" ht="15.75" customHeight="1" x14ac:dyDescent="0.15">
      <c r="A2001" s="124" t="str">
        <f t="shared" si="476"/>
        <v/>
      </c>
      <c r="B2001" s="53"/>
      <c r="I2001" s="311">
        <f t="shared" si="477"/>
        <v>9</v>
      </c>
      <c r="J2001" s="312"/>
      <c r="K2001" s="312"/>
      <c r="L2001" s="313">
        <f t="shared" si="478"/>
        <v>1.5</v>
      </c>
      <c r="M2001" s="313"/>
      <c r="N2001" s="313"/>
      <c r="O2001" s="314">
        <f t="shared" si="479"/>
        <v>102635.83199277853</v>
      </c>
      <c r="P2001" s="314"/>
      <c r="Q2001" s="314"/>
      <c r="R2001" s="314"/>
      <c r="S2001" s="315">
        <f t="shared" si="480"/>
        <v>762</v>
      </c>
      <c r="T2001" s="315"/>
      <c r="U2001" s="315"/>
      <c r="V2001" s="314">
        <f t="shared" si="482"/>
        <v>971</v>
      </c>
      <c r="W2001" s="314"/>
      <c r="X2001" s="314"/>
      <c r="Y2001" s="314"/>
      <c r="Z2001" s="315">
        <f t="shared" si="481"/>
        <v>900.5</v>
      </c>
      <c r="AA2001" s="315"/>
      <c r="AB2001" s="316"/>
    </row>
    <row r="2002" spans="1:35" ht="15.75" customHeight="1" x14ac:dyDescent="0.15">
      <c r="A2002" s="124" t="str">
        <f t="shared" si="476"/>
        <v/>
      </c>
      <c r="B2002" s="53"/>
      <c r="I2002" s="311">
        <f t="shared" si="477"/>
        <v>10</v>
      </c>
      <c r="J2002" s="312"/>
      <c r="K2002" s="312"/>
      <c r="L2002" s="313">
        <f t="shared" si="478"/>
        <v>3.8499999046325684</v>
      </c>
      <c r="M2002" s="313"/>
      <c r="N2002" s="313"/>
      <c r="O2002" s="314">
        <f t="shared" si="479"/>
        <v>73796.011432824234</v>
      </c>
      <c r="P2002" s="314"/>
      <c r="Q2002" s="314"/>
      <c r="R2002" s="314"/>
      <c r="S2002" s="315">
        <f t="shared" si="480"/>
        <v>311.5</v>
      </c>
      <c r="T2002" s="315"/>
      <c r="U2002" s="315"/>
      <c r="V2002" s="314">
        <f t="shared" si="482"/>
        <v>389</v>
      </c>
      <c r="W2002" s="314"/>
      <c r="X2002" s="314"/>
      <c r="Y2002" s="314"/>
      <c r="Z2002" s="315">
        <f t="shared" si="481"/>
        <v>368.2</v>
      </c>
      <c r="AA2002" s="315"/>
      <c r="AB2002" s="316"/>
    </row>
    <row r="2003" spans="1:35" ht="15.75" customHeight="1" x14ac:dyDescent="0.15">
      <c r="A2003" s="124" t="str">
        <f t="shared" si="476"/>
        <v/>
      </c>
      <c r="B2003" s="53"/>
      <c r="I2003" s="311">
        <f t="shared" si="477"/>
        <v>11</v>
      </c>
      <c r="J2003" s="312"/>
      <c r="K2003" s="312"/>
      <c r="L2003" s="313">
        <f t="shared" si="478"/>
        <v>2.4000000953674316</v>
      </c>
      <c r="M2003" s="313"/>
      <c r="N2003" s="313"/>
      <c r="O2003" s="314">
        <f t="shared" si="479"/>
        <v>102635.83199277853</v>
      </c>
      <c r="P2003" s="314"/>
      <c r="Q2003" s="314"/>
      <c r="R2003" s="314"/>
      <c r="S2003" s="315">
        <f t="shared" si="480"/>
        <v>1016</v>
      </c>
      <c r="T2003" s="315"/>
      <c r="U2003" s="315"/>
      <c r="V2003" s="314">
        <f t="shared" si="482"/>
        <v>1318</v>
      </c>
      <c r="W2003" s="314"/>
      <c r="X2003" s="314"/>
      <c r="Y2003" s="314"/>
      <c r="Z2003" s="315">
        <f t="shared" si="481"/>
        <v>1200.7</v>
      </c>
      <c r="AA2003" s="315"/>
      <c r="AB2003" s="316"/>
    </row>
    <row r="2004" spans="1:35" ht="15.75" customHeight="1" x14ac:dyDescent="0.15">
      <c r="A2004" s="124" t="str">
        <f t="shared" si="476"/>
        <v/>
      </c>
      <c r="B2004" s="53"/>
      <c r="I2004" s="311">
        <f t="shared" si="477"/>
        <v>12</v>
      </c>
      <c r="J2004" s="312"/>
      <c r="K2004" s="312"/>
      <c r="L2004" s="313">
        <f t="shared" si="478"/>
        <v>2.2699999809265137</v>
      </c>
      <c r="M2004" s="313"/>
      <c r="N2004" s="313"/>
      <c r="O2004" s="314">
        <f t="shared" si="479"/>
        <v>69554.861350478022</v>
      </c>
      <c r="P2004" s="314"/>
      <c r="Q2004" s="314"/>
      <c r="R2004" s="314"/>
      <c r="S2004" s="315">
        <f t="shared" si="480"/>
        <v>311.5</v>
      </c>
      <c r="T2004" s="315"/>
      <c r="U2004" s="315"/>
      <c r="V2004" s="314">
        <f t="shared" si="482"/>
        <v>390</v>
      </c>
      <c r="W2004" s="314"/>
      <c r="X2004" s="314"/>
      <c r="Y2004" s="314"/>
      <c r="Z2004" s="315">
        <f t="shared" si="481"/>
        <v>368.2</v>
      </c>
      <c r="AA2004" s="315"/>
      <c r="AB2004" s="316"/>
    </row>
    <row r="2005" spans="1:35" ht="15.75" hidden="1" customHeight="1" x14ac:dyDescent="0.15">
      <c r="A2005" s="124" t="str">
        <f t="shared" si="476"/>
        <v>×</v>
      </c>
      <c r="B2005" s="53"/>
      <c r="I2005" s="311" t="str">
        <f t="shared" si="477"/>
        <v/>
      </c>
      <c r="J2005" s="312"/>
      <c r="K2005" s="312"/>
      <c r="L2005" s="313" t="str">
        <f t="shared" si="478"/>
        <v/>
      </c>
      <c r="M2005" s="313"/>
      <c r="N2005" s="313"/>
      <c r="O2005" s="314" t="str">
        <f t="shared" si="479"/>
        <v/>
      </c>
      <c r="P2005" s="314"/>
      <c r="Q2005" s="314"/>
      <c r="R2005" s="314"/>
      <c r="S2005" s="315" t="str">
        <f t="shared" si="480"/>
        <v/>
      </c>
      <c r="T2005" s="315"/>
      <c r="U2005" s="315"/>
      <c r="V2005" s="314" t="str">
        <f t="shared" si="482"/>
        <v/>
      </c>
      <c r="W2005" s="314"/>
      <c r="X2005" s="314"/>
      <c r="Y2005" s="314"/>
      <c r="Z2005" s="315" t="str">
        <f t="shared" si="481"/>
        <v/>
      </c>
      <c r="AA2005" s="315"/>
      <c r="AB2005" s="316"/>
    </row>
    <row r="2006" spans="1:35" ht="15.75" hidden="1" customHeight="1" x14ac:dyDescent="0.15">
      <c r="A2006" s="124" t="str">
        <f t="shared" si="476"/>
        <v>×</v>
      </c>
      <c r="B2006" s="53"/>
      <c r="I2006" s="311" t="str">
        <f t="shared" si="477"/>
        <v/>
      </c>
      <c r="J2006" s="312"/>
      <c r="K2006" s="312"/>
      <c r="L2006" s="313" t="str">
        <f t="shared" si="478"/>
        <v/>
      </c>
      <c r="M2006" s="313"/>
      <c r="N2006" s="313"/>
      <c r="O2006" s="314" t="str">
        <f t="shared" si="479"/>
        <v/>
      </c>
      <c r="P2006" s="314"/>
      <c r="Q2006" s="314"/>
      <c r="R2006" s="314"/>
      <c r="S2006" s="315" t="str">
        <f t="shared" si="480"/>
        <v/>
      </c>
      <c r="T2006" s="315"/>
      <c r="U2006" s="315"/>
      <c r="V2006" s="314" t="str">
        <f t="shared" si="482"/>
        <v/>
      </c>
      <c r="W2006" s="314"/>
      <c r="X2006" s="314"/>
      <c r="Y2006" s="314"/>
      <c r="Z2006" s="315" t="str">
        <f t="shared" si="481"/>
        <v/>
      </c>
      <c r="AA2006" s="315"/>
      <c r="AB2006" s="316"/>
    </row>
    <row r="2007" spans="1:35" ht="15.75" hidden="1" customHeight="1" x14ac:dyDescent="0.15">
      <c r="A2007" s="124" t="str">
        <f t="shared" si="476"/>
        <v>×</v>
      </c>
      <c r="B2007" s="53"/>
      <c r="I2007" s="311" t="str">
        <f t="shared" si="477"/>
        <v/>
      </c>
      <c r="J2007" s="312"/>
      <c r="K2007" s="312"/>
      <c r="L2007" s="313" t="str">
        <f t="shared" si="478"/>
        <v/>
      </c>
      <c r="M2007" s="313"/>
      <c r="N2007" s="313"/>
      <c r="O2007" s="314" t="str">
        <f t="shared" si="479"/>
        <v/>
      </c>
      <c r="P2007" s="314"/>
      <c r="Q2007" s="314"/>
      <c r="R2007" s="314"/>
      <c r="S2007" s="315" t="str">
        <f t="shared" si="480"/>
        <v/>
      </c>
      <c r="T2007" s="315"/>
      <c r="U2007" s="315"/>
      <c r="V2007" s="314" t="str">
        <f t="shared" si="482"/>
        <v/>
      </c>
      <c r="W2007" s="314"/>
      <c r="X2007" s="314"/>
      <c r="Y2007" s="314"/>
      <c r="Z2007" s="315" t="str">
        <f t="shared" si="481"/>
        <v/>
      </c>
      <c r="AA2007" s="315"/>
      <c r="AB2007" s="316"/>
    </row>
    <row r="2008" spans="1:35" ht="15.75" hidden="1" customHeight="1" x14ac:dyDescent="0.15">
      <c r="A2008" s="124" t="str">
        <f t="shared" si="476"/>
        <v>×</v>
      </c>
      <c r="B2008" s="53"/>
      <c r="I2008" s="318" t="str">
        <f t="shared" si="477"/>
        <v/>
      </c>
      <c r="J2008" s="319"/>
      <c r="K2008" s="319"/>
      <c r="L2008" s="320" t="str">
        <f t="shared" si="478"/>
        <v/>
      </c>
      <c r="M2008" s="320"/>
      <c r="N2008" s="320"/>
      <c r="O2008" s="302" t="str">
        <f t="shared" si="479"/>
        <v/>
      </c>
      <c r="P2008" s="302"/>
      <c r="Q2008" s="302"/>
      <c r="R2008" s="302"/>
      <c r="S2008" s="304" t="str">
        <f t="shared" si="480"/>
        <v/>
      </c>
      <c r="T2008" s="304"/>
      <c r="U2008" s="304"/>
      <c r="V2008" s="302" t="str">
        <f t="shared" si="482"/>
        <v/>
      </c>
      <c r="W2008" s="302"/>
      <c r="X2008" s="302"/>
      <c r="Y2008" s="302"/>
      <c r="Z2008" s="304" t="str">
        <f t="shared" si="481"/>
        <v/>
      </c>
      <c r="AA2008" s="304"/>
      <c r="AB2008" s="307"/>
    </row>
    <row r="2009" spans="1:35" ht="15.75" customHeight="1" x14ac:dyDescent="0.15">
      <c r="A2009" s="115" t="str">
        <f t="shared" ref="A2009:A2015" si="483">IF(液状化L2の有無="","","×")</f>
        <v/>
      </c>
      <c r="I2009" s="183"/>
      <c r="J2009" s="183"/>
      <c r="K2009" s="183"/>
      <c r="L2009" s="183"/>
      <c r="M2009" s="183"/>
      <c r="N2009" s="183"/>
      <c r="O2009" s="183"/>
      <c r="P2009" s="183"/>
      <c r="Q2009" s="183"/>
      <c r="R2009" s="183"/>
      <c r="S2009" s="183"/>
      <c r="T2009" s="183"/>
      <c r="U2009" s="50" t="s">
        <v>119</v>
      </c>
      <c r="V2009" s="248" t="s">
        <v>551</v>
      </c>
      <c r="W2009" s="248"/>
      <c r="X2009" s="183" t="s">
        <v>25</v>
      </c>
      <c r="Y2009" s="321">
        <f>杭先端径*0.1</f>
        <v>0.15000000000000002</v>
      </c>
      <c r="Z2009" s="321"/>
      <c r="AA2009" s="321"/>
      <c r="AB2009" s="62" t="s">
        <v>416</v>
      </c>
      <c r="AC2009" s="179" t="s">
        <v>149</v>
      </c>
    </row>
    <row r="2010" spans="1:35" ht="15.75" customHeight="1" x14ac:dyDescent="0.15">
      <c r="A2010" s="115" t="str">
        <f t="shared" si="483"/>
        <v/>
      </c>
      <c r="B2010" s="179" t="s">
        <v>571</v>
      </c>
    </row>
    <row r="2011" spans="1:35" ht="15.75" customHeight="1" x14ac:dyDescent="0.15">
      <c r="A2011" s="115" t="str">
        <f t="shared" si="483"/>
        <v/>
      </c>
    </row>
    <row r="2012" spans="1:35" s="23" customFormat="1" ht="15.75" customHeight="1" x14ac:dyDescent="0.15">
      <c r="A2012" s="115" t="str">
        <f t="shared" si="483"/>
        <v/>
      </c>
      <c r="B2012" s="179"/>
      <c r="I2012" s="341" t="s">
        <v>418</v>
      </c>
      <c r="J2012" s="261"/>
      <c r="K2012" s="261"/>
      <c r="L2012" s="261"/>
      <c r="M2012" s="261"/>
      <c r="N2012" s="261"/>
      <c r="O2012" s="261"/>
      <c r="P2012" s="261"/>
      <c r="Q2012" s="261"/>
      <c r="R2012" s="261"/>
      <c r="S2012" s="261"/>
      <c r="T2012" s="261"/>
      <c r="U2012" s="261"/>
      <c r="V2012" s="261"/>
      <c r="W2012" s="261"/>
      <c r="X2012" s="261"/>
      <c r="Y2012" s="261"/>
      <c r="Z2012" s="261"/>
      <c r="AA2012" s="261"/>
      <c r="AB2012" s="342"/>
    </row>
    <row r="2013" spans="1:35" s="54" customFormat="1" ht="15.75" customHeight="1" x14ac:dyDescent="0.15">
      <c r="A2013" s="115" t="str">
        <f t="shared" si="483"/>
        <v/>
      </c>
      <c r="B2013" s="179"/>
      <c r="I2013" s="330" t="s">
        <v>74</v>
      </c>
      <c r="J2013" s="279"/>
      <c r="K2013" s="279"/>
      <c r="L2013" s="343" t="s">
        <v>181</v>
      </c>
      <c r="M2013" s="344"/>
      <c r="N2013" s="344"/>
      <c r="O2013" s="244" t="s">
        <v>544</v>
      </c>
      <c r="P2013" s="244"/>
      <c r="Q2013" s="244"/>
      <c r="R2013" s="244"/>
      <c r="S2013" s="244"/>
      <c r="T2013" s="244"/>
      <c r="U2013" s="244"/>
      <c r="V2013" s="244" t="s">
        <v>545</v>
      </c>
      <c r="W2013" s="244"/>
      <c r="X2013" s="244"/>
      <c r="Y2013" s="244"/>
      <c r="Z2013" s="244"/>
      <c r="AA2013" s="244"/>
      <c r="AB2013" s="276"/>
    </row>
    <row r="2014" spans="1:35" s="54" customFormat="1" ht="15.75" customHeight="1" x14ac:dyDescent="0.15">
      <c r="A2014" s="115" t="str">
        <f t="shared" si="483"/>
        <v/>
      </c>
      <c r="B2014" s="179"/>
      <c r="I2014" s="330"/>
      <c r="J2014" s="279"/>
      <c r="K2014" s="279"/>
      <c r="L2014" s="343"/>
      <c r="M2014" s="344"/>
      <c r="N2014" s="344"/>
      <c r="O2014" s="279" t="s">
        <v>543</v>
      </c>
      <c r="P2014" s="279"/>
      <c r="Q2014" s="279"/>
      <c r="R2014" s="279"/>
      <c r="S2014" s="326" t="s">
        <v>514</v>
      </c>
      <c r="T2014" s="326"/>
      <c r="U2014" s="326"/>
      <c r="V2014" s="279" t="s">
        <v>543</v>
      </c>
      <c r="W2014" s="279"/>
      <c r="X2014" s="279"/>
      <c r="Y2014" s="279"/>
      <c r="Z2014" s="326" t="s">
        <v>515</v>
      </c>
      <c r="AA2014" s="326"/>
      <c r="AB2014" s="331"/>
    </row>
    <row r="2015" spans="1:35" s="54" customFormat="1" ht="15.75" customHeight="1" x14ac:dyDescent="0.15">
      <c r="A2015" s="115" t="str">
        <f t="shared" si="483"/>
        <v/>
      </c>
      <c r="B2015" s="179"/>
      <c r="I2015" s="258"/>
      <c r="J2015" s="259"/>
      <c r="K2015" s="259"/>
      <c r="L2015" s="262"/>
      <c r="M2015" s="262"/>
      <c r="N2015" s="262"/>
      <c r="O2015" s="259"/>
      <c r="P2015" s="259"/>
      <c r="Q2015" s="259"/>
      <c r="R2015" s="259"/>
      <c r="S2015" s="327"/>
      <c r="T2015" s="327"/>
      <c r="U2015" s="327"/>
      <c r="V2015" s="259"/>
      <c r="W2015" s="259"/>
      <c r="X2015" s="259"/>
      <c r="Y2015" s="259"/>
      <c r="Z2015" s="327"/>
      <c r="AA2015" s="327"/>
      <c r="AB2015" s="332"/>
    </row>
    <row r="2016" spans="1:35" s="54" customFormat="1" ht="15.75" customHeight="1" x14ac:dyDescent="0.15">
      <c r="A2016" s="124" t="str">
        <f t="shared" ref="A2016:A2031" si="484">IF(液状化L2の有無="",IF(I2016="","×",""),"×")</f>
        <v/>
      </c>
      <c r="B2016" s="53"/>
      <c r="I2016" s="335">
        <f t="shared" ref="I2016:I2031" si="485">IF(U718="","",U718)</f>
        <v>2</v>
      </c>
      <c r="J2016" s="336"/>
      <c r="K2016" s="336"/>
      <c r="L2016" s="337">
        <f t="shared" ref="L2016:L2031" si="486">IF(AB718="","",AB718)</f>
        <v>0.33000001311302185</v>
      </c>
      <c r="M2016" s="337"/>
      <c r="N2016" s="337"/>
      <c r="O2016" s="338">
        <f t="shared" ref="O2016:O2031" si="487">AE718</f>
        <v>0</v>
      </c>
      <c r="P2016" s="338"/>
      <c r="Q2016" s="338"/>
      <c r="R2016" s="338"/>
      <c r="S2016" s="339">
        <f t="shared" ref="S2016:S2031" si="488">AD1738</f>
        <v>0</v>
      </c>
      <c r="T2016" s="339"/>
      <c r="U2016" s="339"/>
      <c r="V2016" s="338">
        <f t="shared" ref="V2016:V2031" si="489">IF(O2016="","",IF(O2016=0,0,ROUND((Z2016-S2016)/(Y$2032-(S2016/O2016)),0)))</f>
        <v>0</v>
      </c>
      <c r="W2016" s="338"/>
      <c r="X2016" s="338"/>
      <c r="Y2016" s="338"/>
      <c r="Z2016" s="339">
        <f t="shared" ref="Z2016:Z2031" si="490">AG1738</f>
        <v>0</v>
      </c>
      <c r="AA2016" s="339"/>
      <c r="AB2016" s="340"/>
      <c r="AD2016" s="179"/>
      <c r="AE2016" s="179"/>
      <c r="AF2016" s="179"/>
      <c r="AG2016" s="179"/>
      <c r="AH2016" s="179"/>
      <c r="AI2016" s="179"/>
    </row>
    <row r="2017" spans="1:62" s="54" customFormat="1" ht="15.75" customHeight="1" x14ac:dyDescent="0.15">
      <c r="A2017" s="124" t="str">
        <f t="shared" si="484"/>
        <v/>
      </c>
      <c r="B2017" s="53"/>
      <c r="F2017" s="53"/>
      <c r="G2017" s="53"/>
      <c r="H2017" s="55"/>
      <c r="I2017" s="311">
        <f t="shared" si="485"/>
        <v>3</v>
      </c>
      <c r="J2017" s="312"/>
      <c r="K2017" s="312"/>
      <c r="L2017" s="313">
        <f t="shared" si="486"/>
        <v>1.5</v>
      </c>
      <c r="M2017" s="313"/>
      <c r="N2017" s="313"/>
      <c r="O2017" s="314">
        <f t="shared" si="487"/>
        <v>0</v>
      </c>
      <c r="P2017" s="314"/>
      <c r="Q2017" s="314"/>
      <c r="R2017" s="314"/>
      <c r="S2017" s="315">
        <f t="shared" si="488"/>
        <v>0</v>
      </c>
      <c r="T2017" s="315"/>
      <c r="U2017" s="315"/>
      <c r="V2017" s="314">
        <f t="shared" si="489"/>
        <v>0</v>
      </c>
      <c r="W2017" s="314"/>
      <c r="X2017" s="314"/>
      <c r="Y2017" s="314"/>
      <c r="Z2017" s="315">
        <f t="shared" si="490"/>
        <v>0</v>
      </c>
      <c r="AA2017" s="315"/>
      <c r="AB2017" s="316"/>
      <c r="AD2017" s="179"/>
      <c r="AE2017" s="179"/>
      <c r="AF2017" s="179"/>
      <c r="AG2017" s="179"/>
      <c r="AH2017" s="179"/>
      <c r="AI2017" s="179"/>
    </row>
    <row r="2018" spans="1:62" ht="15.75" customHeight="1" x14ac:dyDescent="0.15">
      <c r="A2018" s="124" t="str">
        <f t="shared" si="484"/>
        <v/>
      </c>
      <c r="B2018" s="53"/>
      <c r="I2018" s="311">
        <f t="shared" si="485"/>
        <v>4</v>
      </c>
      <c r="J2018" s="312"/>
      <c r="K2018" s="312"/>
      <c r="L2018" s="313">
        <f t="shared" si="486"/>
        <v>5.2000002861022949</v>
      </c>
      <c r="M2018" s="313"/>
      <c r="N2018" s="313"/>
      <c r="O2018" s="314">
        <f t="shared" si="487"/>
        <v>0</v>
      </c>
      <c r="P2018" s="314"/>
      <c r="Q2018" s="314"/>
      <c r="R2018" s="314"/>
      <c r="S2018" s="315">
        <f t="shared" si="488"/>
        <v>0</v>
      </c>
      <c r="T2018" s="315"/>
      <c r="U2018" s="315"/>
      <c r="V2018" s="314">
        <f t="shared" si="489"/>
        <v>0</v>
      </c>
      <c r="W2018" s="314"/>
      <c r="X2018" s="314"/>
      <c r="Y2018" s="314"/>
      <c r="Z2018" s="315">
        <f t="shared" si="490"/>
        <v>0</v>
      </c>
      <c r="AA2018" s="315"/>
      <c r="AB2018" s="316"/>
      <c r="AC2018" s="24"/>
      <c r="AJ2018" s="24"/>
      <c r="AK2018" s="24"/>
      <c r="AL2018" s="24"/>
      <c r="AM2018" s="24"/>
      <c r="AN2018" s="24"/>
      <c r="AZ2018" s="179"/>
      <c r="BA2018" s="179"/>
      <c r="BB2018" s="179"/>
      <c r="BC2018" s="179"/>
      <c r="BD2018" s="179"/>
      <c r="BE2018" s="179"/>
      <c r="BF2018" s="179"/>
      <c r="BG2018" s="179"/>
      <c r="BH2018" s="179"/>
      <c r="BI2018" s="179"/>
      <c r="BJ2018" s="179"/>
    </row>
    <row r="2019" spans="1:62" ht="15.75" customHeight="1" x14ac:dyDescent="0.15">
      <c r="A2019" s="124" t="str">
        <f t="shared" si="484"/>
        <v/>
      </c>
      <c r="B2019" s="53"/>
      <c r="I2019" s="311">
        <f t="shared" si="485"/>
        <v>4</v>
      </c>
      <c r="J2019" s="312"/>
      <c r="K2019" s="312"/>
      <c r="L2019" s="313">
        <f t="shared" si="486"/>
        <v>1.3499999046325684</v>
      </c>
      <c r="M2019" s="313"/>
      <c r="N2019" s="313"/>
      <c r="O2019" s="314">
        <f t="shared" si="487"/>
        <v>20145.462891144547</v>
      </c>
      <c r="P2019" s="314"/>
      <c r="Q2019" s="314"/>
      <c r="R2019" s="314"/>
      <c r="S2019" s="315">
        <f t="shared" si="488"/>
        <v>103.7</v>
      </c>
      <c r="T2019" s="315"/>
      <c r="U2019" s="315"/>
      <c r="V2019" s="314">
        <f t="shared" si="489"/>
        <v>130</v>
      </c>
      <c r="W2019" s="314"/>
      <c r="X2019" s="314"/>
      <c r="Y2019" s="314"/>
      <c r="Z2019" s="315">
        <f t="shared" si="490"/>
        <v>122.5</v>
      </c>
      <c r="AA2019" s="315"/>
      <c r="AB2019" s="316"/>
    </row>
    <row r="2020" spans="1:62" ht="15.75" customHeight="1" x14ac:dyDescent="0.15">
      <c r="A2020" s="124" t="str">
        <f t="shared" si="484"/>
        <v/>
      </c>
      <c r="B2020" s="53"/>
      <c r="I2020" s="311">
        <f t="shared" si="485"/>
        <v>5</v>
      </c>
      <c r="J2020" s="312"/>
      <c r="K2020" s="312"/>
      <c r="L2020" s="313">
        <f t="shared" si="486"/>
        <v>3.4500000476837158</v>
      </c>
      <c r="M2020" s="313"/>
      <c r="N2020" s="313"/>
      <c r="O2020" s="314">
        <f t="shared" si="487"/>
        <v>20145.462891144547</v>
      </c>
      <c r="P2020" s="314"/>
      <c r="Q2020" s="314"/>
      <c r="R2020" s="314"/>
      <c r="S2020" s="315">
        <f t="shared" si="488"/>
        <v>192.8</v>
      </c>
      <c r="T2020" s="315"/>
      <c r="U2020" s="315"/>
      <c r="V2020" s="314">
        <f t="shared" si="489"/>
        <v>250</v>
      </c>
      <c r="W2020" s="314"/>
      <c r="X2020" s="314"/>
      <c r="Y2020" s="314"/>
      <c r="Z2020" s="315">
        <f t="shared" si="490"/>
        <v>227.9</v>
      </c>
      <c r="AA2020" s="315"/>
      <c r="AB2020" s="316"/>
    </row>
    <row r="2021" spans="1:62" ht="15.75" customHeight="1" x14ac:dyDescent="0.15">
      <c r="A2021" s="124" t="str">
        <f t="shared" si="484"/>
        <v/>
      </c>
      <c r="B2021" s="53"/>
      <c r="I2021" s="311">
        <f t="shared" si="485"/>
        <v>6</v>
      </c>
      <c r="J2021" s="312"/>
      <c r="K2021" s="312"/>
      <c r="L2021" s="313">
        <f t="shared" si="486"/>
        <v>2.3499999046325684</v>
      </c>
      <c r="M2021" s="313"/>
      <c r="N2021" s="313"/>
      <c r="O2021" s="314">
        <f t="shared" si="487"/>
        <v>20145.462891144547</v>
      </c>
      <c r="P2021" s="314"/>
      <c r="Q2021" s="314"/>
      <c r="R2021" s="314"/>
      <c r="S2021" s="315">
        <f t="shared" si="488"/>
        <v>311</v>
      </c>
      <c r="T2021" s="315"/>
      <c r="U2021" s="315"/>
      <c r="V2021" s="314">
        <f t="shared" si="489"/>
        <v>421</v>
      </c>
      <c r="W2021" s="314"/>
      <c r="X2021" s="314"/>
      <c r="Y2021" s="314"/>
      <c r="Z2021" s="315">
        <f t="shared" si="490"/>
        <v>367.6</v>
      </c>
      <c r="AA2021" s="315"/>
      <c r="AB2021" s="316"/>
    </row>
    <row r="2022" spans="1:62" ht="15.75" customHeight="1" x14ac:dyDescent="0.15">
      <c r="A2022" s="124" t="str">
        <f t="shared" si="484"/>
        <v/>
      </c>
      <c r="B2022" s="53"/>
      <c r="I2022" s="311">
        <f t="shared" si="485"/>
        <v>7</v>
      </c>
      <c r="J2022" s="312"/>
      <c r="K2022" s="312"/>
      <c r="L2022" s="313">
        <f t="shared" si="486"/>
        <v>8.6000003814697266</v>
      </c>
      <c r="M2022" s="313"/>
      <c r="N2022" s="313"/>
      <c r="O2022" s="314">
        <f t="shared" si="487"/>
        <v>44136.235190283005</v>
      </c>
      <c r="P2022" s="314"/>
      <c r="Q2022" s="314"/>
      <c r="R2022" s="314"/>
      <c r="S2022" s="315">
        <f t="shared" si="488"/>
        <v>345.2</v>
      </c>
      <c r="T2022" s="315"/>
      <c r="U2022" s="315"/>
      <c r="V2022" s="314">
        <f t="shared" si="489"/>
        <v>442</v>
      </c>
      <c r="W2022" s="314"/>
      <c r="X2022" s="314"/>
      <c r="Y2022" s="314"/>
      <c r="Z2022" s="315">
        <f t="shared" si="490"/>
        <v>408</v>
      </c>
      <c r="AA2022" s="315"/>
      <c r="AB2022" s="316"/>
    </row>
    <row r="2023" spans="1:62" ht="15.75" customHeight="1" x14ac:dyDescent="0.15">
      <c r="A2023" s="124" t="str">
        <f t="shared" si="484"/>
        <v/>
      </c>
      <c r="B2023" s="53"/>
      <c r="I2023" s="311">
        <f t="shared" si="485"/>
        <v>8</v>
      </c>
      <c r="J2023" s="312"/>
      <c r="K2023" s="312"/>
      <c r="L2023" s="313">
        <f t="shared" si="486"/>
        <v>2.2000000476837158</v>
      </c>
      <c r="M2023" s="313"/>
      <c r="N2023" s="313"/>
      <c r="O2023" s="314">
        <f t="shared" si="487"/>
        <v>62981.078722841376</v>
      </c>
      <c r="P2023" s="314"/>
      <c r="Q2023" s="314"/>
      <c r="R2023" s="314"/>
      <c r="S2023" s="315">
        <f t="shared" si="488"/>
        <v>307.39999999999998</v>
      </c>
      <c r="T2023" s="315"/>
      <c r="U2023" s="315"/>
      <c r="V2023" s="314">
        <f t="shared" si="489"/>
        <v>385</v>
      </c>
      <c r="W2023" s="314"/>
      <c r="X2023" s="314"/>
      <c r="Y2023" s="314"/>
      <c r="Z2023" s="315">
        <f t="shared" si="490"/>
        <v>363.3</v>
      </c>
      <c r="AA2023" s="315"/>
      <c r="AB2023" s="316"/>
    </row>
    <row r="2024" spans="1:62" ht="15.75" customHeight="1" x14ac:dyDescent="0.15">
      <c r="A2024" s="124" t="str">
        <f t="shared" si="484"/>
        <v/>
      </c>
      <c r="B2024" s="53"/>
      <c r="I2024" s="311">
        <f t="shared" si="485"/>
        <v>9</v>
      </c>
      <c r="J2024" s="312"/>
      <c r="K2024" s="312"/>
      <c r="L2024" s="313">
        <f t="shared" si="486"/>
        <v>1.5</v>
      </c>
      <c r="M2024" s="313"/>
      <c r="N2024" s="313"/>
      <c r="O2024" s="314">
        <f t="shared" si="487"/>
        <v>102635.83199277853</v>
      </c>
      <c r="P2024" s="314"/>
      <c r="Q2024" s="314"/>
      <c r="R2024" s="314"/>
      <c r="S2024" s="315">
        <f t="shared" si="488"/>
        <v>762</v>
      </c>
      <c r="T2024" s="315"/>
      <c r="U2024" s="315"/>
      <c r="V2024" s="314">
        <f t="shared" si="489"/>
        <v>971</v>
      </c>
      <c r="W2024" s="314"/>
      <c r="X2024" s="314"/>
      <c r="Y2024" s="314"/>
      <c r="Z2024" s="315">
        <f t="shared" si="490"/>
        <v>900.5</v>
      </c>
      <c r="AA2024" s="315"/>
      <c r="AB2024" s="316"/>
    </row>
    <row r="2025" spans="1:62" ht="15.75" customHeight="1" x14ac:dyDescent="0.15">
      <c r="A2025" s="124" t="str">
        <f t="shared" si="484"/>
        <v/>
      </c>
      <c r="B2025" s="53"/>
      <c r="I2025" s="311">
        <f t="shared" si="485"/>
        <v>10</v>
      </c>
      <c r="J2025" s="312"/>
      <c r="K2025" s="312"/>
      <c r="L2025" s="313">
        <f t="shared" si="486"/>
        <v>3.8499999046325684</v>
      </c>
      <c r="M2025" s="313"/>
      <c r="N2025" s="313"/>
      <c r="O2025" s="314">
        <f t="shared" si="487"/>
        <v>73796.011432824234</v>
      </c>
      <c r="P2025" s="314"/>
      <c r="Q2025" s="314"/>
      <c r="R2025" s="314"/>
      <c r="S2025" s="315">
        <f t="shared" si="488"/>
        <v>311.5</v>
      </c>
      <c r="T2025" s="315"/>
      <c r="U2025" s="315"/>
      <c r="V2025" s="314">
        <f t="shared" si="489"/>
        <v>389</v>
      </c>
      <c r="W2025" s="314"/>
      <c r="X2025" s="314"/>
      <c r="Y2025" s="314"/>
      <c r="Z2025" s="315">
        <f t="shared" si="490"/>
        <v>368.2</v>
      </c>
      <c r="AA2025" s="315"/>
      <c r="AB2025" s="316"/>
    </row>
    <row r="2026" spans="1:62" ht="15.75" customHeight="1" x14ac:dyDescent="0.15">
      <c r="A2026" s="124" t="str">
        <f t="shared" si="484"/>
        <v/>
      </c>
      <c r="B2026" s="53"/>
      <c r="I2026" s="311">
        <f t="shared" si="485"/>
        <v>11</v>
      </c>
      <c r="J2026" s="312"/>
      <c r="K2026" s="312"/>
      <c r="L2026" s="313">
        <f t="shared" si="486"/>
        <v>2.4000000953674316</v>
      </c>
      <c r="M2026" s="313"/>
      <c r="N2026" s="313"/>
      <c r="O2026" s="314">
        <f t="shared" si="487"/>
        <v>102635.83199277853</v>
      </c>
      <c r="P2026" s="314"/>
      <c r="Q2026" s="314"/>
      <c r="R2026" s="314"/>
      <c r="S2026" s="315">
        <f t="shared" si="488"/>
        <v>1016</v>
      </c>
      <c r="T2026" s="315"/>
      <c r="U2026" s="315"/>
      <c r="V2026" s="314">
        <f t="shared" si="489"/>
        <v>1318</v>
      </c>
      <c r="W2026" s="314"/>
      <c r="X2026" s="314"/>
      <c r="Y2026" s="314"/>
      <c r="Z2026" s="315">
        <f t="shared" si="490"/>
        <v>1200.7</v>
      </c>
      <c r="AA2026" s="315"/>
      <c r="AB2026" s="316"/>
    </row>
    <row r="2027" spans="1:62" ht="15.75" customHeight="1" x14ac:dyDescent="0.15">
      <c r="A2027" s="124" t="str">
        <f t="shared" si="484"/>
        <v/>
      </c>
      <c r="B2027" s="53"/>
      <c r="I2027" s="311">
        <f t="shared" si="485"/>
        <v>12</v>
      </c>
      <c r="J2027" s="312"/>
      <c r="K2027" s="312"/>
      <c r="L2027" s="313">
        <f t="shared" si="486"/>
        <v>2.2699999809265137</v>
      </c>
      <c r="M2027" s="313"/>
      <c r="N2027" s="313"/>
      <c r="O2027" s="314">
        <f t="shared" si="487"/>
        <v>69554.861350478022</v>
      </c>
      <c r="P2027" s="314"/>
      <c r="Q2027" s="314"/>
      <c r="R2027" s="314"/>
      <c r="S2027" s="315">
        <f t="shared" si="488"/>
        <v>311.5</v>
      </c>
      <c r="T2027" s="315"/>
      <c r="U2027" s="315"/>
      <c r="V2027" s="314">
        <f t="shared" si="489"/>
        <v>390</v>
      </c>
      <c r="W2027" s="314"/>
      <c r="X2027" s="314"/>
      <c r="Y2027" s="314"/>
      <c r="Z2027" s="315">
        <f t="shared" si="490"/>
        <v>368.2</v>
      </c>
      <c r="AA2027" s="315"/>
      <c r="AB2027" s="316"/>
    </row>
    <row r="2028" spans="1:62" ht="15.75" hidden="1" customHeight="1" x14ac:dyDescent="0.15">
      <c r="A2028" s="124" t="str">
        <f t="shared" si="484"/>
        <v>×</v>
      </c>
      <c r="B2028" s="53"/>
      <c r="I2028" s="311" t="str">
        <f t="shared" si="485"/>
        <v/>
      </c>
      <c r="J2028" s="312"/>
      <c r="K2028" s="312"/>
      <c r="L2028" s="313" t="str">
        <f t="shared" si="486"/>
        <v/>
      </c>
      <c r="M2028" s="313"/>
      <c r="N2028" s="313"/>
      <c r="O2028" s="314" t="str">
        <f t="shared" si="487"/>
        <v/>
      </c>
      <c r="P2028" s="314"/>
      <c r="Q2028" s="314"/>
      <c r="R2028" s="314"/>
      <c r="S2028" s="315" t="str">
        <f t="shared" si="488"/>
        <v/>
      </c>
      <c r="T2028" s="315"/>
      <c r="U2028" s="315"/>
      <c r="V2028" s="314" t="str">
        <f t="shared" si="489"/>
        <v/>
      </c>
      <c r="W2028" s="314"/>
      <c r="X2028" s="314"/>
      <c r="Y2028" s="314"/>
      <c r="Z2028" s="315" t="str">
        <f t="shared" si="490"/>
        <v/>
      </c>
      <c r="AA2028" s="315"/>
      <c r="AB2028" s="316"/>
    </row>
    <row r="2029" spans="1:62" ht="15.75" hidden="1" customHeight="1" x14ac:dyDescent="0.15">
      <c r="A2029" s="124" t="str">
        <f t="shared" si="484"/>
        <v>×</v>
      </c>
      <c r="B2029" s="53"/>
      <c r="I2029" s="311" t="str">
        <f t="shared" si="485"/>
        <v/>
      </c>
      <c r="J2029" s="312"/>
      <c r="K2029" s="312"/>
      <c r="L2029" s="313" t="str">
        <f t="shared" si="486"/>
        <v/>
      </c>
      <c r="M2029" s="313"/>
      <c r="N2029" s="313"/>
      <c r="O2029" s="314" t="str">
        <f t="shared" si="487"/>
        <v/>
      </c>
      <c r="P2029" s="314"/>
      <c r="Q2029" s="314"/>
      <c r="R2029" s="314"/>
      <c r="S2029" s="315" t="str">
        <f t="shared" si="488"/>
        <v/>
      </c>
      <c r="T2029" s="315"/>
      <c r="U2029" s="315"/>
      <c r="V2029" s="314" t="str">
        <f t="shared" si="489"/>
        <v/>
      </c>
      <c r="W2029" s="314"/>
      <c r="X2029" s="314"/>
      <c r="Y2029" s="314"/>
      <c r="Z2029" s="315" t="str">
        <f t="shared" si="490"/>
        <v/>
      </c>
      <c r="AA2029" s="315"/>
      <c r="AB2029" s="316"/>
    </row>
    <row r="2030" spans="1:62" ht="15.75" hidden="1" customHeight="1" x14ac:dyDescent="0.15">
      <c r="A2030" s="124" t="str">
        <f t="shared" si="484"/>
        <v>×</v>
      </c>
      <c r="B2030" s="53"/>
      <c r="I2030" s="311" t="str">
        <f t="shared" si="485"/>
        <v/>
      </c>
      <c r="J2030" s="312"/>
      <c r="K2030" s="312"/>
      <c r="L2030" s="313" t="str">
        <f t="shared" si="486"/>
        <v/>
      </c>
      <c r="M2030" s="313"/>
      <c r="N2030" s="313"/>
      <c r="O2030" s="314" t="str">
        <f t="shared" si="487"/>
        <v/>
      </c>
      <c r="P2030" s="314"/>
      <c r="Q2030" s="314"/>
      <c r="R2030" s="314"/>
      <c r="S2030" s="315" t="str">
        <f t="shared" si="488"/>
        <v/>
      </c>
      <c r="T2030" s="315"/>
      <c r="U2030" s="315"/>
      <c r="V2030" s="314" t="str">
        <f t="shared" si="489"/>
        <v/>
      </c>
      <c r="W2030" s="314"/>
      <c r="X2030" s="314"/>
      <c r="Y2030" s="314"/>
      <c r="Z2030" s="315" t="str">
        <f t="shared" si="490"/>
        <v/>
      </c>
      <c r="AA2030" s="315"/>
      <c r="AB2030" s="316"/>
    </row>
    <row r="2031" spans="1:62" ht="15.75" hidden="1" customHeight="1" x14ac:dyDescent="0.15">
      <c r="A2031" s="124" t="str">
        <f t="shared" si="484"/>
        <v>×</v>
      </c>
      <c r="B2031" s="53"/>
      <c r="I2031" s="318" t="str">
        <f t="shared" si="485"/>
        <v/>
      </c>
      <c r="J2031" s="319"/>
      <c r="K2031" s="319"/>
      <c r="L2031" s="320" t="str">
        <f t="shared" si="486"/>
        <v/>
      </c>
      <c r="M2031" s="320"/>
      <c r="N2031" s="320"/>
      <c r="O2031" s="302" t="str">
        <f t="shared" si="487"/>
        <v/>
      </c>
      <c r="P2031" s="302"/>
      <c r="Q2031" s="302"/>
      <c r="R2031" s="302"/>
      <c r="S2031" s="304" t="str">
        <f t="shared" si="488"/>
        <v/>
      </c>
      <c r="T2031" s="304"/>
      <c r="U2031" s="304"/>
      <c r="V2031" s="302" t="str">
        <f t="shared" si="489"/>
        <v/>
      </c>
      <c r="W2031" s="302"/>
      <c r="X2031" s="302"/>
      <c r="Y2031" s="302"/>
      <c r="Z2031" s="304" t="str">
        <f t="shared" si="490"/>
        <v/>
      </c>
      <c r="AA2031" s="304"/>
      <c r="AB2031" s="307"/>
    </row>
    <row r="2032" spans="1:62" ht="15.75" customHeight="1" x14ac:dyDescent="0.15">
      <c r="A2032" s="115" t="str">
        <f>IF(液状化L2の有無="","","×")</f>
        <v/>
      </c>
      <c r="I2032" s="183"/>
      <c r="J2032" s="183"/>
      <c r="K2032" s="183"/>
      <c r="L2032" s="183"/>
      <c r="M2032" s="183"/>
      <c r="N2032" s="183"/>
      <c r="O2032" s="183"/>
      <c r="P2032" s="183"/>
      <c r="Q2032" s="183"/>
      <c r="R2032" s="183"/>
      <c r="S2032" s="183"/>
      <c r="T2032" s="183"/>
      <c r="U2032" s="50" t="s">
        <v>119</v>
      </c>
      <c r="V2032" s="248" t="s">
        <v>551</v>
      </c>
      <c r="W2032" s="248"/>
      <c r="X2032" s="183" t="s">
        <v>25</v>
      </c>
      <c r="Y2032" s="321">
        <f>杭先端径*0.1</f>
        <v>0.15000000000000002</v>
      </c>
      <c r="Z2032" s="321"/>
      <c r="AA2032" s="321"/>
      <c r="AB2032" s="62" t="s">
        <v>416</v>
      </c>
      <c r="AC2032" s="179" t="s">
        <v>149</v>
      </c>
    </row>
    <row r="2033" spans="1:62" ht="15.75" customHeight="1" x14ac:dyDescent="0.15">
      <c r="B2033" s="179" t="s">
        <v>571</v>
      </c>
    </row>
    <row r="2034" spans="1:62" s="92" customFormat="1" ht="15.75" customHeight="1" x14ac:dyDescent="0.15">
      <c r="D2034" s="93"/>
      <c r="F2034" s="93"/>
      <c r="AO2034" s="94"/>
      <c r="AP2034" s="94"/>
      <c r="AQ2034" s="94"/>
      <c r="AR2034" s="94"/>
      <c r="AS2034" s="94"/>
      <c r="AT2034" s="94"/>
      <c r="AU2034" s="94"/>
      <c r="AV2034" s="94"/>
      <c r="AW2034" s="94"/>
      <c r="AX2034" s="94"/>
      <c r="AY2034" s="94"/>
      <c r="AZ2034" s="94"/>
      <c r="BA2034" s="94"/>
      <c r="BB2034" s="94"/>
      <c r="BC2034" s="94"/>
      <c r="BD2034" s="94"/>
      <c r="BE2034" s="94"/>
      <c r="BF2034" s="94"/>
      <c r="BG2034" s="94"/>
      <c r="BH2034" s="94"/>
      <c r="BI2034" s="94"/>
      <c r="BJ2034" s="94"/>
    </row>
    <row r="2035" spans="1:62" s="54" customFormat="1" ht="15.75" customHeight="1" x14ac:dyDescent="0.15">
      <c r="I2035" s="87" t="s">
        <v>555</v>
      </c>
      <c r="J2035" s="88"/>
      <c r="K2035" s="88"/>
      <c r="L2035" s="88"/>
      <c r="M2035" s="87"/>
      <c r="N2035" s="87"/>
      <c r="O2035" s="87"/>
      <c r="P2035" s="87"/>
      <c r="Q2035" s="87"/>
      <c r="R2035" s="87"/>
      <c r="S2035" s="87"/>
      <c r="T2035" s="87"/>
      <c r="U2035" s="87"/>
      <c r="V2035" s="87"/>
      <c r="W2035" s="87"/>
      <c r="X2035" s="87"/>
      <c r="Y2035" s="87"/>
      <c r="Z2035" s="87"/>
      <c r="AA2035" s="87"/>
      <c r="AB2035" s="87"/>
    </row>
    <row r="2036" spans="1:62" s="23" customFormat="1" ht="15.75" customHeight="1" x14ac:dyDescent="0.15">
      <c r="I2036" s="341" t="s">
        <v>417</v>
      </c>
      <c r="J2036" s="261"/>
      <c r="K2036" s="261"/>
      <c r="L2036" s="261"/>
      <c r="M2036" s="261"/>
      <c r="N2036" s="261"/>
      <c r="O2036" s="261"/>
      <c r="P2036" s="261"/>
      <c r="Q2036" s="261"/>
      <c r="R2036" s="261"/>
      <c r="S2036" s="261"/>
      <c r="T2036" s="261"/>
      <c r="U2036" s="261"/>
      <c r="V2036" s="261"/>
      <c r="W2036" s="261"/>
      <c r="X2036" s="261"/>
      <c r="Y2036" s="261"/>
      <c r="Z2036" s="261"/>
      <c r="AA2036" s="261"/>
      <c r="AB2036" s="342"/>
    </row>
    <row r="2037" spans="1:62" s="54" customFormat="1" ht="15.75" customHeight="1" x14ac:dyDescent="0.15">
      <c r="A2037" s="53"/>
      <c r="B2037" s="53"/>
      <c r="I2037" s="330" t="s">
        <v>74</v>
      </c>
      <c r="J2037" s="279"/>
      <c r="K2037" s="279"/>
      <c r="L2037" s="343" t="s">
        <v>181</v>
      </c>
      <c r="M2037" s="344"/>
      <c r="N2037" s="344"/>
      <c r="O2037" s="244" t="s">
        <v>544</v>
      </c>
      <c r="P2037" s="244"/>
      <c r="Q2037" s="244"/>
      <c r="R2037" s="244"/>
      <c r="S2037" s="244"/>
      <c r="T2037" s="244"/>
      <c r="U2037" s="244"/>
      <c r="V2037" s="244" t="s">
        <v>545</v>
      </c>
      <c r="W2037" s="244"/>
      <c r="X2037" s="244"/>
      <c r="Y2037" s="244"/>
      <c r="Z2037" s="244"/>
      <c r="AA2037" s="244"/>
      <c r="AB2037" s="276"/>
    </row>
    <row r="2038" spans="1:62" s="54" customFormat="1" ht="15.75" customHeight="1" x14ac:dyDescent="0.15">
      <c r="A2038" s="53"/>
      <c r="B2038" s="53"/>
      <c r="I2038" s="330"/>
      <c r="J2038" s="279"/>
      <c r="K2038" s="279"/>
      <c r="L2038" s="343"/>
      <c r="M2038" s="344"/>
      <c r="N2038" s="344"/>
      <c r="O2038" s="279" t="s">
        <v>543</v>
      </c>
      <c r="P2038" s="279"/>
      <c r="Q2038" s="279"/>
      <c r="R2038" s="279"/>
      <c r="S2038" s="326" t="s">
        <v>514</v>
      </c>
      <c r="T2038" s="326"/>
      <c r="U2038" s="326"/>
      <c r="V2038" s="279" t="s">
        <v>543</v>
      </c>
      <c r="W2038" s="279"/>
      <c r="X2038" s="279"/>
      <c r="Y2038" s="279"/>
      <c r="Z2038" s="326" t="s">
        <v>515</v>
      </c>
      <c r="AA2038" s="326"/>
      <c r="AB2038" s="331"/>
    </row>
    <row r="2039" spans="1:62" s="54" customFormat="1" ht="15.75" customHeight="1" x14ac:dyDescent="0.15">
      <c r="A2039" s="53"/>
      <c r="B2039" s="53"/>
      <c r="I2039" s="258"/>
      <c r="J2039" s="259"/>
      <c r="K2039" s="259"/>
      <c r="L2039" s="262"/>
      <c r="M2039" s="262"/>
      <c r="N2039" s="262"/>
      <c r="O2039" s="259"/>
      <c r="P2039" s="259"/>
      <c r="Q2039" s="259"/>
      <c r="R2039" s="259"/>
      <c r="S2039" s="327"/>
      <c r="T2039" s="327"/>
      <c r="U2039" s="327"/>
      <c r="V2039" s="259"/>
      <c r="W2039" s="259"/>
      <c r="X2039" s="259"/>
      <c r="Y2039" s="259"/>
      <c r="Z2039" s="327"/>
      <c r="AA2039" s="327"/>
      <c r="AB2039" s="332"/>
    </row>
    <row r="2040" spans="1:62" s="54" customFormat="1" ht="15.75" customHeight="1" x14ac:dyDescent="0.15">
      <c r="A2040" s="112" t="str">
        <f>IF(I2040="","×","")</f>
        <v/>
      </c>
      <c r="B2040" s="53"/>
      <c r="I2040" s="335">
        <f t="shared" ref="I2040:I2055" si="491">IF(G741="","",G741)</f>
        <v>2</v>
      </c>
      <c r="J2040" s="336"/>
      <c r="K2040" s="336"/>
      <c r="L2040" s="337">
        <f t="shared" ref="L2040:L2055" si="492">IF(N741="","",N741)</f>
        <v>0.33000001311302185</v>
      </c>
      <c r="M2040" s="337"/>
      <c r="N2040" s="337"/>
      <c r="O2040" s="338">
        <f t="shared" ref="O2040:O2055" si="493">Q741</f>
        <v>0</v>
      </c>
      <c r="P2040" s="338"/>
      <c r="Q2040" s="338"/>
      <c r="R2040" s="338"/>
      <c r="S2040" s="339">
        <f t="shared" ref="S2040:S2055" si="494">O1760</f>
        <v>0</v>
      </c>
      <c r="T2040" s="339"/>
      <c r="U2040" s="339"/>
      <c r="V2040" s="338">
        <f>IF(O2040="","",IF(O2040=0,0,ROUND((Z2040-S2040)/(Y$2056-(S2040/O2040)),0)))</f>
        <v>0</v>
      </c>
      <c r="W2040" s="338"/>
      <c r="X2040" s="338"/>
      <c r="Y2040" s="338"/>
      <c r="Z2040" s="339">
        <f t="shared" ref="Z2040:Z2055" si="495">R1760</f>
        <v>0</v>
      </c>
      <c r="AA2040" s="339"/>
      <c r="AB2040" s="340"/>
      <c r="AD2040" s="179"/>
      <c r="AE2040" s="179"/>
      <c r="AF2040" s="179"/>
      <c r="AG2040" s="179"/>
      <c r="AH2040" s="179"/>
      <c r="AI2040" s="179"/>
    </row>
    <row r="2041" spans="1:62" s="54" customFormat="1" ht="15.75" customHeight="1" x14ac:dyDescent="0.15">
      <c r="A2041" s="112" t="str">
        <f t="shared" ref="A2041:A2055" si="496">IF(I2041="","×","")</f>
        <v/>
      </c>
      <c r="B2041" s="53"/>
      <c r="F2041" s="53"/>
      <c r="G2041" s="53"/>
      <c r="H2041" s="55"/>
      <c r="I2041" s="311">
        <f t="shared" si="491"/>
        <v>3</v>
      </c>
      <c r="J2041" s="312"/>
      <c r="K2041" s="312"/>
      <c r="L2041" s="313">
        <f t="shared" si="492"/>
        <v>1.5</v>
      </c>
      <c r="M2041" s="313"/>
      <c r="N2041" s="313"/>
      <c r="O2041" s="314">
        <f t="shared" si="493"/>
        <v>0</v>
      </c>
      <c r="P2041" s="314"/>
      <c r="Q2041" s="314"/>
      <c r="R2041" s="314"/>
      <c r="S2041" s="315">
        <f t="shared" si="494"/>
        <v>0</v>
      </c>
      <c r="T2041" s="315"/>
      <c r="U2041" s="315"/>
      <c r="V2041" s="314">
        <f t="shared" ref="V2041:V2055" si="497">IF(O2041="","",IF(O2041=0,0,ROUND((Z2041-S2041)/(Y$2056-(S2041/O2041)),0)))</f>
        <v>0</v>
      </c>
      <c r="W2041" s="314"/>
      <c r="X2041" s="314"/>
      <c r="Y2041" s="314"/>
      <c r="Z2041" s="315">
        <f t="shared" si="495"/>
        <v>0</v>
      </c>
      <c r="AA2041" s="315"/>
      <c r="AB2041" s="316"/>
      <c r="AD2041" s="179"/>
      <c r="AE2041" s="179"/>
      <c r="AF2041" s="179"/>
      <c r="AG2041" s="179"/>
      <c r="AH2041" s="179"/>
      <c r="AI2041" s="179"/>
    </row>
    <row r="2042" spans="1:62" ht="15.75" customHeight="1" x14ac:dyDescent="0.15">
      <c r="A2042" s="112" t="str">
        <f t="shared" si="496"/>
        <v/>
      </c>
      <c r="B2042" s="53"/>
      <c r="I2042" s="311">
        <f t="shared" si="491"/>
        <v>4</v>
      </c>
      <c r="J2042" s="312"/>
      <c r="K2042" s="312"/>
      <c r="L2042" s="313">
        <f t="shared" si="492"/>
        <v>5.0999999046325684</v>
      </c>
      <c r="M2042" s="313"/>
      <c r="N2042" s="313"/>
      <c r="O2042" s="314">
        <f t="shared" si="493"/>
        <v>0</v>
      </c>
      <c r="P2042" s="314"/>
      <c r="Q2042" s="314"/>
      <c r="R2042" s="314"/>
      <c r="S2042" s="315">
        <f t="shared" si="494"/>
        <v>0</v>
      </c>
      <c r="T2042" s="315"/>
      <c r="U2042" s="315"/>
      <c r="V2042" s="314">
        <f t="shared" si="497"/>
        <v>0</v>
      </c>
      <c r="W2042" s="314"/>
      <c r="X2042" s="314"/>
      <c r="Y2042" s="314"/>
      <c r="Z2042" s="315">
        <f t="shared" si="495"/>
        <v>0</v>
      </c>
      <c r="AA2042" s="315"/>
      <c r="AB2042" s="316"/>
      <c r="AC2042" s="24"/>
      <c r="AJ2042" s="24"/>
      <c r="AK2042" s="24"/>
      <c r="AL2042" s="24"/>
      <c r="AM2042" s="24"/>
      <c r="AN2042" s="24"/>
      <c r="AZ2042" s="179"/>
      <c r="BA2042" s="179"/>
      <c r="BB2042" s="179"/>
      <c r="BC2042" s="179"/>
      <c r="BD2042" s="179"/>
      <c r="BE2042" s="179"/>
      <c r="BF2042" s="179"/>
      <c r="BG2042" s="179"/>
      <c r="BH2042" s="179"/>
      <c r="BI2042" s="179"/>
      <c r="BJ2042" s="179"/>
    </row>
    <row r="2043" spans="1:62" ht="15.75" customHeight="1" x14ac:dyDescent="0.15">
      <c r="A2043" s="112" t="str">
        <f t="shared" si="496"/>
        <v/>
      </c>
      <c r="B2043" s="53"/>
      <c r="I2043" s="311">
        <f t="shared" si="491"/>
        <v>4</v>
      </c>
      <c r="J2043" s="312"/>
      <c r="K2043" s="312"/>
      <c r="L2043" s="313">
        <f t="shared" si="492"/>
        <v>1.4500002861022949</v>
      </c>
      <c r="M2043" s="313"/>
      <c r="N2043" s="313"/>
      <c r="O2043" s="314">
        <f t="shared" si="493"/>
        <v>20145.462891144547</v>
      </c>
      <c r="P2043" s="314"/>
      <c r="Q2043" s="314"/>
      <c r="R2043" s="314"/>
      <c r="S2043" s="315">
        <f t="shared" si="494"/>
        <v>103.7</v>
      </c>
      <c r="T2043" s="315"/>
      <c r="U2043" s="315"/>
      <c r="V2043" s="314">
        <f t="shared" si="497"/>
        <v>130</v>
      </c>
      <c r="W2043" s="314"/>
      <c r="X2043" s="314"/>
      <c r="Y2043" s="314"/>
      <c r="Z2043" s="315">
        <f t="shared" si="495"/>
        <v>122.5</v>
      </c>
      <c r="AA2043" s="315"/>
      <c r="AB2043" s="316"/>
    </row>
    <row r="2044" spans="1:62" ht="15.75" customHeight="1" x14ac:dyDescent="0.15">
      <c r="A2044" s="112" t="str">
        <f t="shared" si="496"/>
        <v/>
      </c>
      <c r="B2044" s="53"/>
      <c r="I2044" s="311">
        <f t="shared" si="491"/>
        <v>5</v>
      </c>
      <c r="J2044" s="312"/>
      <c r="K2044" s="312"/>
      <c r="L2044" s="313">
        <f t="shared" si="492"/>
        <v>3.4500000476837158</v>
      </c>
      <c r="M2044" s="313"/>
      <c r="N2044" s="313"/>
      <c r="O2044" s="314">
        <f t="shared" si="493"/>
        <v>20145.462891144547</v>
      </c>
      <c r="P2044" s="314"/>
      <c r="Q2044" s="314"/>
      <c r="R2044" s="314"/>
      <c r="S2044" s="315">
        <f t="shared" si="494"/>
        <v>192.8</v>
      </c>
      <c r="T2044" s="315"/>
      <c r="U2044" s="315"/>
      <c r="V2044" s="314">
        <f t="shared" si="497"/>
        <v>250</v>
      </c>
      <c r="W2044" s="314"/>
      <c r="X2044" s="314"/>
      <c r="Y2044" s="314"/>
      <c r="Z2044" s="315">
        <f t="shared" si="495"/>
        <v>227.9</v>
      </c>
      <c r="AA2044" s="315"/>
      <c r="AB2044" s="316"/>
    </row>
    <row r="2045" spans="1:62" ht="15.75" customHeight="1" x14ac:dyDescent="0.15">
      <c r="A2045" s="112" t="str">
        <f t="shared" si="496"/>
        <v/>
      </c>
      <c r="B2045" s="53"/>
      <c r="I2045" s="311">
        <f t="shared" si="491"/>
        <v>6</v>
      </c>
      <c r="J2045" s="312"/>
      <c r="K2045" s="312"/>
      <c r="L2045" s="313">
        <f t="shared" si="492"/>
        <v>2.3499999046325684</v>
      </c>
      <c r="M2045" s="313"/>
      <c r="N2045" s="313"/>
      <c r="O2045" s="314">
        <f t="shared" si="493"/>
        <v>20145.462891144547</v>
      </c>
      <c r="P2045" s="314"/>
      <c r="Q2045" s="314"/>
      <c r="R2045" s="314"/>
      <c r="S2045" s="315">
        <f t="shared" si="494"/>
        <v>311</v>
      </c>
      <c r="T2045" s="315"/>
      <c r="U2045" s="315"/>
      <c r="V2045" s="314">
        <f t="shared" si="497"/>
        <v>421</v>
      </c>
      <c r="W2045" s="314"/>
      <c r="X2045" s="314"/>
      <c r="Y2045" s="314"/>
      <c r="Z2045" s="315">
        <f t="shared" si="495"/>
        <v>367.6</v>
      </c>
      <c r="AA2045" s="315"/>
      <c r="AB2045" s="316"/>
    </row>
    <row r="2046" spans="1:62" ht="15.75" customHeight="1" x14ac:dyDescent="0.15">
      <c r="A2046" s="112" t="str">
        <f t="shared" si="496"/>
        <v/>
      </c>
      <c r="B2046" s="53"/>
      <c r="I2046" s="311">
        <f t="shared" si="491"/>
        <v>7</v>
      </c>
      <c r="J2046" s="312"/>
      <c r="K2046" s="312"/>
      <c r="L2046" s="313">
        <f t="shared" si="492"/>
        <v>8.6000003814697266</v>
      </c>
      <c r="M2046" s="313"/>
      <c r="N2046" s="313"/>
      <c r="O2046" s="314">
        <f t="shared" si="493"/>
        <v>132535.94007331939</v>
      </c>
      <c r="P2046" s="314"/>
      <c r="Q2046" s="314"/>
      <c r="R2046" s="314"/>
      <c r="S2046" s="315">
        <f t="shared" si="494"/>
        <v>1036.7</v>
      </c>
      <c r="T2046" s="315"/>
      <c r="U2046" s="315"/>
      <c r="V2046" s="314">
        <f t="shared" si="497"/>
        <v>1326</v>
      </c>
      <c r="W2046" s="314"/>
      <c r="X2046" s="314"/>
      <c r="Y2046" s="314"/>
      <c r="Z2046" s="315">
        <f t="shared" si="495"/>
        <v>1225.2</v>
      </c>
      <c r="AA2046" s="315"/>
      <c r="AB2046" s="316"/>
    </row>
    <row r="2047" spans="1:62" ht="15.75" customHeight="1" x14ac:dyDescent="0.15">
      <c r="A2047" s="112" t="str">
        <f t="shared" si="496"/>
        <v/>
      </c>
      <c r="B2047" s="53"/>
      <c r="I2047" s="311">
        <f t="shared" si="491"/>
        <v>8</v>
      </c>
      <c r="J2047" s="312"/>
      <c r="K2047" s="312"/>
      <c r="L2047" s="313">
        <f t="shared" si="492"/>
        <v>2.2000000476837158</v>
      </c>
      <c r="M2047" s="313"/>
      <c r="N2047" s="313"/>
      <c r="O2047" s="314">
        <f t="shared" si="493"/>
        <v>62981.078722841376</v>
      </c>
      <c r="P2047" s="314"/>
      <c r="Q2047" s="314"/>
      <c r="R2047" s="314"/>
      <c r="S2047" s="315">
        <f t="shared" si="494"/>
        <v>307.39999999999998</v>
      </c>
      <c r="T2047" s="315"/>
      <c r="U2047" s="315"/>
      <c r="V2047" s="314">
        <f t="shared" si="497"/>
        <v>385</v>
      </c>
      <c r="W2047" s="314"/>
      <c r="X2047" s="314"/>
      <c r="Y2047" s="314"/>
      <c r="Z2047" s="315">
        <f t="shared" si="495"/>
        <v>363.3</v>
      </c>
      <c r="AA2047" s="315"/>
      <c r="AB2047" s="316"/>
    </row>
    <row r="2048" spans="1:62" ht="15.75" customHeight="1" x14ac:dyDescent="0.15">
      <c r="A2048" s="112" t="str">
        <f t="shared" si="496"/>
        <v/>
      </c>
      <c r="B2048" s="53"/>
      <c r="I2048" s="311">
        <f t="shared" si="491"/>
        <v>9</v>
      </c>
      <c r="J2048" s="312"/>
      <c r="K2048" s="312"/>
      <c r="L2048" s="313">
        <f t="shared" si="492"/>
        <v>1.5</v>
      </c>
      <c r="M2048" s="313"/>
      <c r="N2048" s="313"/>
      <c r="O2048" s="314">
        <f t="shared" si="493"/>
        <v>102635.83199277853</v>
      </c>
      <c r="P2048" s="314"/>
      <c r="Q2048" s="314"/>
      <c r="R2048" s="314"/>
      <c r="S2048" s="315">
        <f t="shared" si="494"/>
        <v>762</v>
      </c>
      <c r="T2048" s="315"/>
      <c r="U2048" s="315"/>
      <c r="V2048" s="314">
        <f t="shared" si="497"/>
        <v>971</v>
      </c>
      <c r="W2048" s="314"/>
      <c r="X2048" s="314"/>
      <c r="Y2048" s="314"/>
      <c r="Z2048" s="315">
        <f t="shared" si="495"/>
        <v>900.5</v>
      </c>
      <c r="AA2048" s="315"/>
      <c r="AB2048" s="316"/>
    </row>
    <row r="2049" spans="1:35" ht="15.75" customHeight="1" x14ac:dyDescent="0.15">
      <c r="A2049" s="112" t="str">
        <f t="shared" si="496"/>
        <v/>
      </c>
      <c r="B2049" s="53"/>
      <c r="I2049" s="311">
        <f t="shared" si="491"/>
        <v>10</v>
      </c>
      <c r="J2049" s="312"/>
      <c r="K2049" s="312"/>
      <c r="L2049" s="313">
        <f t="shared" si="492"/>
        <v>3.8499999046325684</v>
      </c>
      <c r="M2049" s="313"/>
      <c r="N2049" s="313"/>
      <c r="O2049" s="314">
        <f t="shared" si="493"/>
        <v>73796.011432824234</v>
      </c>
      <c r="P2049" s="314"/>
      <c r="Q2049" s="314"/>
      <c r="R2049" s="314"/>
      <c r="S2049" s="315">
        <f t="shared" si="494"/>
        <v>311.5</v>
      </c>
      <c r="T2049" s="315"/>
      <c r="U2049" s="315"/>
      <c r="V2049" s="314">
        <f t="shared" si="497"/>
        <v>389</v>
      </c>
      <c r="W2049" s="314"/>
      <c r="X2049" s="314"/>
      <c r="Y2049" s="314"/>
      <c r="Z2049" s="315">
        <f t="shared" si="495"/>
        <v>368.2</v>
      </c>
      <c r="AA2049" s="315"/>
      <c r="AB2049" s="316"/>
    </row>
    <row r="2050" spans="1:35" ht="15.75" customHeight="1" x14ac:dyDescent="0.15">
      <c r="A2050" s="112" t="str">
        <f t="shared" si="496"/>
        <v/>
      </c>
      <c r="B2050" s="53"/>
      <c r="I2050" s="311">
        <f t="shared" si="491"/>
        <v>11</v>
      </c>
      <c r="J2050" s="312"/>
      <c r="K2050" s="312"/>
      <c r="L2050" s="313">
        <f t="shared" si="492"/>
        <v>2.4000000953674316</v>
      </c>
      <c r="M2050" s="313"/>
      <c r="N2050" s="313"/>
      <c r="O2050" s="314">
        <f t="shared" si="493"/>
        <v>102635.83199277853</v>
      </c>
      <c r="P2050" s="314"/>
      <c r="Q2050" s="314"/>
      <c r="R2050" s="314"/>
      <c r="S2050" s="315">
        <f t="shared" si="494"/>
        <v>1016</v>
      </c>
      <c r="T2050" s="315"/>
      <c r="U2050" s="315"/>
      <c r="V2050" s="314">
        <f t="shared" si="497"/>
        <v>1318</v>
      </c>
      <c r="W2050" s="314"/>
      <c r="X2050" s="314"/>
      <c r="Y2050" s="314"/>
      <c r="Z2050" s="315">
        <f t="shared" si="495"/>
        <v>1200.7</v>
      </c>
      <c r="AA2050" s="315"/>
      <c r="AB2050" s="316"/>
    </row>
    <row r="2051" spans="1:35" ht="15.75" customHeight="1" x14ac:dyDescent="0.15">
      <c r="A2051" s="112" t="str">
        <f t="shared" si="496"/>
        <v/>
      </c>
      <c r="B2051" s="53"/>
      <c r="I2051" s="311">
        <f t="shared" si="491"/>
        <v>12</v>
      </c>
      <c r="J2051" s="312"/>
      <c r="K2051" s="312"/>
      <c r="L2051" s="313">
        <f t="shared" si="492"/>
        <v>2.2699999809265137</v>
      </c>
      <c r="M2051" s="313"/>
      <c r="N2051" s="313"/>
      <c r="O2051" s="314">
        <f t="shared" si="493"/>
        <v>69554.861350478022</v>
      </c>
      <c r="P2051" s="314"/>
      <c r="Q2051" s="314"/>
      <c r="R2051" s="314"/>
      <c r="S2051" s="315">
        <f t="shared" si="494"/>
        <v>311.5</v>
      </c>
      <c r="T2051" s="315"/>
      <c r="U2051" s="315"/>
      <c r="V2051" s="314">
        <f t="shared" si="497"/>
        <v>390</v>
      </c>
      <c r="W2051" s="314"/>
      <c r="X2051" s="314"/>
      <c r="Y2051" s="314"/>
      <c r="Z2051" s="315">
        <f t="shared" si="495"/>
        <v>368.2</v>
      </c>
      <c r="AA2051" s="315"/>
      <c r="AB2051" s="316"/>
    </row>
    <row r="2052" spans="1:35" ht="15.75" hidden="1" customHeight="1" x14ac:dyDescent="0.15">
      <c r="A2052" s="112" t="str">
        <f t="shared" si="496"/>
        <v>×</v>
      </c>
      <c r="B2052" s="53"/>
      <c r="I2052" s="311" t="str">
        <f t="shared" si="491"/>
        <v/>
      </c>
      <c r="J2052" s="312"/>
      <c r="K2052" s="312"/>
      <c r="L2052" s="313" t="str">
        <f t="shared" si="492"/>
        <v/>
      </c>
      <c r="M2052" s="313"/>
      <c r="N2052" s="313"/>
      <c r="O2052" s="314" t="str">
        <f t="shared" si="493"/>
        <v/>
      </c>
      <c r="P2052" s="314"/>
      <c r="Q2052" s="314"/>
      <c r="R2052" s="314"/>
      <c r="S2052" s="315" t="str">
        <f t="shared" si="494"/>
        <v/>
      </c>
      <c r="T2052" s="315"/>
      <c r="U2052" s="315"/>
      <c r="V2052" s="314" t="str">
        <f t="shared" si="497"/>
        <v/>
      </c>
      <c r="W2052" s="314"/>
      <c r="X2052" s="314"/>
      <c r="Y2052" s="314"/>
      <c r="Z2052" s="315" t="str">
        <f t="shared" si="495"/>
        <v/>
      </c>
      <c r="AA2052" s="315"/>
      <c r="AB2052" s="316"/>
    </row>
    <row r="2053" spans="1:35" ht="15.75" hidden="1" customHeight="1" x14ac:dyDescent="0.15">
      <c r="A2053" s="112" t="str">
        <f t="shared" si="496"/>
        <v>×</v>
      </c>
      <c r="B2053" s="53"/>
      <c r="I2053" s="311" t="str">
        <f t="shared" si="491"/>
        <v/>
      </c>
      <c r="J2053" s="312"/>
      <c r="K2053" s="312"/>
      <c r="L2053" s="313" t="str">
        <f t="shared" si="492"/>
        <v/>
      </c>
      <c r="M2053" s="313"/>
      <c r="N2053" s="313"/>
      <c r="O2053" s="314" t="str">
        <f t="shared" si="493"/>
        <v/>
      </c>
      <c r="P2053" s="314"/>
      <c r="Q2053" s="314"/>
      <c r="R2053" s="314"/>
      <c r="S2053" s="315" t="str">
        <f t="shared" si="494"/>
        <v/>
      </c>
      <c r="T2053" s="315"/>
      <c r="U2053" s="315"/>
      <c r="V2053" s="314" t="str">
        <f t="shared" si="497"/>
        <v/>
      </c>
      <c r="W2053" s="314"/>
      <c r="X2053" s="314"/>
      <c r="Y2053" s="314"/>
      <c r="Z2053" s="315" t="str">
        <f t="shared" si="495"/>
        <v/>
      </c>
      <c r="AA2053" s="315"/>
      <c r="AB2053" s="316"/>
    </row>
    <row r="2054" spans="1:35" ht="15.75" hidden="1" customHeight="1" x14ac:dyDescent="0.15">
      <c r="A2054" s="112" t="str">
        <f t="shared" si="496"/>
        <v>×</v>
      </c>
      <c r="B2054" s="53"/>
      <c r="I2054" s="311" t="str">
        <f t="shared" si="491"/>
        <v/>
      </c>
      <c r="J2054" s="312"/>
      <c r="K2054" s="312"/>
      <c r="L2054" s="313" t="str">
        <f t="shared" si="492"/>
        <v/>
      </c>
      <c r="M2054" s="313"/>
      <c r="N2054" s="313"/>
      <c r="O2054" s="314" t="str">
        <f t="shared" si="493"/>
        <v/>
      </c>
      <c r="P2054" s="314"/>
      <c r="Q2054" s="314"/>
      <c r="R2054" s="314"/>
      <c r="S2054" s="315" t="str">
        <f t="shared" si="494"/>
        <v/>
      </c>
      <c r="T2054" s="315"/>
      <c r="U2054" s="315"/>
      <c r="V2054" s="314" t="str">
        <f t="shared" si="497"/>
        <v/>
      </c>
      <c r="W2054" s="314"/>
      <c r="X2054" s="314"/>
      <c r="Y2054" s="314"/>
      <c r="Z2054" s="315" t="str">
        <f t="shared" si="495"/>
        <v/>
      </c>
      <c r="AA2054" s="315"/>
      <c r="AB2054" s="316"/>
    </row>
    <row r="2055" spans="1:35" ht="15.75" hidden="1" customHeight="1" x14ac:dyDescent="0.15">
      <c r="A2055" s="112" t="str">
        <f t="shared" si="496"/>
        <v>×</v>
      </c>
      <c r="B2055" s="53"/>
      <c r="I2055" s="318" t="str">
        <f t="shared" si="491"/>
        <v/>
      </c>
      <c r="J2055" s="319"/>
      <c r="K2055" s="319"/>
      <c r="L2055" s="320" t="str">
        <f t="shared" si="492"/>
        <v/>
      </c>
      <c r="M2055" s="320"/>
      <c r="N2055" s="320"/>
      <c r="O2055" s="302" t="str">
        <f t="shared" si="493"/>
        <v/>
      </c>
      <c r="P2055" s="302"/>
      <c r="Q2055" s="302"/>
      <c r="R2055" s="302"/>
      <c r="S2055" s="304" t="str">
        <f t="shared" si="494"/>
        <v/>
      </c>
      <c r="T2055" s="304"/>
      <c r="U2055" s="304"/>
      <c r="V2055" s="302" t="str">
        <f t="shared" si="497"/>
        <v/>
      </c>
      <c r="W2055" s="302"/>
      <c r="X2055" s="302"/>
      <c r="Y2055" s="302"/>
      <c r="Z2055" s="304" t="str">
        <f t="shared" si="495"/>
        <v/>
      </c>
      <c r="AA2055" s="304"/>
      <c r="AB2055" s="307"/>
    </row>
    <row r="2056" spans="1:35" ht="15.75" customHeight="1" x14ac:dyDescent="0.15">
      <c r="I2056" s="183"/>
      <c r="J2056" s="183"/>
      <c r="K2056" s="183"/>
      <c r="L2056" s="183"/>
      <c r="M2056" s="183"/>
      <c r="N2056" s="183"/>
      <c r="O2056" s="183"/>
      <c r="P2056" s="183"/>
      <c r="Q2056" s="183"/>
      <c r="R2056" s="183"/>
      <c r="S2056" s="183"/>
      <c r="T2056" s="183"/>
      <c r="U2056" s="50" t="s">
        <v>119</v>
      </c>
      <c r="V2056" s="248" t="s">
        <v>551</v>
      </c>
      <c r="W2056" s="248"/>
      <c r="X2056" s="183" t="s">
        <v>25</v>
      </c>
      <c r="Y2056" s="321">
        <f>杭先端径*0.1</f>
        <v>0.15000000000000002</v>
      </c>
      <c r="Z2056" s="321"/>
      <c r="AA2056" s="321"/>
      <c r="AB2056" s="62" t="s">
        <v>416</v>
      </c>
      <c r="AC2056" s="179" t="s">
        <v>149</v>
      </c>
    </row>
    <row r="2057" spans="1:35" ht="15.75" customHeight="1" x14ac:dyDescent="0.15">
      <c r="B2057" s="179" t="s">
        <v>571</v>
      </c>
      <c r="U2057" s="186"/>
      <c r="Y2057" s="180"/>
      <c r="Z2057" s="180"/>
      <c r="AA2057" s="180"/>
      <c r="AB2057" s="199"/>
    </row>
    <row r="2059" spans="1:35" s="23" customFormat="1" ht="15.75" customHeight="1" x14ac:dyDescent="0.15">
      <c r="I2059" s="341" t="s">
        <v>418</v>
      </c>
      <c r="J2059" s="261"/>
      <c r="K2059" s="261"/>
      <c r="L2059" s="261"/>
      <c r="M2059" s="261"/>
      <c r="N2059" s="261"/>
      <c r="O2059" s="261"/>
      <c r="P2059" s="261"/>
      <c r="Q2059" s="261"/>
      <c r="R2059" s="261"/>
      <c r="S2059" s="261"/>
      <c r="T2059" s="261"/>
      <c r="U2059" s="261"/>
      <c r="V2059" s="261"/>
      <c r="W2059" s="261"/>
      <c r="X2059" s="261"/>
      <c r="Y2059" s="261"/>
      <c r="Z2059" s="261"/>
      <c r="AA2059" s="261"/>
      <c r="AB2059" s="342"/>
    </row>
    <row r="2060" spans="1:35" s="54" customFormat="1" ht="15.75" customHeight="1" x14ac:dyDescent="0.15">
      <c r="A2060" s="53"/>
      <c r="B2060" s="53"/>
      <c r="I2060" s="330" t="s">
        <v>74</v>
      </c>
      <c r="J2060" s="279"/>
      <c r="K2060" s="279"/>
      <c r="L2060" s="343" t="s">
        <v>181</v>
      </c>
      <c r="M2060" s="344"/>
      <c r="N2060" s="344"/>
      <c r="O2060" s="244" t="s">
        <v>544</v>
      </c>
      <c r="P2060" s="244"/>
      <c r="Q2060" s="244"/>
      <c r="R2060" s="244"/>
      <c r="S2060" s="244"/>
      <c r="T2060" s="244"/>
      <c r="U2060" s="244"/>
      <c r="V2060" s="244" t="s">
        <v>545</v>
      </c>
      <c r="W2060" s="244"/>
      <c r="X2060" s="244"/>
      <c r="Y2060" s="244"/>
      <c r="Z2060" s="244"/>
      <c r="AA2060" s="244"/>
      <c r="AB2060" s="276"/>
    </row>
    <row r="2061" spans="1:35" s="54" customFormat="1" ht="15.75" customHeight="1" x14ac:dyDescent="0.15">
      <c r="A2061" s="53"/>
      <c r="B2061" s="53"/>
      <c r="I2061" s="330"/>
      <c r="J2061" s="279"/>
      <c r="K2061" s="279"/>
      <c r="L2061" s="343"/>
      <c r="M2061" s="344"/>
      <c r="N2061" s="344"/>
      <c r="O2061" s="279" t="s">
        <v>543</v>
      </c>
      <c r="P2061" s="279"/>
      <c r="Q2061" s="279"/>
      <c r="R2061" s="279"/>
      <c r="S2061" s="326" t="s">
        <v>514</v>
      </c>
      <c r="T2061" s="326"/>
      <c r="U2061" s="326"/>
      <c r="V2061" s="279" t="s">
        <v>543</v>
      </c>
      <c r="W2061" s="279"/>
      <c r="X2061" s="279"/>
      <c r="Y2061" s="279"/>
      <c r="Z2061" s="326" t="s">
        <v>515</v>
      </c>
      <c r="AA2061" s="326"/>
      <c r="AB2061" s="331"/>
    </row>
    <row r="2062" spans="1:35" s="54" customFormat="1" ht="15.75" customHeight="1" x14ac:dyDescent="0.15">
      <c r="A2062" s="53"/>
      <c r="B2062" s="53"/>
      <c r="I2062" s="258"/>
      <c r="J2062" s="259"/>
      <c r="K2062" s="259"/>
      <c r="L2062" s="262"/>
      <c r="M2062" s="262"/>
      <c r="N2062" s="262"/>
      <c r="O2062" s="259"/>
      <c r="P2062" s="259"/>
      <c r="Q2062" s="259"/>
      <c r="R2062" s="259"/>
      <c r="S2062" s="327"/>
      <c r="T2062" s="327"/>
      <c r="U2062" s="327"/>
      <c r="V2062" s="259"/>
      <c r="W2062" s="259"/>
      <c r="X2062" s="259"/>
      <c r="Y2062" s="259"/>
      <c r="Z2062" s="327"/>
      <c r="AA2062" s="327"/>
      <c r="AB2062" s="332"/>
    </row>
    <row r="2063" spans="1:35" s="54" customFormat="1" ht="15.75" customHeight="1" x14ac:dyDescent="0.15">
      <c r="A2063" s="112" t="str">
        <f t="shared" ref="A2063:A2078" si="498">IF(I2063="","×","")</f>
        <v/>
      </c>
      <c r="B2063" s="53"/>
      <c r="I2063" s="335">
        <f t="shared" ref="I2063:I2078" si="499">IF(U741="","",U741)</f>
        <v>2</v>
      </c>
      <c r="J2063" s="336"/>
      <c r="K2063" s="336"/>
      <c r="L2063" s="337">
        <f t="shared" ref="L2063:L2078" si="500">IF(AB741="","",AB741)</f>
        <v>0.33000001311302185</v>
      </c>
      <c r="M2063" s="337"/>
      <c r="N2063" s="337"/>
      <c r="O2063" s="338">
        <f t="shared" ref="O2063:O2078" si="501">AE741</f>
        <v>0</v>
      </c>
      <c r="P2063" s="338"/>
      <c r="Q2063" s="338"/>
      <c r="R2063" s="338"/>
      <c r="S2063" s="339">
        <f t="shared" ref="S2063:S2078" si="502">AD1760</f>
        <v>0</v>
      </c>
      <c r="T2063" s="339"/>
      <c r="U2063" s="339"/>
      <c r="V2063" s="338">
        <f t="shared" ref="V2063:V2078" si="503">IF(O2063="","",IF(O2063=0,0,ROUND((Z2063-S2063)/(Y$2079-(S2063/O2063)),0)))</f>
        <v>0</v>
      </c>
      <c r="W2063" s="338"/>
      <c r="X2063" s="338"/>
      <c r="Y2063" s="338"/>
      <c r="Z2063" s="339">
        <f t="shared" ref="Z2063:Z2078" si="504">AG1760</f>
        <v>0</v>
      </c>
      <c r="AA2063" s="339"/>
      <c r="AB2063" s="340"/>
      <c r="AD2063" s="179"/>
      <c r="AE2063" s="179"/>
      <c r="AF2063" s="179"/>
      <c r="AG2063" s="179"/>
      <c r="AH2063" s="179"/>
      <c r="AI2063" s="179"/>
    </row>
    <row r="2064" spans="1:35" s="54" customFormat="1" ht="15.75" customHeight="1" x14ac:dyDescent="0.15">
      <c r="A2064" s="112" t="str">
        <f t="shared" si="498"/>
        <v/>
      </c>
      <c r="B2064" s="53"/>
      <c r="F2064" s="53"/>
      <c r="G2064" s="53"/>
      <c r="H2064" s="55"/>
      <c r="I2064" s="311">
        <f t="shared" si="499"/>
        <v>3</v>
      </c>
      <c r="J2064" s="312"/>
      <c r="K2064" s="312"/>
      <c r="L2064" s="313">
        <f t="shared" si="500"/>
        <v>1.5</v>
      </c>
      <c r="M2064" s="313"/>
      <c r="N2064" s="313"/>
      <c r="O2064" s="314">
        <f t="shared" si="501"/>
        <v>0</v>
      </c>
      <c r="P2064" s="314"/>
      <c r="Q2064" s="314"/>
      <c r="R2064" s="314"/>
      <c r="S2064" s="315">
        <f t="shared" si="502"/>
        <v>0</v>
      </c>
      <c r="T2064" s="315"/>
      <c r="U2064" s="315"/>
      <c r="V2064" s="314">
        <f t="shared" si="503"/>
        <v>0</v>
      </c>
      <c r="W2064" s="314"/>
      <c r="X2064" s="314"/>
      <c r="Y2064" s="314"/>
      <c r="Z2064" s="315">
        <f t="shared" si="504"/>
        <v>0</v>
      </c>
      <c r="AA2064" s="315"/>
      <c r="AB2064" s="316"/>
      <c r="AD2064" s="179"/>
      <c r="AE2064" s="179"/>
      <c r="AF2064" s="179"/>
      <c r="AG2064" s="179"/>
      <c r="AH2064" s="179"/>
      <c r="AI2064" s="179"/>
    </row>
    <row r="2065" spans="1:62" ht="15.75" customHeight="1" x14ac:dyDescent="0.15">
      <c r="A2065" s="112" t="str">
        <f t="shared" si="498"/>
        <v/>
      </c>
      <c r="B2065" s="53"/>
      <c r="I2065" s="311">
        <f t="shared" si="499"/>
        <v>4</v>
      </c>
      <c r="J2065" s="312"/>
      <c r="K2065" s="312"/>
      <c r="L2065" s="313">
        <f t="shared" si="500"/>
        <v>5.0999999046325684</v>
      </c>
      <c r="M2065" s="313"/>
      <c r="N2065" s="313"/>
      <c r="O2065" s="314">
        <f t="shared" si="501"/>
        <v>0</v>
      </c>
      <c r="P2065" s="314"/>
      <c r="Q2065" s="314"/>
      <c r="R2065" s="314"/>
      <c r="S2065" s="315">
        <f t="shared" si="502"/>
        <v>0</v>
      </c>
      <c r="T2065" s="315"/>
      <c r="U2065" s="315"/>
      <c r="V2065" s="314">
        <f t="shared" si="503"/>
        <v>0</v>
      </c>
      <c r="W2065" s="314"/>
      <c r="X2065" s="314"/>
      <c r="Y2065" s="314"/>
      <c r="Z2065" s="315">
        <f t="shared" si="504"/>
        <v>0</v>
      </c>
      <c r="AA2065" s="315"/>
      <c r="AB2065" s="316"/>
      <c r="AC2065" s="24"/>
      <c r="AJ2065" s="24"/>
      <c r="AK2065" s="24"/>
      <c r="AL2065" s="24"/>
      <c r="AM2065" s="24"/>
      <c r="AN2065" s="24"/>
      <c r="AZ2065" s="179"/>
      <c r="BA2065" s="179"/>
      <c r="BB2065" s="179"/>
      <c r="BC2065" s="179"/>
      <c r="BD2065" s="179"/>
      <c r="BE2065" s="179"/>
      <c r="BF2065" s="179"/>
      <c r="BG2065" s="179"/>
      <c r="BH2065" s="179"/>
      <c r="BI2065" s="179"/>
      <c r="BJ2065" s="179"/>
    </row>
    <row r="2066" spans="1:62" ht="15.75" customHeight="1" x14ac:dyDescent="0.15">
      <c r="A2066" s="112" t="str">
        <f t="shared" si="498"/>
        <v/>
      </c>
      <c r="B2066" s="53"/>
      <c r="I2066" s="311">
        <f t="shared" si="499"/>
        <v>4</v>
      </c>
      <c r="J2066" s="312"/>
      <c r="K2066" s="312"/>
      <c r="L2066" s="313">
        <f t="shared" si="500"/>
        <v>1.4500002861022949</v>
      </c>
      <c r="M2066" s="313"/>
      <c r="N2066" s="313"/>
      <c r="O2066" s="314">
        <f t="shared" si="501"/>
        <v>20145.462891144547</v>
      </c>
      <c r="P2066" s="314"/>
      <c r="Q2066" s="314"/>
      <c r="R2066" s="314"/>
      <c r="S2066" s="315">
        <f t="shared" si="502"/>
        <v>103.7</v>
      </c>
      <c r="T2066" s="315"/>
      <c r="U2066" s="315"/>
      <c r="V2066" s="314">
        <f t="shared" si="503"/>
        <v>130</v>
      </c>
      <c r="W2066" s="314"/>
      <c r="X2066" s="314"/>
      <c r="Y2066" s="314"/>
      <c r="Z2066" s="315">
        <f t="shared" si="504"/>
        <v>122.5</v>
      </c>
      <c r="AA2066" s="315"/>
      <c r="AB2066" s="316"/>
    </row>
    <row r="2067" spans="1:62" ht="15.75" customHeight="1" x14ac:dyDescent="0.15">
      <c r="A2067" s="112" t="str">
        <f t="shared" si="498"/>
        <v/>
      </c>
      <c r="B2067" s="53"/>
      <c r="I2067" s="311">
        <f t="shared" si="499"/>
        <v>5</v>
      </c>
      <c r="J2067" s="312"/>
      <c r="K2067" s="312"/>
      <c r="L2067" s="313">
        <f t="shared" si="500"/>
        <v>3.4500000476837158</v>
      </c>
      <c r="M2067" s="313"/>
      <c r="N2067" s="313"/>
      <c r="O2067" s="314">
        <f t="shared" si="501"/>
        <v>20145.462891144547</v>
      </c>
      <c r="P2067" s="314"/>
      <c r="Q2067" s="314"/>
      <c r="R2067" s="314"/>
      <c r="S2067" s="315">
        <f t="shared" si="502"/>
        <v>192.8</v>
      </c>
      <c r="T2067" s="315"/>
      <c r="U2067" s="315"/>
      <c r="V2067" s="314">
        <f t="shared" si="503"/>
        <v>250</v>
      </c>
      <c r="W2067" s="314"/>
      <c r="X2067" s="314"/>
      <c r="Y2067" s="314"/>
      <c r="Z2067" s="315">
        <f t="shared" si="504"/>
        <v>227.9</v>
      </c>
      <c r="AA2067" s="315"/>
      <c r="AB2067" s="316"/>
    </row>
    <row r="2068" spans="1:62" ht="15.75" customHeight="1" x14ac:dyDescent="0.15">
      <c r="A2068" s="112" t="str">
        <f t="shared" si="498"/>
        <v/>
      </c>
      <c r="B2068" s="53"/>
      <c r="I2068" s="311">
        <f t="shared" si="499"/>
        <v>6</v>
      </c>
      <c r="J2068" s="312"/>
      <c r="K2068" s="312"/>
      <c r="L2068" s="313">
        <f t="shared" si="500"/>
        <v>2.3499999046325684</v>
      </c>
      <c r="M2068" s="313"/>
      <c r="N2068" s="313"/>
      <c r="O2068" s="314">
        <f t="shared" si="501"/>
        <v>20145.462891144547</v>
      </c>
      <c r="P2068" s="314"/>
      <c r="Q2068" s="314"/>
      <c r="R2068" s="314"/>
      <c r="S2068" s="315">
        <f t="shared" si="502"/>
        <v>311</v>
      </c>
      <c r="T2068" s="315"/>
      <c r="U2068" s="315"/>
      <c r="V2068" s="314">
        <f t="shared" si="503"/>
        <v>421</v>
      </c>
      <c r="W2068" s="314"/>
      <c r="X2068" s="314"/>
      <c r="Y2068" s="314"/>
      <c r="Z2068" s="315">
        <f t="shared" si="504"/>
        <v>367.6</v>
      </c>
      <c r="AA2068" s="315"/>
      <c r="AB2068" s="316"/>
    </row>
    <row r="2069" spans="1:62" ht="15.75" customHeight="1" x14ac:dyDescent="0.15">
      <c r="A2069" s="112" t="str">
        <f t="shared" si="498"/>
        <v/>
      </c>
      <c r="B2069" s="53"/>
      <c r="I2069" s="311">
        <f t="shared" si="499"/>
        <v>7</v>
      </c>
      <c r="J2069" s="312"/>
      <c r="K2069" s="312"/>
      <c r="L2069" s="313">
        <f t="shared" si="500"/>
        <v>8.6000003814697266</v>
      </c>
      <c r="M2069" s="313"/>
      <c r="N2069" s="313"/>
      <c r="O2069" s="314">
        <f t="shared" si="501"/>
        <v>132535.94007331939</v>
      </c>
      <c r="P2069" s="314"/>
      <c r="Q2069" s="314"/>
      <c r="R2069" s="314"/>
      <c r="S2069" s="315">
        <f t="shared" si="502"/>
        <v>1036.7</v>
      </c>
      <c r="T2069" s="315"/>
      <c r="U2069" s="315"/>
      <c r="V2069" s="314">
        <f t="shared" si="503"/>
        <v>1326</v>
      </c>
      <c r="W2069" s="314"/>
      <c r="X2069" s="314"/>
      <c r="Y2069" s="314"/>
      <c r="Z2069" s="315">
        <f t="shared" si="504"/>
        <v>1225.2</v>
      </c>
      <c r="AA2069" s="315"/>
      <c r="AB2069" s="316"/>
    </row>
    <row r="2070" spans="1:62" ht="15.75" customHeight="1" x14ac:dyDescent="0.15">
      <c r="A2070" s="112" t="str">
        <f t="shared" si="498"/>
        <v/>
      </c>
      <c r="B2070" s="53"/>
      <c r="I2070" s="311">
        <f t="shared" si="499"/>
        <v>8</v>
      </c>
      <c r="J2070" s="312"/>
      <c r="K2070" s="312"/>
      <c r="L2070" s="313">
        <f t="shared" si="500"/>
        <v>2.2000000476837158</v>
      </c>
      <c r="M2070" s="313"/>
      <c r="N2070" s="313"/>
      <c r="O2070" s="314">
        <f t="shared" si="501"/>
        <v>62981.078722841376</v>
      </c>
      <c r="P2070" s="314"/>
      <c r="Q2070" s="314"/>
      <c r="R2070" s="314"/>
      <c r="S2070" s="315">
        <f t="shared" si="502"/>
        <v>307.39999999999998</v>
      </c>
      <c r="T2070" s="315"/>
      <c r="U2070" s="315"/>
      <c r="V2070" s="314">
        <f t="shared" si="503"/>
        <v>385</v>
      </c>
      <c r="W2070" s="314"/>
      <c r="X2070" s="314"/>
      <c r="Y2070" s="314"/>
      <c r="Z2070" s="315">
        <f t="shared" si="504"/>
        <v>363.3</v>
      </c>
      <c r="AA2070" s="315"/>
      <c r="AB2070" s="316"/>
    </row>
    <row r="2071" spans="1:62" ht="15.75" customHeight="1" x14ac:dyDescent="0.15">
      <c r="A2071" s="112" t="str">
        <f t="shared" si="498"/>
        <v/>
      </c>
      <c r="B2071" s="53"/>
      <c r="I2071" s="311">
        <f t="shared" si="499"/>
        <v>9</v>
      </c>
      <c r="J2071" s="312"/>
      <c r="K2071" s="312"/>
      <c r="L2071" s="313">
        <f t="shared" si="500"/>
        <v>1.5</v>
      </c>
      <c r="M2071" s="313"/>
      <c r="N2071" s="313"/>
      <c r="O2071" s="314">
        <f t="shared" si="501"/>
        <v>102635.83199277853</v>
      </c>
      <c r="P2071" s="314"/>
      <c r="Q2071" s="314"/>
      <c r="R2071" s="314"/>
      <c r="S2071" s="315">
        <f t="shared" si="502"/>
        <v>762</v>
      </c>
      <c r="T2071" s="315"/>
      <c r="U2071" s="315"/>
      <c r="V2071" s="314">
        <f t="shared" si="503"/>
        <v>971</v>
      </c>
      <c r="W2071" s="314"/>
      <c r="X2071" s="314"/>
      <c r="Y2071" s="314"/>
      <c r="Z2071" s="315">
        <f t="shared" si="504"/>
        <v>900.5</v>
      </c>
      <c r="AA2071" s="315"/>
      <c r="AB2071" s="316"/>
    </row>
    <row r="2072" spans="1:62" ht="15.75" customHeight="1" x14ac:dyDescent="0.15">
      <c r="A2072" s="112" t="str">
        <f t="shared" si="498"/>
        <v/>
      </c>
      <c r="B2072" s="53"/>
      <c r="I2072" s="311">
        <f t="shared" si="499"/>
        <v>10</v>
      </c>
      <c r="J2072" s="312"/>
      <c r="K2072" s="312"/>
      <c r="L2072" s="313">
        <f t="shared" si="500"/>
        <v>3.8499999046325684</v>
      </c>
      <c r="M2072" s="313"/>
      <c r="N2072" s="313"/>
      <c r="O2072" s="314">
        <f t="shared" si="501"/>
        <v>73796.011432824234</v>
      </c>
      <c r="P2072" s="314"/>
      <c r="Q2072" s="314"/>
      <c r="R2072" s="314"/>
      <c r="S2072" s="315">
        <f t="shared" si="502"/>
        <v>311.5</v>
      </c>
      <c r="T2072" s="315"/>
      <c r="U2072" s="315"/>
      <c r="V2072" s="314">
        <f t="shared" si="503"/>
        <v>389</v>
      </c>
      <c r="W2072" s="314"/>
      <c r="X2072" s="314"/>
      <c r="Y2072" s="314"/>
      <c r="Z2072" s="315">
        <f t="shared" si="504"/>
        <v>368.2</v>
      </c>
      <c r="AA2072" s="315"/>
      <c r="AB2072" s="316"/>
    </row>
    <row r="2073" spans="1:62" ht="15.75" customHeight="1" x14ac:dyDescent="0.15">
      <c r="A2073" s="112" t="str">
        <f t="shared" si="498"/>
        <v/>
      </c>
      <c r="B2073" s="53"/>
      <c r="I2073" s="311">
        <f t="shared" si="499"/>
        <v>11</v>
      </c>
      <c r="J2073" s="312"/>
      <c r="K2073" s="312"/>
      <c r="L2073" s="313">
        <f t="shared" si="500"/>
        <v>2.4000000953674316</v>
      </c>
      <c r="M2073" s="313"/>
      <c r="N2073" s="313"/>
      <c r="O2073" s="314">
        <f t="shared" si="501"/>
        <v>102635.83199277853</v>
      </c>
      <c r="P2073" s="314"/>
      <c r="Q2073" s="314"/>
      <c r="R2073" s="314"/>
      <c r="S2073" s="315">
        <f t="shared" si="502"/>
        <v>1016</v>
      </c>
      <c r="T2073" s="315"/>
      <c r="U2073" s="315"/>
      <c r="V2073" s="314">
        <f t="shared" si="503"/>
        <v>1318</v>
      </c>
      <c r="W2073" s="314"/>
      <c r="X2073" s="314"/>
      <c r="Y2073" s="314"/>
      <c r="Z2073" s="315">
        <f t="shared" si="504"/>
        <v>1200.7</v>
      </c>
      <c r="AA2073" s="315"/>
      <c r="AB2073" s="316"/>
    </row>
    <row r="2074" spans="1:62" ht="15.75" customHeight="1" x14ac:dyDescent="0.15">
      <c r="A2074" s="112" t="str">
        <f t="shared" si="498"/>
        <v/>
      </c>
      <c r="B2074" s="53"/>
      <c r="I2074" s="311">
        <f t="shared" si="499"/>
        <v>12</v>
      </c>
      <c r="J2074" s="312"/>
      <c r="K2074" s="312"/>
      <c r="L2074" s="313">
        <f t="shared" si="500"/>
        <v>2.2699999809265137</v>
      </c>
      <c r="M2074" s="313"/>
      <c r="N2074" s="313"/>
      <c r="O2074" s="314">
        <f t="shared" si="501"/>
        <v>69554.861350478022</v>
      </c>
      <c r="P2074" s="314"/>
      <c r="Q2074" s="314"/>
      <c r="R2074" s="314"/>
      <c r="S2074" s="315">
        <f t="shared" si="502"/>
        <v>311.5</v>
      </c>
      <c r="T2074" s="315"/>
      <c r="U2074" s="315"/>
      <c r="V2074" s="314">
        <f t="shared" si="503"/>
        <v>390</v>
      </c>
      <c r="W2074" s="314"/>
      <c r="X2074" s="314"/>
      <c r="Y2074" s="314"/>
      <c r="Z2074" s="315">
        <f t="shared" si="504"/>
        <v>368.2</v>
      </c>
      <c r="AA2074" s="315"/>
      <c r="AB2074" s="316"/>
    </row>
    <row r="2075" spans="1:62" ht="15.75" hidden="1" customHeight="1" x14ac:dyDescent="0.15">
      <c r="A2075" s="112" t="str">
        <f t="shared" si="498"/>
        <v>×</v>
      </c>
      <c r="B2075" s="53"/>
      <c r="I2075" s="311" t="str">
        <f t="shared" si="499"/>
        <v/>
      </c>
      <c r="J2075" s="312"/>
      <c r="K2075" s="312"/>
      <c r="L2075" s="313" t="str">
        <f t="shared" si="500"/>
        <v/>
      </c>
      <c r="M2075" s="313"/>
      <c r="N2075" s="313"/>
      <c r="O2075" s="314" t="str">
        <f t="shared" si="501"/>
        <v/>
      </c>
      <c r="P2075" s="314"/>
      <c r="Q2075" s="314"/>
      <c r="R2075" s="314"/>
      <c r="S2075" s="315" t="str">
        <f t="shared" si="502"/>
        <v/>
      </c>
      <c r="T2075" s="315"/>
      <c r="U2075" s="315"/>
      <c r="V2075" s="314" t="str">
        <f t="shared" si="503"/>
        <v/>
      </c>
      <c r="W2075" s="314"/>
      <c r="X2075" s="314"/>
      <c r="Y2075" s="314"/>
      <c r="Z2075" s="315" t="str">
        <f t="shared" si="504"/>
        <v/>
      </c>
      <c r="AA2075" s="315"/>
      <c r="AB2075" s="316"/>
    </row>
    <row r="2076" spans="1:62" ht="15.75" hidden="1" customHeight="1" x14ac:dyDescent="0.15">
      <c r="A2076" s="112" t="str">
        <f t="shared" si="498"/>
        <v>×</v>
      </c>
      <c r="B2076" s="53"/>
      <c r="I2076" s="311" t="str">
        <f t="shared" si="499"/>
        <v/>
      </c>
      <c r="J2076" s="312"/>
      <c r="K2076" s="312"/>
      <c r="L2076" s="313" t="str">
        <f t="shared" si="500"/>
        <v/>
      </c>
      <c r="M2076" s="313"/>
      <c r="N2076" s="313"/>
      <c r="O2076" s="314" t="str">
        <f t="shared" si="501"/>
        <v/>
      </c>
      <c r="P2076" s="314"/>
      <c r="Q2076" s="314"/>
      <c r="R2076" s="314"/>
      <c r="S2076" s="315" t="str">
        <f t="shared" si="502"/>
        <v/>
      </c>
      <c r="T2076" s="315"/>
      <c r="U2076" s="315"/>
      <c r="V2076" s="314" t="str">
        <f t="shared" si="503"/>
        <v/>
      </c>
      <c r="W2076" s="314"/>
      <c r="X2076" s="314"/>
      <c r="Y2076" s="314"/>
      <c r="Z2076" s="315" t="str">
        <f t="shared" si="504"/>
        <v/>
      </c>
      <c r="AA2076" s="315"/>
      <c r="AB2076" s="316"/>
    </row>
    <row r="2077" spans="1:62" ht="15.75" hidden="1" customHeight="1" x14ac:dyDescent="0.15">
      <c r="A2077" s="112" t="str">
        <f t="shared" si="498"/>
        <v>×</v>
      </c>
      <c r="B2077" s="53"/>
      <c r="I2077" s="311" t="str">
        <f t="shared" si="499"/>
        <v/>
      </c>
      <c r="J2077" s="312"/>
      <c r="K2077" s="312"/>
      <c r="L2077" s="313" t="str">
        <f t="shared" si="500"/>
        <v/>
      </c>
      <c r="M2077" s="313"/>
      <c r="N2077" s="313"/>
      <c r="O2077" s="314" t="str">
        <f t="shared" si="501"/>
        <v/>
      </c>
      <c r="P2077" s="314"/>
      <c r="Q2077" s="314"/>
      <c r="R2077" s="314"/>
      <c r="S2077" s="315" t="str">
        <f t="shared" si="502"/>
        <v/>
      </c>
      <c r="T2077" s="315"/>
      <c r="U2077" s="315"/>
      <c r="V2077" s="314" t="str">
        <f t="shared" si="503"/>
        <v/>
      </c>
      <c r="W2077" s="314"/>
      <c r="X2077" s="314"/>
      <c r="Y2077" s="314"/>
      <c r="Z2077" s="315" t="str">
        <f t="shared" si="504"/>
        <v/>
      </c>
      <c r="AA2077" s="315"/>
      <c r="AB2077" s="316"/>
    </row>
    <row r="2078" spans="1:62" ht="15.75" hidden="1" customHeight="1" x14ac:dyDescent="0.15">
      <c r="A2078" s="112" t="str">
        <f t="shared" si="498"/>
        <v>×</v>
      </c>
      <c r="B2078" s="53"/>
      <c r="I2078" s="318" t="str">
        <f t="shared" si="499"/>
        <v/>
      </c>
      <c r="J2078" s="319"/>
      <c r="K2078" s="319"/>
      <c r="L2078" s="320" t="str">
        <f t="shared" si="500"/>
        <v/>
      </c>
      <c r="M2078" s="320"/>
      <c r="N2078" s="320"/>
      <c r="O2078" s="302" t="str">
        <f t="shared" si="501"/>
        <v/>
      </c>
      <c r="P2078" s="302"/>
      <c r="Q2078" s="302"/>
      <c r="R2078" s="302"/>
      <c r="S2078" s="304" t="str">
        <f t="shared" si="502"/>
        <v/>
      </c>
      <c r="T2078" s="304"/>
      <c r="U2078" s="304"/>
      <c r="V2078" s="302" t="str">
        <f t="shared" si="503"/>
        <v/>
      </c>
      <c r="W2078" s="302"/>
      <c r="X2078" s="302"/>
      <c r="Y2078" s="302"/>
      <c r="Z2078" s="304" t="str">
        <f t="shared" si="504"/>
        <v/>
      </c>
      <c r="AA2078" s="304"/>
      <c r="AB2078" s="307"/>
    </row>
    <row r="2079" spans="1:62" ht="15.75" customHeight="1" x14ac:dyDescent="0.15">
      <c r="I2079" s="183"/>
      <c r="J2079" s="183"/>
      <c r="K2079" s="183"/>
      <c r="L2079" s="183"/>
      <c r="M2079" s="183"/>
      <c r="N2079" s="183"/>
      <c r="O2079" s="183"/>
      <c r="P2079" s="183"/>
      <c r="Q2079" s="183"/>
      <c r="R2079" s="183"/>
      <c r="S2079" s="183"/>
      <c r="T2079" s="183"/>
      <c r="U2079" s="50" t="s">
        <v>119</v>
      </c>
      <c r="V2079" s="248" t="s">
        <v>551</v>
      </c>
      <c r="W2079" s="248"/>
      <c r="X2079" s="183" t="s">
        <v>25</v>
      </c>
      <c r="Y2079" s="321">
        <f>杭先端径*0.1</f>
        <v>0.15000000000000002</v>
      </c>
      <c r="Z2079" s="321"/>
      <c r="AA2079" s="321"/>
      <c r="AB2079" s="62" t="s">
        <v>416</v>
      </c>
      <c r="AC2079" s="179" t="s">
        <v>149</v>
      </c>
    </row>
    <row r="2080" spans="1:62" ht="15.75" customHeight="1" x14ac:dyDescent="0.15">
      <c r="A2080" s="116" t="str">
        <f t="shared" ref="A2080:A2086" si="505">IF(液状化L1の有無="","","×")</f>
        <v/>
      </c>
      <c r="B2080" s="179" t="s">
        <v>571</v>
      </c>
    </row>
    <row r="2081" spans="1:62" s="53" customFormat="1" ht="15.75" customHeight="1" x14ac:dyDescent="0.15">
      <c r="A2081" s="116" t="str">
        <f t="shared" si="505"/>
        <v/>
      </c>
      <c r="D2081" s="54"/>
      <c r="F2081" s="54"/>
      <c r="AO2081" s="60"/>
      <c r="AP2081" s="60"/>
      <c r="AQ2081" s="60"/>
      <c r="AR2081" s="60"/>
      <c r="AS2081" s="60"/>
      <c r="AT2081" s="60"/>
      <c r="AU2081" s="60"/>
      <c r="AV2081" s="60"/>
      <c r="AW2081" s="60"/>
      <c r="AX2081" s="60"/>
      <c r="AY2081" s="60"/>
      <c r="AZ2081" s="60"/>
      <c r="BA2081" s="60"/>
      <c r="BB2081" s="60"/>
      <c r="BC2081" s="60"/>
      <c r="BD2081" s="60"/>
      <c r="BE2081" s="60"/>
      <c r="BF2081" s="60"/>
      <c r="BG2081" s="60"/>
      <c r="BH2081" s="60"/>
      <c r="BI2081" s="60"/>
      <c r="BJ2081" s="60"/>
    </row>
    <row r="2082" spans="1:62" s="54" customFormat="1" ht="15.75" customHeight="1" x14ac:dyDescent="0.15">
      <c r="A2082" s="116" t="str">
        <f t="shared" si="505"/>
        <v/>
      </c>
      <c r="B2082" s="179"/>
      <c r="I2082" s="87" t="s">
        <v>556</v>
      </c>
      <c r="J2082" s="88"/>
      <c r="K2082" s="88"/>
      <c r="L2082" s="88"/>
      <c r="M2082" s="87"/>
      <c r="N2082" s="87"/>
      <c r="O2082" s="87"/>
      <c r="P2082" s="87"/>
      <c r="Q2082" s="87"/>
      <c r="R2082" s="87"/>
      <c r="S2082" s="87"/>
      <c r="T2082" s="87"/>
      <c r="U2082" s="87"/>
      <c r="V2082" s="87"/>
      <c r="W2082" s="87"/>
      <c r="X2082" s="87"/>
      <c r="Y2082" s="87"/>
      <c r="Z2082" s="87"/>
      <c r="AA2082" s="87"/>
      <c r="AB2082" s="87"/>
    </row>
    <row r="2083" spans="1:62" s="23" customFormat="1" ht="15.75" customHeight="1" x14ac:dyDescent="0.15">
      <c r="A2083" s="116" t="str">
        <f t="shared" si="505"/>
        <v/>
      </c>
      <c r="B2083" s="179"/>
      <c r="I2083" s="341" t="s">
        <v>417</v>
      </c>
      <c r="J2083" s="261"/>
      <c r="K2083" s="261"/>
      <c r="L2083" s="261"/>
      <c r="M2083" s="261"/>
      <c r="N2083" s="261"/>
      <c r="O2083" s="261"/>
      <c r="P2083" s="261"/>
      <c r="Q2083" s="261"/>
      <c r="R2083" s="261"/>
      <c r="S2083" s="261"/>
      <c r="T2083" s="261"/>
      <c r="U2083" s="261"/>
      <c r="V2083" s="261"/>
      <c r="W2083" s="261"/>
      <c r="X2083" s="261"/>
      <c r="Y2083" s="261"/>
      <c r="Z2083" s="261"/>
      <c r="AA2083" s="261"/>
      <c r="AB2083" s="342"/>
    </row>
    <row r="2084" spans="1:62" s="54" customFormat="1" ht="15.75" customHeight="1" x14ac:dyDescent="0.15">
      <c r="A2084" s="116" t="str">
        <f t="shared" si="505"/>
        <v/>
      </c>
      <c r="B2084" s="179"/>
      <c r="I2084" s="330" t="s">
        <v>74</v>
      </c>
      <c r="J2084" s="279"/>
      <c r="K2084" s="279"/>
      <c r="L2084" s="343" t="s">
        <v>181</v>
      </c>
      <c r="M2084" s="344"/>
      <c r="N2084" s="344"/>
      <c r="O2084" s="244" t="s">
        <v>544</v>
      </c>
      <c r="P2084" s="244"/>
      <c r="Q2084" s="244"/>
      <c r="R2084" s="244"/>
      <c r="S2084" s="244"/>
      <c r="T2084" s="244"/>
      <c r="U2084" s="244"/>
      <c r="V2084" s="244" t="s">
        <v>545</v>
      </c>
      <c r="W2084" s="244"/>
      <c r="X2084" s="244"/>
      <c r="Y2084" s="244"/>
      <c r="Z2084" s="244"/>
      <c r="AA2084" s="244"/>
      <c r="AB2084" s="276"/>
    </row>
    <row r="2085" spans="1:62" s="54" customFormat="1" ht="15.75" customHeight="1" x14ac:dyDescent="0.15">
      <c r="A2085" s="116" t="str">
        <f t="shared" si="505"/>
        <v/>
      </c>
      <c r="B2085" s="179"/>
      <c r="I2085" s="330"/>
      <c r="J2085" s="279"/>
      <c r="K2085" s="279"/>
      <c r="L2085" s="343"/>
      <c r="M2085" s="344"/>
      <c r="N2085" s="344"/>
      <c r="O2085" s="279" t="s">
        <v>543</v>
      </c>
      <c r="P2085" s="279"/>
      <c r="Q2085" s="279"/>
      <c r="R2085" s="279"/>
      <c r="S2085" s="326" t="s">
        <v>514</v>
      </c>
      <c r="T2085" s="326"/>
      <c r="U2085" s="326"/>
      <c r="V2085" s="279" t="s">
        <v>543</v>
      </c>
      <c r="W2085" s="279"/>
      <c r="X2085" s="279"/>
      <c r="Y2085" s="279"/>
      <c r="Z2085" s="326" t="s">
        <v>515</v>
      </c>
      <c r="AA2085" s="326"/>
      <c r="AB2085" s="331"/>
    </row>
    <row r="2086" spans="1:62" s="54" customFormat="1" ht="15.75" customHeight="1" x14ac:dyDescent="0.15">
      <c r="A2086" s="116" t="str">
        <f t="shared" si="505"/>
        <v/>
      </c>
      <c r="B2086" s="179"/>
      <c r="I2086" s="258"/>
      <c r="J2086" s="259"/>
      <c r="K2086" s="259"/>
      <c r="L2086" s="262"/>
      <c r="M2086" s="262"/>
      <c r="N2086" s="262"/>
      <c r="O2086" s="259"/>
      <c r="P2086" s="259"/>
      <c r="Q2086" s="259"/>
      <c r="R2086" s="259"/>
      <c r="S2086" s="327"/>
      <c r="T2086" s="327"/>
      <c r="U2086" s="327"/>
      <c r="V2086" s="259"/>
      <c r="W2086" s="259"/>
      <c r="X2086" s="259"/>
      <c r="Y2086" s="259"/>
      <c r="Z2086" s="327"/>
      <c r="AA2086" s="327"/>
      <c r="AB2086" s="332"/>
    </row>
    <row r="2087" spans="1:62" s="54" customFormat="1" ht="15.75" customHeight="1" x14ac:dyDescent="0.15">
      <c r="A2087" s="122" t="str">
        <f t="shared" ref="A2087:A2102" si="506">IF(液状化L1の有無="",IF(I2087="","×",""),"×")</f>
        <v/>
      </c>
      <c r="B2087" s="53"/>
      <c r="I2087" s="335">
        <f t="shared" ref="I2087:I2102" si="507">IF(G764="","",G764)</f>
        <v>2</v>
      </c>
      <c r="J2087" s="336"/>
      <c r="K2087" s="336"/>
      <c r="L2087" s="337">
        <f t="shared" ref="L2087:L2102" si="508">IF(N764="","",N764)</f>
        <v>0.33000001311302185</v>
      </c>
      <c r="M2087" s="337"/>
      <c r="N2087" s="337"/>
      <c r="O2087" s="338">
        <f t="shared" ref="O2087:O2102" si="509">Q764</f>
        <v>0</v>
      </c>
      <c r="P2087" s="338"/>
      <c r="Q2087" s="338"/>
      <c r="R2087" s="338"/>
      <c r="S2087" s="339">
        <f t="shared" ref="S2087:S2102" si="510">O1782</f>
        <v>0</v>
      </c>
      <c r="T2087" s="339"/>
      <c r="U2087" s="339"/>
      <c r="V2087" s="338">
        <f>IF(O2087="","",IF(O2087=0,0,ROUND((Z2087-S2087)/(Y$2103-(S2087/O2087)),0)))</f>
        <v>0</v>
      </c>
      <c r="W2087" s="338"/>
      <c r="X2087" s="338"/>
      <c r="Y2087" s="338"/>
      <c r="Z2087" s="339">
        <f t="shared" ref="Z2087:Z2102" si="511">R1782</f>
        <v>0</v>
      </c>
      <c r="AA2087" s="339"/>
      <c r="AB2087" s="340"/>
      <c r="AD2087" s="179"/>
      <c r="AE2087" s="179"/>
      <c r="AF2087" s="179"/>
      <c r="AG2087" s="179"/>
      <c r="AH2087" s="179"/>
      <c r="AI2087" s="179"/>
    </row>
    <row r="2088" spans="1:62" s="54" customFormat="1" ht="15.75" customHeight="1" x14ac:dyDescent="0.15">
      <c r="A2088" s="122" t="str">
        <f t="shared" si="506"/>
        <v/>
      </c>
      <c r="B2088" s="53"/>
      <c r="F2088" s="53"/>
      <c r="G2088" s="53"/>
      <c r="H2088" s="55"/>
      <c r="I2088" s="311">
        <f t="shared" si="507"/>
        <v>3</v>
      </c>
      <c r="J2088" s="312"/>
      <c r="K2088" s="312"/>
      <c r="L2088" s="313">
        <f t="shared" si="508"/>
        <v>1.5</v>
      </c>
      <c r="M2088" s="313"/>
      <c r="N2088" s="313"/>
      <c r="O2088" s="314">
        <f t="shared" si="509"/>
        <v>0</v>
      </c>
      <c r="P2088" s="314"/>
      <c r="Q2088" s="314"/>
      <c r="R2088" s="314"/>
      <c r="S2088" s="315">
        <f t="shared" si="510"/>
        <v>0</v>
      </c>
      <c r="T2088" s="315"/>
      <c r="U2088" s="315"/>
      <c r="V2088" s="314">
        <f t="shared" ref="V2088:V2102" si="512">IF(O2088="","",IF(O2088=0,0,ROUND((Z2088-S2088)/(Y$2103-(S2088/O2088)),0)))</f>
        <v>0</v>
      </c>
      <c r="W2088" s="314"/>
      <c r="X2088" s="314"/>
      <c r="Y2088" s="314"/>
      <c r="Z2088" s="315">
        <f t="shared" si="511"/>
        <v>0</v>
      </c>
      <c r="AA2088" s="315"/>
      <c r="AB2088" s="316"/>
      <c r="AD2088" s="179"/>
      <c r="AE2088" s="179"/>
      <c r="AF2088" s="179"/>
      <c r="AG2088" s="179"/>
      <c r="AH2088" s="179"/>
      <c r="AI2088" s="179"/>
    </row>
    <row r="2089" spans="1:62" ht="15.75" customHeight="1" x14ac:dyDescent="0.15">
      <c r="A2089" s="122" t="str">
        <f t="shared" si="506"/>
        <v/>
      </c>
      <c r="B2089" s="53"/>
      <c r="I2089" s="311">
        <f t="shared" si="507"/>
        <v>4</v>
      </c>
      <c r="J2089" s="312"/>
      <c r="K2089" s="312"/>
      <c r="L2089" s="313">
        <f t="shared" si="508"/>
        <v>5.0999999046325684</v>
      </c>
      <c r="M2089" s="313"/>
      <c r="N2089" s="313"/>
      <c r="O2089" s="314">
        <f t="shared" si="509"/>
        <v>0</v>
      </c>
      <c r="P2089" s="314"/>
      <c r="Q2089" s="314"/>
      <c r="R2089" s="314"/>
      <c r="S2089" s="315">
        <f t="shared" si="510"/>
        <v>0</v>
      </c>
      <c r="T2089" s="315"/>
      <c r="U2089" s="315"/>
      <c r="V2089" s="314">
        <f t="shared" si="512"/>
        <v>0</v>
      </c>
      <c r="W2089" s="314"/>
      <c r="X2089" s="314"/>
      <c r="Y2089" s="314"/>
      <c r="Z2089" s="315">
        <f t="shared" si="511"/>
        <v>0</v>
      </c>
      <c r="AA2089" s="315"/>
      <c r="AB2089" s="316"/>
      <c r="AC2089" s="24"/>
      <c r="AJ2089" s="24"/>
      <c r="AK2089" s="24"/>
      <c r="AL2089" s="24"/>
      <c r="AM2089" s="24"/>
      <c r="AN2089" s="24"/>
      <c r="AZ2089" s="179"/>
      <c r="BA2089" s="179"/>
      <c r="BB2089" s="179"/>
      <c r="BC2089" s="179"/>
      <c r="BD2089" s="179"/>
      <c r="BE2089" s="179"/>
      <c r="BF2089" s="179"/>
      <c r="BG2089" s="179"/>
      <c r="BH2089" s="179"/>
      <c r="BI2089" s="179"/>
      <c r="BJ2089" s="179"/>
    </row>
    <row r="2090" spans="1:62" ht="15.75" customHeight="1" x14ac:dyDescent="0.15">
      <c r="A2090" s="122" t="str">
        <f t="shared" si="506"/>
        <v/>
      </c>
      <c r="B2090" s="53"/>
      <c r="I2090" s="311">
        <f t="shared" si="507"/>
        <v>4</v>
      </c>
      <c r="J2090" s="312"/>
      <c r="K2090" s="312"/>
      <c r="L2090" s="313">
        <f t="shared" si="508"/>
        <v>1.4500002861022949</v>
      </c>
      <c r="M2090" s="313"/>
      <c r="N2090" s="313"/>
      <c r="O2090" s="314">
        <f t="shared" si="509"/>
        <v>20145.462891144547</v>
      </c>
      <c r="P2090" s="314"/>
      <c r="Q2090" s="314"/>
      <c r="R2090" s="314"/>
      <c r="S2090" s="315">
        <f t="shared" si="510"/>
        <v>103.7</v>
      </c>
      <c r="T2090" s="315"/>
      <c r="U2090" s="315"/>
      <c r="V2090" s="314">
        <f t="shared" si="512"/>
        <v>130</v>
      </c>
      <c r="W2090" s="314"/>
      <c r="X2090" s="314"/>
      <c r="Y2090" s="314"/>
      <c r="Z2090" s="315">
        <f t="shared" si="511"/>
        <v>122.5</v>
      </c>
      <c r="AA2090" s="315"/>
      <c r="AB2090" s="316"/>
    </row>
    <row r="2091" spans="1:62" ht="15.75" customHeight="1" x14ac:dyDescent="0.15">
      <c r="A2091" s="122" t="str">
        <f t="shared" si="506"/>
        <v/>
      </c>
      <c r="B2091" s="53"/>
      <c r="I2091" s="311">
        <f t="shared" si="507"/>
        <v>5</v>
      </c>
      <c r="J2091" s="312"/>
      <c r="K2091" s="312"/>
      <c r="L2091" s="313">
        <f t="shared" si="508"/>
        <v>3.4500000476837158</v>
      </c>
      <c r="M2091" s="313"/>
      <c r="N2091" s="313"/>
      <c r="O2091" s="314">
        <f t="shared" si="509"/>
        <v>20145.462891144547</v>
      </c>
      <c r="P2091" s="314"/>
      <c r="Q2091" s="314"/>
      <c r="R2091" s="314"/>
      <c r="S2091" s="315">
        <f t="shared" si="510"/>
        <v>192.8</v>
      </c>
      <c r="T2091" s="315"/>
      <c r="U2091" s="315"/>
      <c r="V2091" s="314">
        <f t="shared" si="512"/>
        <v>250</v>
      </c>
      <c r="W2091" s="314"/>
      <c r="X2091" s="314"/>
      <c r="Y2091" s="314"/>
      <c r="Z2091" s="315">
        <f t="shared" si="511"/>
        <v>227.9</v>
      </c>
      <c r="AA2091" s="315"/>
      <c r="AB2091" s="316"/>
    </row>
    <row r="2092" spans="1:62" ht="15.75" customHeight="1" x14ac:dyDescent="0.15">
      <c r="A2092" s="122" t="str">
        <f t="shared" si="506"/>
        <v/>
      </c>
      <c r="B2092" s="53"/>
      <c r="I2092" s="311">
        <f t="shared" si="507"/>
        <v>6</v>
      </c>
      <c r="J2092" s="312"/>
      <c r="K2092" s="312"/>
      <c r="L2092" s="313">
        <f t="shared" si="508"/>
        <v>2.3499999046325684</v>
      </c>
      <c r="M2092" s="313"/>
      <c r="N2092" s="313"/>
      <c r="O2092" s="314">
        <f t="shared" si="509"/>
        <v>20145.462891144547</v>
      </c>
      <c r="P2092" s="314"/>
      <c r="Q2092" s="314"/>
      <c r="R2092" s="314"/>
      <c r="S2092" s="315">
        <f t="shared" si="510"/>
        <v>311</v>
      </c>
      <c r="T2092" s="315"/>
      <c r="U2092" s="315"/>
      <c r="V2092" s="314">
        <f t="shared" si="512"/>
        <v>421</v>
      </c>
      <c r="W2092" s="314"/>
      <c r="X2092" s="314"/>
      <c r="Y2092" s="314"/>
      <c r="Z2092" s="315">
        <f t="shared" si="511"/>
        <v>367.6</v>
      </c>
      <c r="AA2092" s="315"/>
      <c r="AB2092" s="316"/>
    </row>
    <row r="2093" spans="1:62" ht="15.75" customHeight="1" x14ac:dyDescent="0.15">
      <c r="A2093" s="122" t="str">
        <f t="shared" si="506"/>
        <v/>
      </c>
      <c r="B2093" s="53"/>
      <c r="I2093" s="311">
        <f t="shared" si="507"/>
        <v>7</v>
      </c>
      <c r="J2093" s="312"/>
      <c r="K2093" s="312"/>
      <c r="L2093" s="313">
        <f t="shared" si="508"/>
        <v>8.6000003814697266</v>
      </c>
      <c r="M2093" s="313"/>
      <c r="N2093" s="313"/>
      <c r="O2093" s="314">
        <f t="shared" si="509"/>
        <v>95557.823744240741</v>
      </c>
      <c r="P2093" s="314"/>
      <c r="Q2093" s="314"/>
      <c r="R2093" s="314"/>
      <c r="S2093" s="315">
        <f t="shared" si="510"/>
        <v>747.5</v>
      </c>
      <c r="T2093" s="315"/>
      <c r="U2093" s="315"/>
      <c r="V2093" s="314">
        <f t="shared" si="512"/>
        <v>956</v>
      </c>
      <c r="W2093" s="314"/>
      <c r="X2093" s="314"/>
      <c r="Y2093" s="314"/>
      <c r="Z2093" s="315">
        <f t="shared" si="511"/>
        <v>883.4</v>
      </c>
      <c r="AA2093" s="315"/>
      <c r="AB2093" s="316"/>
    </row>
    <row r="2094" spans="1:62" ht="15.75" customHeight="1" x14ac:dyDescent="0.15">
      <c r="A2094" s="122" t="str">
        <f t="shared" si="506"/>
        <v/>
      </c>
      <c r="B2094" s="53"/>
      <c r="I2094" s="311">
        <f t="shared" si="507"/>
        <v>8</v>
      </c>
      <c r="J2094" s="312"/>
      <c r="K2094" s="312"/>
      <c r="L2094" s="313">
        <f t="shared" si="508"/>
        <v>2.2000000476837158</v>
      </c>
      <c r="M2094" s="313"/>
      <c r="N2094" s="313"/>
      <c r="O2094" s="314">
        <f t="shared" si="509"/>
        <v>62981.078722841376</v>
      </c>
      <c r="P2094" s="314"/>
      <c r="Q2094" s="314"/>
      <c r="R2094" s="314"/>
      <c r="S2094" s="315">
        <f t="shared" si="510"/>
        <v>307.39999999999998</v>
      </c>
      <c r="T2094" s="315"/>
      <c r="U2094" s="315"/>
      <c r="V2094" s="314">
        <f t="shared" si="512"/>
        <v>385</v>
      </c>
      <c r="W2094" s="314"/>
      <c r="X2094" s="314"/>
      <c r="Y2094" s="314"/>
      <c r="Z2094" s="315">
        <f t="shared" si="511"/>
        <v>363.3</v>
      </c>
      <c r="AA2094" s="315"/>
      <c r="AB2094" s="316"/>
    </row>
    <row r="2095" spans="1:62" ht="15.75" customHeight="1" x14ac:dyDescent="0.15">
      <c r="A2095" s="122" t="str">
        <f t="shared" si="506"/>
        <v/>
      </c>
      <c r="B2095" s="53"/>
      <c r="I2095" s="311">
        <f t="shared" si="507"/>
        <v>9</v>
      </c>
      <c r="J2095" s="312"/>
      <c r="K2095" s="312"/>
      <c r="L2095" s="313">
        <f t="shared" si="508"/>
        <v>1.5</v>
      </c>
      <c r="M2095" s="313"/>
      <c r="N2095" s="313"/>
      <c r="O2095" s="314">
        <f t="shared" si="509"/>
        <v>102635.83199277853</v>
      </c>
      <c r="P2095" s="314"/>
      <c r="Q2095" s="314"/>
      <c r="R2095" s="314"/>
      <c r="S2095" s="315">
        <f t="shared" si="510"/>
        <v>762</v>
      </c>
      <c r="T2095" s="315"/>
      <c r="U2095" s="315"/>
      <c r="V2095" s="314">
        <f t="shared" si="512"/>
        <v>971</v>
      </c>
      <c r="W2095" s="314"/>
      <c r="X2095" s="314"/>
      <c r="Y2095" s="314"/>
      <c r="Z2095" s="315">
        <f t="shared" si="511"/>
        <v>900.5</v>
      </c>
      <c r="AA2095" s="315"/>
      <c r="AB2095" s="316"/>
    </row>
    <row r="2096" spans="1:62" ht="15.75" customHeight="1" x14ac:dyDescent="0.15">
      <c r="A2096" s="122" t="str">
        <f t="shared" si="506"/>
        <v/>
      </c>
      <c r="B2096" s="53"/>
      <c r="I2096" s="311">
        <f t="shared" si="507"/>
        <v>10</v>
      </c>
      <c r="J2096" s="312"/>
      <c r="K2096" s="312"/>
      <c r="L2096" s="313">
        <f t="shared" si="508"/>
        <v>3.8499999046325684</v>
      </c>
      <c r="M2096" s="313"/>
      <c r="N2096" s="313"/>
      <c r="O2096" s="314">
        <f t="shared" si="509"/>
        <v>73796.011432824234</v>
      </c>
      <c r="P2096" s="314"/>
      <c r="Q2096" s="314"/>
      <c r="R2096" s="314"/>
      <c r="S2096" s="315">
        <f t="shared" si="510"/>
        <v>311.5</v>
      </c>
      <c r="T2096" s="315"/>
      <c r="U2096" s="315"/>
      <c r="V2096" s="314">
        <f t="shared" si="512"/>
        <v>389</v>
      </c>
      <c r="W2096" s="314"/>
      <c r="X2096" s="314"/>
      <c r="Y2096" s="314"/>
      <c r="Z2096" s="315">
        <f t="shared" si="511"/>
        <v>368.2</v>
      </c>
      <c r="AA2096" s="315"/>
      <c r="AB2096" s="316"/>
    </row>
    <row r="2097" spans="1:62" ht="15.75" customHeight="1" x14ac:dyDescent="0.15">
      <c r="A2097" s="122" t="str">
        <f t="shared" si="506"/>
        <v/>
      </c>
      <c r="B2097" s="53"/>
      <c r="I2097" s="311">
        <f t="shared" si="507"/>
        <v>11</v>
      </c>
      <c r="J2097" s="312"/>
      <c r="K2097" s="312"/>
      <c r="L2097" s="313">
        <f t="shared" si="508"/>
        <v>2.4000000953674316</v>
      </c>
      <c r="M2097" s="313"/>
      <c r="N2097" s="313"/>
      <c r="O2097" s="314">
        <f t="shared" si="509"/>
        <v>102635.83199277853</v>
      </c>
      <c r="P2097" s="314"/>
      <c r="Q2097" s="314"/>
      <c r="R2097" s="314"/>
      <c r="S2097" s="315">
        <f t="shared" si="510"/>
        <v>1016</v>
      </c>
      <c r="T2097" s="315"/>
      <c r="U2097" s="315"/>
      <c r="V2097" s="314">
        <f t="shared" si="512"/>
        <v>1318</v>
      </c>
      <c r="W2097" s="314"/>
      <c r="X2097" s="314"/>
      <c r="Y2097" s="314"/>
      <c r="Z2097" s="315">
        <f t="shared" si="511"/>
        <v>1200.7</v>
      </c>
      <c r="AA2097" s="315"/>
      <c r="AB2097" s="316"/>
    </row>
    <row r="2098" spans="1:62" ht="15.75" customHeight="1" x14ac:dyDescent="0.15">
      <c r="A2098" s="122" t="str">
        <f t="shared" si="506"/>
        <v/>
      </c>
      <c r="B2098" s="53"/>
      <c r="I2098" s="311">
        <f t="shared" si="507"/>
        <v>12</v>
      </c>
      <c r="J2098" s="312"/>
      <c r="K2098" s="312"/>
      <c r="L2098" s="313">
        <f t="shared" si="508"/>
        <v>2.2699999809265137</v>
      </c>
      <c r="M2098" s="313"/>
      <c r="N2098" s="313"/>
      <c r="O2098" s="314">
        <f t="shared" si="509"/>
        <v>69554.861350478022</v>
      </c>
      <c r="P2098" s="314"/>
      <c r="Q2098" s="314"/>
      <c r="R2098" s="314"/>
      <c r="S2098" s="315">
        <f t="shared" si="510"/>
        <v>311.5</v>
      </c>
      <c r="T2098" s="315"/>
      <c r="U2098" s="315"/>
      <c r="V2098" s="314">
        <f t="shared" si="512"/>
        <v>390</v>
      </c>
      <c r="W2098" s="314"/>
      <c r="X2098" s="314"/>
      <c r="Y2098" s="314"/>
      <c r="Z2098" s="315">
        <f t="shared" si="511"/>
        <v>368.2</v>
      </c>
      <c r="AA2098" s="315"/>
      <c r="AB2098" s="316"/>
    </row>
    <row r="2099" spans="1:62" ht="15.75" hidden="1" customHeight="1" x14ac:dyDescent="0.15">
      <c r="A2099" s="122" t="str">
        <f t="shared" si="506"/>
        <v>×</v>
      </c>
      <c r="B2099" s="53"/>
      <c r="I2099" s="311" t="str">
        <f t="shared" si="507"/>
        <v/>
      </c>
      <c r="J2099" s="312"/>
      <c r="K2099" s="312"/>
      <c r="L2099" s="313" t="str">
        <f t="shared" si="508"/>
        <v/>
      </c>
      <c r="M2099" s="313"/>
      <c r="N2099" s="313"/>
      <c r="O2099" s="314" t="str">
        <f t="shared" si="509"/>
        <v/>
      </c>
      <c r="P2099" s="314"/>
      <c r="Q2099" s="314"/>
      <c r="R2099" s="314"/>
      <c r="S2099" s="315" t="str">
        <f t="shared" si="510"/>
        <v/>
      </c>
      <c r="T2099" s="315"/>
      <c r="U2099" s="315"/>
      <c r="V2099" s="314" t="str">
        <f t="shared" si="512"/>
        <v/>
      </c>
      <c r="W2099" s="314"/>
      <c r="X2099" s="314"/>
      <c r="Y2099" s="314"/>
      <c r="Z2099" s="315" t="str">
        <f t="shared" si="511"/>
        <v/>
      </c>
      <c r="AA2099" s="315"/>
      <c r="AB2099" s="316"/>
    </row>
    <row r="2100" spans="1:62" ht="15.75" hidden="1" customHeight="1" x14ac:dyDescent="0.15">
      <c r="A2100" s="122" t="str">
        <f t="shared" si="506"/>
        <v>×</v>
      </c>
      <c r="B2100" s="53"/>
      <c r="I2100" s="311" t="str">
        <f t="shared" si="507"/>
        <v/>
      </c>
      <c r="J2100" s="312"/>
      <c r="K2100" s="312"/>
      <c r="L2100" s="313" t="str">
        <f t="shared" si="508"/>
        <v/>
      </c>
      <c r="M2100" s="313"/>
      <c r="N2100" s="313"/>
      <c r="O2100" s="314" t="str">
        <f t="shared" si="509"/>
        <v/>
      </c>
      <c r="P2100" s="314"/>
      <c r="Q2100" s="314"/>
      <c r="R2100" s="314"/>
      <c r="S2100" s="315" t="str">
        <f t="shared" si="510"/>
        <v/>
      </c>
      <c r="T2100" s="315"/>
      <c r="U2100" s="315"/>
      <c r="V2100" s="314" t="str">
        <f t="shared" si="512"/>
        <v/>
      </c>
      <c r="W2100" s="314"/>
      <c r="X2100" s="314"/>
      <c r="Y2100" s="314"/>
      <c r="Z2100" s="315" t="str">
        <f t="shared" si="511"/>
        <v/>
      </c>
      <c r="AA2100" s="315"/>
      <c r="AB2100" s="316"/>
    </row>
    <row r="2101" spans="1:62" ht="15.75" hidden="1" customHeight="1" x14ac:dyDescent="0.15">
      <c r="A2101" s="122" t="str">
        <f t="shared" si="506"/>
        <v>×</v>
      </c>
      <c r="B2101" s="53"/>
      <c r="I2101" s="311" t="str">
        <f t="shared" si="507"/>
        <v/>
      </c>
      <c r="J2101" s="312"/>
      <c r="K2101" s="312"/>
      <c r="L2101" s="313" t="str">
        <f t="shared" si="508"/>
        <v/>
      </c>
      <c r="M2101" s="313"/>
      <c r="N2101" s="313"/>
      <c r="O2101" s="314" t="str">
        <f t="shared" si="509"/>
        <v/>
      </c>
      <c r="P2101" s="314"/>
      <c r="Q2101" s="314"/>
      <c r="R2101" s="314"/>
      <c r="S2101" s="315" t="str">
        <f t="shared" si="510"/>
        <v/>
      </c>
      <c r="T2101" s="315"/>
      <c r="U2101" s="315"/>
      <c r="V2101" s="314" t="str">
        <f t="shared" si="512"/>
        <v/>
      </c>
      <c r="W2101" s="314"/>
      <c r="X2101" s="314"/>
      <c r="Y2101" s="314"/>
      <c r="Z2101" s="315" t="str">
        <f t="shared" si="511"/>
        <v/>
      </c>
      <c r="AA2101" s="315"/>
      <c r="AB2101" s="316"/>
    </row>
    <row r="2102" spans="1:62" ht="15.75" hidden="1" customHeight="1" x14ac:dyDescent="0.15">
      <c r="A2102" s="122" t="str">
        <f t="shared" si="506"/>
        <v>×</v>
      </c>
      <c r="B2102" s="53"/>
      <c r="I2102" s="318" t="str">
        <f t="shared" si="507"/>
        <v/>
      </c>
      <c r="J2102" s="319"/>
      <c r="K2102" s="319"/>
      <c r="L2102" s="320" t="str">
        <f t="shared" si="508"/>
        <v/>
      </c>
      <c r="M2102" s="320"/>
      <c r="N2102" s="320"/>
      <c r="O2102" s="302" t="str">
        <f t="shared" si="509"/>
        <v/>
      </c>
      <c r="P2102" s="302"/>
      <c r="Q2102" s="302"/>
      <c r="R2102" s="302"/>
      <c r="S2102" s="304" t="str">
        <f t="shared" si="510"/>
        <v/>
      </c>
      <c r="T2102" s="304"/>
      <c r="U2102" s="304"/>
      <c r="V2102" s="302" t="str">
        <f t="shared" si="512"/>
        <v/>
      </c>
      <c r="W2102" s="302"/>
      <c r="X2102" s="302"/>
      <c r="Y2102" s="302"/>
      <c r="Z2102" s="304" t="str">
        <f t="shared" si="511"/>
        <v/>
      </c>
      <c r="AA2102" s="304"/>
      <c r="AB2102" s="307"/>
    </row>
    <row r="2103" spans="1:62" ht="15.75" customHeight="1" x14ac:dyDescent="0.15">
      <c r="A2103" s="116" t="str">
        <f t="shared" ref="A2103:A2109" si="513">IF(液状化L1の有無="","","×")</f>
        <v/>
      </c>
      <c r="I2103" s="183"/>
      <c r="J2103" s="183"/>
      <c r="K2103" s="183"/>
      <c r="L2103" s="183"/>
      <c r="M2103" s="183"/>
      <c r="N2103" s="183"/>
      <c r="O2103" s="183"/>
      <c r="P2103" s="183"/>
      <c r="Q2103" s="183"/>
      <c r="R2103" s="183"/>
      <c r="S2103" s="183"/>
      <c r="T2103" s="183"/>
      <c r="U2103" s="50" t="s">
        <v>119</v>
      </c>
      <c r="V2103" s="248" t="s">
        <v>551</v>
      </c>
      <c r="W2103" s="248"/>
      <c r="X2103" s="183" t="s">
        <v>25</v>
      </c>
      <c r="Y2103" s="321">
        <f>杭先端径*0.1</f>
        <v>0.15000000000000002</v>
      </c>
      <c r="Z2103" s="321"/>
      <c r="AA2103" s="321"/>
      <c r="AB2103" s="62" t="s">
        <v>416</v>
      </c>
      <c r="AC2103" s="179" t="s">
        <v>149</v>
      </c>
    </row>
    <row r="2104" spans="1:62" ht="15.75" customHeight="1" x14ac:dyDescent="0.15">
      <c r="A2104" s="116" t="str">
        <f t="shared" si="513"/>
        <v/>
      </c>
      <c r="B2104" s="179" t="s">
        <v>571</v>
      </c>
    </row>
    <row r="2105" spans="1:62" ht="15.75" customHeight="1" x14ac:dyDescent="0.15">
      <c r="A2105" s="116" t="str">
        <f t="shared" si="513"/>
        <v/>
      </c>
    </row>
    <row r="2106" spans="1:62" s="23" customFormat="1" ht="15.75" customHeight="1" x14ac:dyDescent="0.15">
      <c r="A2106" s="116" t="str">
        <f t="shared" si="513"/>
        <v/>
      </c>
      <c r="B2106" s="179"/>
      <c r="I2106" s="341" t="s">
        <v>418</v>
      </c>
      <c r="J2106" s="261"/>
      <c r="K2106" s="261"/>
      <c r="L2106" s="261"/>
      <c r="M2106" s="261"/>
      <c r="N2106" s="261"/>
      <c r="O2106" s="261"/>
      <c r="P2106" s="261"/>
      <c r="Q2106" s="261"/>
      <c r="R2106" s="261"/>
      <c r="S2106" s="261"/>
      <c r="T2106" s="261"/>
      <c r="U2106" s="261"/>
      <c r="V2106" s="261"/>
      <c r="W2106" s="261"/>
      <c r="X2106" s="261"/>
      <c r="Y2106" s="261"/>
      <c r="Z2106" s="261"/>
      <c r="AA2106" s="261"/>
      <c r="AB2106" s="342"/>
    </row>
    <row r="2107" spans="1:62" s="54" customFormat="1" ht="15.75" customHeight="1" x14ac:dyDescent="0.15">
      <c r="A2107" s="116" t="str">
        <f t="shared" si="513"/>
        <v/>
      </c>
      <c r="B2107" s="179"/>
      <c r="I2107" s="330" t="s">
        <v>74</v>
      </c>
      <c r="J2107" s="279"/>
      <c r="K2107" s="279"/>
      <c r="L2107" s="343" t="s">
        <v>181</v>
      </c>
      <c r="M2107" s="344"/>
      <c r="N2107" s="344"/>
      <c r="O2107" s="244" t="s">
        <v>544</v>
      </c>
      <c r="P2107" s="244"/>
      <c r="Q2107" s="244"/>
      <c r="R2107" s="244"/>
      <c r="S2107" s="244"/>
      <c r="T2107" s="244"/>
      <c r="U2107" s="244"/>
      <c r="V2107" s="244" t="s">
        <v>545</v>
      </c>
      <c r="W2107" s="244"/>
      <c r="X2107" s="244"/>
      <c r="Y2107" s="244"/>
      <c r="Z2107" s="244"/>
      <c r="AA2107" s="244"/>
      <c r="AB2107" s="276"/>
    </row>
    <row r="2108" spans="1:62" s="54" customFormat="1" ht="15.75" customHeight="1" x14ac:dyDescent="0.15">
      <c r="A2108" s="116" t="str">
        <f t="shared" si="513"/>
        <v/>
      </c>
      <c r="B2108" s="179"/>
      <c r="I2108" s="330"/>
      <c r="J2108" s="279"/>
      <c r="K2108" s="279"/>
      <c r="L2108" s="343"/>
      <c r="M2108" s="344"/>
      <c r="N2108" s="344"/>
      <c r="O2108" s="279" t="s">
        <v>543</v>
      </c>
      <c r="P2108" s="279"/>
      <c r="Q2108" s="279"/>
      <c r="R2108" s="279"/>
      <c r="S2108" s="326" t="s">
        <v>514</v>
      </c>
      <c r="T2108" s="326"/>
      <c r="U2108" s="326"/>
      <c r="V2108" s="279" t="s">
        <v>543</v>
      </c>
      <c r="W2108" s="279"/>
      <c r="X2108" s="279"/>
      <c r="Y2108" s="279"/>
      <c r="Z2108" s="326" t="s">
        <v>515</v>
      </c>
      <c r="AA2108" s="326"/>
      <c r="AB2108" s="331"/>
    </row>
    <row r="2109" spans="1:62" s="54" customFormat="1" ht="15.75" customHeight="1" x14ac:dyDescent="0.15">
      <c r="A2109" s="116" t="str">
        <f t="shared" si="513"/>
        <v/>
      </c>
      <c r="B2109" s="179"/>
      <c r="I2109" s="258"/>
      <c r="J2109" s="259"/>
      <c r="K2109" s="259"/>
      <c r="L2109" s="262"/>
      <c r="M2109" s="262"/>
      <c r="N2109" s="262"/>
      <c r="O2109" s="259"/>
      <c r="P2109" s="259"/>
      <c r="Q2109" s="259"/>
      <c r="R2109" s="259"/>
      <c r="S2109" s="327"/>
      <c r="T2109" s="327"/>
      <c r="U2109" s="327"/>
      <c r="V2109" s="259"/>
      <c r="W2109" s="259"/>
      <c r="X2109" s="259"/>
      <c r="Y2109" s="259"/>
      <c r="Z2109" s="327"/>
      <c r="AA2109" s="327"/>
      <c r="AB2109" s="332"/>
    </row>
    <row r="2110" spans="1:62" s="54" customFormat="1" ht="15.75" customHeight="1" x14ac:dyDescent="0.15">
      <c r="A2110" s="122" t="str">
        <f t="shared" ref="A2110:A2125" si="514">IF(液状化L1の有無="",IF(I2110="","×",""),"×")</f>
        <v/>
      </c>
      <c r="B2110" s="53"/>
      <c r="I2110" s="335">
        <f t="shared" ref="I2110:I2125" si="515">IF(U764="","",U764)</f>
        <v>2</v>
      </c>
      <c r="J2110" s="336"/>
      <c r="K2110" s="336"/>
      <c r="L2110" s="337">
        <f t="shared" ref="L2110:L2125" si="516">IF(AB764="","",AB764)</f>
        <v>0.33000001311302185</v>
      </c>
      <c r="M2110" s="337"/>
      <c r="N2110" s="337"/>
      <c r="O2110" s="338">
        <f t="shared" ref="O2110:O2125" si="517">AE764</f>
        <v>0</v>
      </c>
      <c r="P2110" s="338"/>
      <c r="Q2110" s="338"/>
      <c r="R2110" s="338"/>
      <c r="S2110" s="339">
        <f t="shared" ref="S2110:S2125" si="518">AD1782</f>
        <v>0</v>
      </c>
      <c r="T2110" s="339"/>
      <c r="U2110" s="339"/>
      <c r="V2110" s="338">
        <f t="shared" ref="V2110:V2125" si="519">IF(O2110="","",IF(O2110=0,0,ROUND((Z2110-S2110)/(Y$2126-(S2110/O2110)),0)))</f>
        <v>0</v>
      </c>
      <c r="W2110" s="338"/>
      <c r="X2110" s="338"/>
      <c r="Y2110" s="338"/>
      <c r="Z2110" s="339">
        <f t="shared" ref="Z2110:Z2125" si="520">AG1782</f>
        <v>0</v>
      </c>
      <c r="AA2110" s="339"/>
      <c r="AB2110" s="340"/>
      <c r="AD2110" s="179"/>
      <c r="AE2110" s="179"/>
      <c r="AF2110" s="179"/>
      <c r="AG2110" s="179"/>
      <c r="AH2110" s="179"/>
      <c r="AI2110" s="179"/>
    </row>
    <row r="2111" spans="1:62" s="54" customFormat="1" ht="15.75" customHeight="1" x14ac:dyDescent="0.15">
      <c r="A2111" s="122" t="str">
        <f t="shared" si="514"/>
        <v/>
      </c>
      <c r="B2111" s="53"/>
      <c r="F2111" s="53"/>
      <c r="G2111" s="53"/>
      <c r="H2111" s="55"/>
      <c r="I2111" s="311">
        <f t="shared" si="515"/>
        <v>3</v>
      </c>
      <c r="J2111" s="312"/>
      <c r="K2111" s="312"/>
      <c r="L2111" s="313">
        <f t="shared" si="516"/>
        <v>1.5</v>
      </c>
      <c r="M2111" s="313"/>
      <c r="N2111" s="313"/>
      <c r="O2111" s="314">
        <f t="shared" si="517"/>
        <v>0</v>
      </c>
      <c r="P2111" s="314"/>
      <c r="Q2111" s="314"/>
      <c r="R2111" s="314"/>
      <c r="S2111" s="315">
        <f t="shared" si="518"/>
        <v>0</v>
      </c>
      <c r="T2111" s="315"/>
      <c r="U2111" s="315"/>
      <c r="V2111" s="314">
        <f t="shared" si="519"/>
        <v>0</v>
      </c>
      <c r="W2111" s="314"/>
      <c r="X2111" s="314"/>
      <c r="Y2111" s="314"/>
      <c r="Z2111" s="315">
        <f t="shared" si="520"/>
        <v>0</v>
      </c>
      <c r="AA2111" s="315"/>
      <c r="AB2111" s="316"/>
      <c r="AD2111" s="179"/>
      <c r="AE2111" s="179"/>
      <c r="AF2111" s="179"/>
      <c r="AG2111" s="179"/>
      <c r="AH2111" s="179"/>
      <c r="AI2111" s="179"/>
    </row>
    <row r="2112" spans="1:62" ht="15.75" customHeight="1" x14ac:dyDescent="0.15">
      <c r="A2112" s="122" t="str">
        <f t="shared" si="514"/>
        <v/>
      </c>
      <c r="B2112" s="53"/>
      <c r="I2112" s="311">
        <f t="shared" si="515"/>
        <v>4</v>
      </c>
      <c r="J2112" s="312"/>
      <c r="K2112" s="312"/>
      <c r="L2112" s="313">
        <f t="shared" si="516"/>
        <v>5.0999999046325684</v>
      </c>
      <c r="M2112" s="313"/>
      <c r="N2112" s="313"/>
      <c r="O2112" s="314">
        <f t="shared" si="517"/>
        <v>0</v>
      </c>
      <c r="P2112" s="314"/>
      <c r="Q2112" s="314"/>
      <c r="R2112" s="314"/>
      <c r="S2112" s="315">
        <f t="shared" si="518"/>
        <v>0</v>
      </c>
      <c r="T2112" s="315"/>
      <c r="U2112" s="315"/>
      <c r="V2112" s="314">
        <f t="shared" si="519"/>
        <v>0</v>
      </c>
      <c r="W2112" s="314"/>
      <c r="X2112" s="314"/>
      <c r="Y2112" s="314"/>
      <c r="Z2112" s="315">
        <f t="shared" si="520"/>
        <v>0</v>
      </c>
      <c r="AA2112" s="315"/>
      <c r="AB2112" s="316"/>
      <c r="AC2112" s="24"/>
      <c r="AJ2112" s="24"/>
      <c r="AK2112" s="24"/>
      <c r="AL2112" s="24"/>
      <c r="AM2112" s="24"/>
      <c r="AN2112" s="24"/>
      <c r="AZ2112" s="179"/>
      <c r="BA2112" s="179"/>
      <c r="BB2112" s="179"/>
      <c r="BC2112" s="179"/>
      <c r="BD2112" s="179"/>
      <c r="BE2112" s="179"/>
      <c r="BF2112" s="179"/>
      <c r="BG2112" s="179"/>
      <c r="BH2112" s="179"/>
      <c r="BI2112" s="179"/>
      <c r="BJ2112" s="179"/>
    </row>
    <row r="2113" spans="1:62" ht="15.75" customHeight="1" x14ac:dyDescent="0.15">
      <c r="A2113" s="122" t="str">
        <f t="shared" si="514"/>
        <v/>
      </c>
      <c r="B2113" s="53"/>
      <c r="I2113" s="311">
        <f t="shared" si="515"/>
        <v>4</v>
      </c>
      <c r="J2113" s="312"/>
      <c r="K2113" s="312"/>
      <c r="L2113" s="313">
        <f t="shared" si="516"/>
        <v>1.4500002861022949</v>
      </c>
      <c r="M2113" s="313"/>
      <c r="N2113" s="313"/>
      <c r="O2113" s="314">
        <f t="shared" si="517"/>
        <v>20145.462891144547</v>
      </c>
      <c r="P2113" s="314"/>
      <c r="Q2113" s="314"/>
      <c r="R2113" s="314"/>
      <c r="S2113" s="315">
        <f t="shared" si="518"/>
        <v>103.7</v>
      </c>
      <c r="T2113" s="315"/>
      <c r="U2113" s="315"/>
      <c r="V2113" s="314">
        <f t="shared" si="519"/>
        <v>130</v>
      </c>
      <c r="W2113" s="314"/>
      <c r="X2113" s="314"/>
      <c r="Y2113" s="314"/>
      <c r="Z2113" s="315">
        <f t="shared" si="520"/>
        <v>122.5</v>
      </c>
      <c r="AA2113" s="315"/>
      <c r="AB2113" s="316"/>
    </row>
    <row r="2114" spans="1:62" ht="15.75" customHeight="1" x14ac:dyDescent="0.15">
      <c r="A2114" s="122" t="str">
        <f t="shared" si="514"/>
        <v/>
      </c>
      <c r="B2114" s="53"/>
      <c r="I2114" s="311">
        <f t="shared" si="515"/>
        <v>5</v>
      </c>
      <c r="J2114" s="312"/>
      <c r="K2114" s="312"/>
      <c r="L2114" s="313">
        <f t="shared" si="516"/>
        <v>3.4500000476837158</v>
      </c>
      <c r="M2114" s="313"/>
      <c r="N2114" s="313"/>
      <c r="O2114" s="314">
        <f t="shared" si="517"/>
        <v>20145.462891144547</v>
      </c>
      <c r="P2114" s="314"/>
      <c r="Q2114" s="314"/>
      <c r="R2114" s="314"/>
      <c r="S2114" s="315">
        <f t="shared" si="518"/>
        <v>192.8</v>
      </c>
      <c r="T2114" s="315"/>
      <c r="U2114" s="315"/>
      <c r="V2114" s="314">
        <f t="shared" si="519"/>
        <v>250</v>
      </c>
      <c r="W2114" s="314"/>
      <c r="X2114" s="314"/>
      <c r="Y2114" s="314"/>
      <c r="Z2114" s="315">
        <f t="shared" si="520"/>
        <v>227.9</v>
      </c>
      <c r="AA2114" s="315"/>
      <c r="AB2114" s="316"/>
    </row>
    <row r="2115" spans="1:62" ht="15.75" customHeight="1" x14ac:dyDescent="0.15">
      <c r="A2115" s="122" t="str">
        <f t="shared" si="514"/>
        <v/>
      </c>
      <c r="B2115" s="53"/>
      <c r="I2115" s="311">
        <f t="shared" si="515"/>
        <v>6</v>
      </c>
      <c r="J2115" s="312"/>
      <c r="K2115" s="312"/>
      <c r="L2115" s="313">
        <f t="shared" si="516"/>
        <v>2.3499999046325684</v>
      </c>
      <c r="M2115" s="313"/>
      <c r="N2115" s="313"/>
      <c r="O2115" s="314">
        <f t="shared" si="517"/>
        <v>20145.462891144547</v>
      </c>
      <c r="P2115" s="314"/>
      <c r="Q2115" s="314"/>
      <c r="R2115" s="314"/>
      <c r="S2115" s="315">
        <f t="shared" si="518"/>
        <v>311</v>
      </c>
      <c r="T2115" s="315"/>
      <c r="U2115" s="315"/>
      <c r="V2115" s="314">
        <f t="shared" si="519"/>
        <v>421</v>
      </c>
      <c r="W2115" s="314"/>
      <c r="X2115" s="314"/>
      <c r="Y2115" s="314"/>
      <c r="Z2115" s="315">
        <f t="shared" si="520"/>
        <v>367.6</v>
      </c>
      <c r="AA2115" s="315"/>
      <c r="AB2115" s="316"/>
    </row>
    <row r="2116" spans="1:62" ht="15.75" customHeight="1" x14ac:dyDescent="0.15">
      <c r="A2116" s="122" t="str">
        <f t="shared" si="514"/>
        <v/>
      </c>
      <c r="B2116" s="53"/>
      <c r="I2116" s="311">
        <f t="shared" si="515"/>
        <v>7</v>
      </c>
      <c r="J2116" s="312"/>
      <c r="K2116" s="312"/>
      <c r="L2116" s="313">
        <f t="shared" si="516"/>
        <v>8.6000003814697266</v>
      </c>
      <c r="M2116" s="313"/>
      <c r="N2116" s="313"/>
      <c r="O2116" s="314">
        <f t="shared" si="517"/>
        <v>95557.823744240741</v>
      </c>
      <c r="P2116" s="314"/>
      <c r="Q2116" s="314"/>
      <c r="R2116" s="314"/>
      <c r="S2116" s="315">
        <f t="shared" si="518"/>
        <v>747.5</v>
      </c>
      <c r="T2116" s="315"/>
      <c r="U2116" s="315"/>
      <c r="V2116" s="314">
        <f t="shared" si="519"/>
        <v>956</v>
      </c>
      <c r="W2116" s="314"/>
      <c r="X2116" s="314"/>
      <c r="Y2116" s="314"/>
      <c r="Z2116" s="315">
        <f t="shared" si="520"/>
        <v>883.4</v>
      </c>
      <c r="AA2116" s="315"/>
      <c r="AB2116" s="316"/>
    </row>
    <row r="2117" spans="1:62" ht="15.75" customHeight="1" x14ac:dyDescent="0.15">
      <c r="A2117" s="122" t="str">
        <f t="shared" si="514"/>
        <v/>
      </c>
      <c r="B2117" s="53"/>
      <c r="I2117" s="311">
        <f t="shared" si="515"/>
        <v>8</v>
      </c>
      <c r="J2117" s="312"/>
      <c r="K2117" s="312"/>
      <c r="L2117" s="313">
        <f t="shared" si="516"/>
        <v>2.2000000476837158</v>
      </c>
      <c r="M2117" s="313"/>
      <c r="N2117" s="313"/>
      <c r="O2117" s="314">
        <f t="shared" si="517"/>
        <v>62981.078722841376</v>
      </c>
      <c r="P2117" s="314"/>
      <c r="Q2117" s="314"/>
      <c r="R2117" s="314"/>
      <c r="S2117" s="315">
        <f t="shared" si="518"/>
        <v>307.39999999999998</v>
      </c>
      <c r="T2117" s="315"/>
      <c r="U2117" s="315"/>
      <c r="V2117" s="314">
        <f t="shared" si="519"/>
        <v>385</v>
      </c>
      <c r="W2117" s="314"/>
      <c r="X2117" s="314"/>
      <c r="Y2117" s="314"/>
      <c r="Z2117" s="315">
        <f t="shared" si="520"/>
        <v>363.3</v>
      </c>
      <c r="AA2117" s="315"/>
      <c r="AB2117" s="316"/>
    </row>
    <row r="2118" spans="1:62" ht="15.75" customHeight="1" x14ac:dyDescent="0.15">
      <c r="A2118" s="122" t="str">
        <f t="shared" si="514"/>
        <v/>
      </c>
      <c r="B2118" s="53"/>
      <c r="I2118" s="311">
        <f t="shared" si="515"/>
        <v>9</v>
      </c>
      <c r="J2118" s="312"/>
      <c r="K2118" s="312"/>
      <c r="L2118" s="313">
        <f t="shared" si="516"/>
        <v>1.5</v>
      </c>
      <c r="M2118" s="313"/>
      <c r="N2118" s="313"/>
      <c r="O2118" s="314">
        <f t="shared" si="517"/>
        <v>102635.83199277853</v>
      </c>
      <c r="P2118" s="314"/>
      <c r="Q2118" s="314"/>
      <c r="R2118" s="314"/>
      <c r="S2118" s="315">
        <f t="shared" si="518"/>
        <v>762</v>
      </c>
      <c r="T2118" s="315"/>
      <c r="U2118" s="315"/>
      <c r="V2118" s="314">
        <f t="shared" si="519"/>
        <v>971</v>
      </c>
      <c r="W2118" s="314"/>
      <c r="X2118" s="314"/>
      <c r="Y2118" s="314"/>
      <c r="Z2118" s="315">
        <f t="shared" si="520"/>
        <v>900.5</v>
      </c>
      <c r="AA2118" s="315"/>
      <c r="AB2118" s="316"/>
    </row>
    <row r="2119" spans="1:62" ht="15.75" customHeight="1" x14ac:dyDescent="0.15">
      <c r="A2119" s="122" t="str">
        <f t="shared" si="514"/>
        <v/>
      </c>
      <c r="B2119" s="53"/>
      <c r="I2119" s="311">
        <f t="shared" si="515"/>
        <v>10</v>
      </c>
      <c r="J2119" s="312"/>
      <c r="K2119" s="312"/>
      <c r="L2119" s="313">
        <f t="shared" si="516"/>
        <v>3.8499999046325684</v>
      </c>
      <c r="M2119" s="313"/>
      <c r="N2119" s="313"/>
      <c r="O2119" s="314">
        <f t="shared" si="517"/>
        <v>73796.011432824234</v>
      </c>
      <c r="P2119" s="314"/>
      <c r="Q2119" s="314"/>
      <c r="R2119" s="314"/>
      <c r="S2119" s="315">
        <f t="shared" si="518"/>
        <v>311.5</v>
      </c>
      <c r="T2119" s="315"/>
      <c r="U2119" s="315"/>
      <c r="V2119" s="314">
        <f t="shared" si="519"/>
        <v>389</v>
      </c>
      <c r="W2119" s="314"/>
      <c r="X2119" s="314"/>
      <c r="Y2119" s="314"/>
      <c r="Z2119" s="315">
        <f t="shared" si="520"/>
        <v>368.2</v>
      </c>
      <c r="AA2119" s="315"/>
      <c r="AB2119" s="316"/>
    </row>
    <row r="2120" spans="1:62" ht="15.75" customHeight="1" x14ac:dyDescent="0.15">
      <c r="A2120" s="122" t="str">
        <f t="shared" si="514"/>
        <v/>
      </c>
      <c r="B2120" s="53"/>
      <c r="I2120" s="311">
        <f t="shared" si="515"/>
        <v>11</v>
      </c>
      <c r="J2120" s="312"/>
      <c r="K2120" s="312"/>
      <c r="L2120" s="313">
        <f t="shared" si="516"/>
        <v>2.4000000953674316</v>
      </c>
      <c r="M2120" s="313"/>
      <c r="N2120" s="313"/>
      <c r="O2120" s="314">
        <f t="shared" si="517"/>
        <v>102635.83199277853</v>
      </c>
      <c r="P2120" s="314"/>
      <c r="Q2120" s="314"/>
      <c r="R2120" s="314"/>
      <c r="S2120" s="315">
        <f t="shared" si="518"/>
        <v>1016</v>
      </c>
      <c r="T2120" s="315"/>
      <c r="U2120" s="315"/>
      <c r="V2120" s="314">
        <f t="shared" si="519"/>
        <v>1318</v>
      </c>
      <c r="W2120" s="314"/>
      <c r="X2120" s="314"/>
      <c r="Y2120" s="314"/>
      <c r="Z2120" s="315">
        <f t="shared" si="520"/>
        <v>1200.7</v>
      </c>
      <c r="AA2120" s="315"/>
      <c r="AB2120" s="316"/>
    </row>
    <row r="2121" spans="1:62" ht="15.75" customHeight="1" x14ac:dyDescent="0.15">
      <c r="A2121" s="122" t="str">
        <f t="shared" si="514"/>
        <v/>
      </c>
      <c r="B2121" s="53"/>
      <c r="I2121" s="311">
        <f t="shared" si="515"/>
        <v>12</v>
      </c>
      <c r="J2121" s="312"/>
      <c r="K2121" s="312"/>
      <c r="L2121" s="313">
        <f t="shared" si="516"/>
        <v>2.2699999809265137</v>
      </c>
      <c r="M2121" s="313"/>
      <c r="N2121" s="313"/>
      <c r="O2121" s="314">
        <f t="shared" si="517"/>
        <v>69554.861350478022</v>
      </c>
      <c r="P2121" s="314"/>
      <c r="Q2121" s="314"/>
      <c r="R2121" s="314"/>
      <c r="S2121" s="315">
        <f t="shared" si="518"/>
        <v>311.5</v>
      </c>
      <c r="T2121" s="315"/>
      <c r="U2121" s="315"/>
      <c r="V2121" s="314">
        <f t="shared" si="519"/>
        <v>390</v>
      </c>
      <c r="W2121" s="314"/>
      <c r="X2121" s="314"/>
      <c r="Y2121" s="314"/>
      <c r="Z2121" s="315">
        <f t="shared" si="520"/>
        <v>368.2</v>
      </c>
      <c r="AA2121" s="315"/>
      <c r="AB2121" s="316"/>
    </row>
    <row r="2122" spans="1:62" ht="15.75" hidden="1" customHeight="1" x14ac:dyDescent="0.15">
      <c r="A2122" s="122" t="str">
        <f t="shared" si="514"/>
        <v>×</v>
      </c>
      <c r="B2122" s="53"/>
      <c r="I2122" s="311" t="str">
        <f t="shared" si="515"/>
        <v/>
      </c>
      <c r="J2122" s="312"/>
      <c r="K2122" s="312"/>
      <c r="L2122" s="313" t="str">
        <f t="shared" si="516"/>
        <v/>
      </c>
      <c r="M2122" s="313"/>
      <c r="N2122" s="313"/>
      <c r="O2122" s="314" t="str">
        <f t="shared" si="517"/>
        <v/>
      </c>
      <c r="P2122" s="314"/>
      <c r="Q2122" s="314"/>
      <c r="R2122" s="314"/>
      <c r="S2122" s="315" t="str">
        <f t="shared" si="518"/>
        <v/>
      </c>
      <c r="T2122" s="315"/>
      <c r="U2122" s="315"/>
      <c r="V2122" s="314" t="str">
        <f t="shared" si="519"/>
        <v/>
      </c>
      <c r="W2122" s="314"/>
      <c r="X2122" s="314"/>
      <c r="Y2122" s="314"/>
      <c r="Z2122" s="315" t="str">
        <f t="shared" si="520"/>
        <v/>
      </c>
      <c r="AA2122" s="315"/>
      <c r="AB2122" s="316"/>
    </row>
    <row r="2123" spans="1:62" ht="15.75" hidden="1" customHeight="1" x14ac:dyDescent="0.15">
      <c r="A2123" s="122" t="str">
        <f t="shared" si="514"/>
        <v>×</v>
      </c>
      <c r="B2123" s="53"/>
      <c r="I2123" s="311" t="str">
        <f t="shared" si="515"/>
        <v/>
      </c>
      <c r="J2123" s="312"/>
      <c r="K2123" s="312"/>
      <c r="L2123" s="313" t="str">
        <f t="shared" si="516"/>
        <v/>
      </c>
      <c r="M2123" s="313"/>
      <c r="N2123" s="313"/>
      <c r="O2123" s="314" t="str">
        <f t="shared" si="517"/>
        <v/>
      </c>
      <c r="P2123" s="314"/>
      <c r="Q2123" s="314"/>
      <c r="R2123" s="314"/>
      <c r="S2123" s="315" t="str">
        <f t="shared" si="518"/>
        <v/>
      </c>
      <c r="T2123" s="315"/>
      <c r="U2123" s="315"/>
      <c r="V2123" s="314" t="str">
        <f t="shared" si="519"/>
        <v/>
      </c>
      <c r="W2123" s="314"/>
      <c r="X2123" s="314"/>
      <c r="Y2123" s="314"/>
      <c r="Z2123" s="315" t="str">
        <f t="shared" si="520"/>
        <v/>
      </c>
      <c r="AA2123" s="315"/>
      <c r="AB2123" s="316"/>
    </row>
    <row r="2124" spans="1:62" ht="15.75" hidden="1" customHeight="1" x14ac:dyDescent="0.15">
      <c r="A2124" s="122" t="str">
        <f t="shared" si="514"/>
        <v>×</v>
      </c>
      <c r="B2124" s="53"/>
      <c r="I2124" s="311" t="str">
        <f t="shared" si="515"/>
        <v/>
      </c>
      <c r="J2124" s="312"/>
      <c r="K2124" s="312"/>
      <c r="L2124" s="313" t="str">
        <f t="shared" si="516"/>
        <v/>
      </c>
      <c r="M2124" s="313"/>
      <c r="N2124" s="313"/>
      <c r="O2124" s="314" t="str">
        <f t="shared" si="517"/>
        <v/>
      </c>
      <c r="P2124" s="314"/>
      <c r="Q2124" s="314"/>
      <c r="R2124" s="314"/>
      <c r="S2124" s="315" t="str">
        <f t="shared" si="518"/>
        <v/>
      </c>
      <c r="T2124" s="315"/>
      <c r="U2124" s="315"/>
      <c r="V2124" s="314" t="str">
        <f t="shared" si="519"/>
        <v/>
      </c>
      <c r="W2124" s="314"/>
      <c r="X2124" s="314"/>
      <c r="Y2124" s="314"/>
      <c r="Z2124" s="315" t="str">
        <f t="shared" si="520"/>
        <v/>
      </c>
      <c r="AA2124" s="315"/>
      <c r="AB2124" s="316"/>
    </row>
    <row r="2125" spans="1:62" ht="15.75" hidden="1" customHeight="1" x14ac:dyDescent="0.15">
      <c r="A2125" s="122" t="str">
        <f t="shared" si="514"/>
        <v>×</v>
      </c>
      <c r="B2125" s="53"/>
      <c r="I2125" s="318" t="str">
        <f t="shared" si="515"/>
        <v/>
      </c>
      <c r="J2125" s="319"/>
      <c r="K2125" s="319"/>
      <c r="L2125" s="320" t="str">
        <f t="shared" si="516"/>
        <v/>
      </c>
      <c r="M2125" s="320"/>
      <c r="N2125" s="320"/>
      <c r="O2125" s="302" t="str">
        <f t="shared" si="517"/>
        <v/>
      </c>
      <c r="P2125" s="302"/>
      <c r="Q2125" s="302"/>
      <c r="R2125" s="302"/>
      <c r="S2125" s="304" t="str">
        <f t="shared" si="518"/>
        <v/>
      </c>
      <c r="T2125" s="304"/>
      <c r="U2125" s="304"/>
      <c r="V2125" s="302" t="str">
        <f t="shared" si="519"/>
        <v/>
      </c>
      <c r="W2125" s="302"/>
      <c r="X2125" s="302"/>
      <c r="Y2125" s="302"/>
      <c r="Z2125" s="304" t="str">
        <f t="shared" si="520"/>
        <v/>
      </c>
      <c r="AA2125" s="304"/>
      <c r="AB2125" s="307"/>
    </row>
    <row r="2126" spans="1:62" ht="15.75" customHeight="1" x14ac:dyDescent="0.15">
      <c r="A2126" s="117" t="str">
        <f>IF(液状化L1の有無="","","×")</f>
        <v/>
      </c>
      <c r="I2126" s="183"/>
      <c r="J2126" s="183"/>
      <c r="K2126" s="183"/>
      <c r="L2126" s="183"/>
      <c r="M2126" s="183"/>
      <c r="N2126" s="183"/>
      <c r="O2126" s="183"/>
      <c r="P2126" s="183"/>
      <c r="Q2126" s="183"/>
      <c r="R2126" s="183"/>
      <c r="S2126" s="183"/>
      <c r="T2126" s="183"/>
      <c r="U2126" s="50" t="s">
        <v>119</v>
      </c>
      <c r="V2126" s="248" t="s">
        <v>551</v>
      </c>
      <c r="W2126" s="248"/>
      <c r="X2126" s="183" t="s">
        <v>25</v>
      </c>
      <c r="Y2126" s="321">
        <f>杭先端径*0.1</f>
        <v>0.15000000000000002</v>
      </c>
      <c r="Z2126" s="321"/>
      <c r="AA2126" s="321"/>
      <c r="AB2126" s="62" t="s">
        <v>416</v>
      </c>
      <c r="AC2126" s="179" t="s">
        <v>149</v>
      </c>
    </row>
    <row r="2127" spans="1:62" ht="15.75" customHeight="1" x14ac:dyDescent="0.15">
      <c r="A2127" s="115" t="str">
        <f t="shared" ref="A2127:A2133" si="521">IF(液状化L2の有無="","","×")</f>
        <v/>
      </c>
      <c r="B2127" s="179" t="s">
        <v>571</v>
      </c>
    </row>
    <row r="2128" spans="1:62" s="53" customFormat="1" ht="15.75" customHeight="1" x14ac:dyDescent="0.15">
      <c r="A2128" s="115" t="str">
        <f t="shared" si="521"/>
        <v/>
      </c>
      <c r="D2128" s="54"/>
      <c r="F2128" s="54"/>
      <c r="AO2128" s="60"/>
      <c r="AP2128" s="60"/>
      <c r="AQ2128" s="60"/>
      <c r="AR2128" s="60"/>
      <c r="AS2128" s="60"/>
      <c r="AT2128" s="60"/>
      <c r="AU2128" s="60"/>
      <c r="AV2128" s="60"/>
      <c r="AW2128" s="60"/>
      <c r="AX2128" s="60"/>
      <c r="AY2128" s="60"/>
      <c r="AZ2128" s="60"/>
      <c r="BA2128" s="60"/>
      <c r="BB2128" s="60"/>
      <c r="BC2128" s="60"/>
      <c r="BD2128" s="60"/>
      <c r="BE2128" s="60"/>
      <c r="BF2128" s="60"/>
      <c r="BG2128" s="60"/>
      <c r="BH2128" s="60"/>
      <c r="BI2128" s="60"/>
      <c r="BJ2128" s="60"/>
    </row>
    <row r="2129" spans="1:62" s="54" customFormat="1" ht="15.75" customHeight="1" x14ac:dyDescent="0.15">
      <c r="A2129" s="115" t="str">
        <f t="shared" si="521"/>
        <v/>
      </c>
      <c r="B2129" s="179"/>
      <c r="I2129" s="87" t="s">
        <v>557</v>
      </c>
      <c r="J2129" s="88"/>
      <c r="K2129" s="88"/>
      <c r="L2129" s="88"/>
      <c r="M2129" s="87"/>
      <c r="N2129" s="87"/>
      <c r="O2129" s="87"/>
      <c r="P2129" s="87"/>
      <c r="Q2129" s="87"/>
      <c r="R2129" s="87"/>
      <c r="S2129" s="87"/>
      <c r="T2129" s="87"/>
      <c r="U2129" s="87"/>
      <c r="V2129" s="87"/>
      <c r="W2129" s="87"/>
      <c r="X2129" s="87"/>
      <c r="Y2129" s="87"/>
      <c r="Z2129" s="87"/>
      <c r="AA2129" s="87"/>
      <c r="AB2129" s="87"/>
    </row>
    <row r="2130" spans="1:62" s="23" customFormat="1" ht="15.75" customHeight="1" x14ac:dyDescent="0.15">
      <c r="A2130" s="115" t="str">
        <f t="shared" si="521"/>
        <v/>
      </c>
      <c r="B2130" s="179"/>
      <c r="I2130" s="341" t="s">
        <v>417</v>
      </c>
      <c r="J2130" s="261"/>
      <c r="K2130" s="261"/>
      <c r="L2130" s="261"/>
      <c r="M2130" s="261"/>
      <c r="N2130" s="261"/>
      <c r="O2130" s="261"/>
      <c r="P2130" s="261"/>
      <c r="Q2130" s="261"/>
      <c r="R2130" s="261"/>
      <c r="S2130" s="261"/>
      <c r="T2130" s="261"/>
      <c r="U2130" s="261"/>
      <c r="V2130" s="261"/>
      <c r="W2130" s="261"/>
      <c r="X2130" s="261"/>
      <c r="Y2130" s="261"/>
      <c r="Z2130" s="261"/>
      <c r="AA2130" s="261"/>
      <c r="AB2130" s="342"/>
    </row>
    <row r="2131" spans="1:62" s="54" customFormat="1" ht="15.75" customHeight="1" x14ac:dyDescent="0.15">
      <c r="A2131" s="115" t="str">
        <f t="shared" si="521"/>
        <v/>
      </c>
      <c r="B2131" s="179"/>
      <c r="I2131" s="330" t="s">
        <v>74</v>
      </c>
      <c r="J2131" s="279"/>
      <c r="K2131" s="279"/>
      <c r="L2131" s="343" t="s">
        <v>181</v>
      </c>
      <c r="M2131" s="344"/>
      <c r="N2131" s="344"/>
      <c r="O2131" s="244" t="s">
        <v>544</v>
      </c>
      <c r="P2131" s="244"/>
      <c r="Q2131" s="244"/>
      <c r="R2131" s="244"/>
      <c r="S2131" s="244"/>
      <c r="T2131" s="244"/>
      <c r="U2131" s="244"/>
      <c r="V2131" s="244" t="s">
        <v>545</v>
      </c>
      <c r="W2131" s="244"/>
      <c r="X2131" s="244"/>
      <c r="Y2131" s="244"/>
      <c r="Z2131" s="244"/>
      <c r="AA2131" s="244"/>
      <c r="AB2131" s="276"/>
    </row>
    <row r="2132" spans="1:62" s="54" customFormat="1" ht="15.75" customHeight="1" x14ac:dyDescent="0.15">
      <c r="A2132" s="115" t="str">
        <f t="shared" si="521"/>
        <v/>
      </c>
      <c r="B2132" s="179"/>
      <c r="I2132" s="330"/>
      <c r="J2132" s="279"/>
      <c r="K2132" s="279"/>
      <c r="L2132" s="343"/>
      <c r="M2132" s="344"/>
      <c r="N2132" s="344"/>
      <c r="O2132" s="279" t="s">
        <v>543</v>
      </c>
      <c r="P2132" s="279"/>
      <c r="Q2132" s="279"/>
      <c r="R2132" s="279"/>
      <c r="S2132" s="326" t="s">
        <v>514</v>
      </c>
      <c r="T2132" s="326"/>
      <c r="U2132" s="326"/>
      <c r="V2132" s="279" t="s">
        <v>543</v>
      </c>
      <c r="W2132" s="279"/>
      <c r="X2132" s="279"/>
      <c r="Y2132" s="279"/>
      <c r="Z2132" s="326" t="s">
        <v>515</v>
      </c>
      <c r="AA2132" s="326"/>
      <c r="AB2132" s="331"/>
    </row>
    <row r="2133" spans="1:62" s="54" customFormat="1" ht="15.75" customHeight="1" x14ac:dyDescent="0.15">
      <c r="A2133" s="115" t="str">
        <f t="shared" si="521"/>
        <v/>
      </c>
      <c r="B2133" s="179"/>
      <c r="I2133" s="258"/>
      <c r="J2133" s="259"/>
      <c r="K2133" s="259"/>
      <c r="L2133" s="262"/>
      <c r="M2133" s="262"/>
      <c r="N2133" s="262"/>
      <c r="O2133" s="259"/>
      <c r="P2133" s="259"/>
      <c r="Q2133" s="259"/>
      <c r="R2133" s="259"/>
      <c r="S2133" s="327"/>
      <c r="T2133" s="327"/>
      <c r="U2133" s="327"/>
      <c r="V2133" s="259"/>
      <c r="W2133" s="259"/>
      <c r="X2133" s="259"/>
      <c r="Y2133" s="259"/>
      <c r="Z2133" s="327"/>
      <c r="AA2133" s="327"/>
      <c r="AB2133" s="332"/>
    </row>
    <row r="2134" spans="1:62" s="54" customFormat="1" ht="15.75" customHeight="1" x14ac:dyDescent="0.15">
      <c r="A2134" s="124" t="str">
        <f t="shared" ref="A2134:A2149" si="522">IF(液状化L2の有無="",IF(I2134="","×",""),"×")</f>
        <v/>
      </c>
      <c r="B2134" s="53"/>
      <c r="I2134" s="335">
        <f t="shared" ref="I2134:I2149" si="523">IF(G787="","",G787)</f>
        <v>2</v>
      </c>
      <c r="J2134" s="336"/>
      <c r="K2134" s="336"/>
      <c r="L2134" s="337">
        <f t="shared" ref="L2134:L2149" si="524">IF(N787="","",N787)</f>
        <v>0.33000001311302185</v>
      </c>
      <c r="M2134" s="337"/>
      <c r="N2134" s="337"/>
      <c r="O2134" s="338">
        <f t="shared" ref="O2134:O2149" si="525">Q787</f>
        <v>0</v>
      </c>
      <c r="P2134" s="338"/>
      <c r="Q2134" s="338"/>
      <c r="R2134" s="338"/>
      <c r="S2134" s="339">
        <f t="shared" ref="S2134:S2149" si="526">O1804</f>
        <v>0</v>
      </c>
      <c r="T2134" s="339"/>
      <c r="U2134" s="339"/>
      <c r="V2134" s="338">
        <f>IF(O2134="","",IF(O2134=0,0,ROUND((Z2134-S2134)/(Y$2150-(S2134/O2134)),0)))</f>
        <v>0</v>
      </c>
      <c r="W2134" s="338"/>
      <c r="X2134" s="338"/>
      <c r="Y2134" s="338"/>
      <c r="Z2134" s="339">
        <f t="shared" ref="Z2134:Z2149" si="527">R1804</f>
        <v>0</v>
      </c>
      <c r="AA2134" s="339"/>
      <c r="AB2134" s="340"/>
      <c r="AD2134" s="179"/>
      <c r="AE2134" s="179"/>
      <c r="AF2134" s="179"/>
      <c r="AG2134" s="179"/>
      <c r="AH2134" s="179"/>
      <c r="AI2134" s="179"/>
    </row>
    <row r="2135" spans="1:62" s="54" customFormat="1" ht="15.75" customHeight="1" x14ac:dyDescent="0.15">
      <c r="A2135" s="124" t="str">
        <f t="shared" si="522"/>
        <v/>
      </c>
      <c r="B2135" s="53"/>
      <c r="F2135" s="53"/>
      <c r="G2135" s="53"/>
      <c r="H2135" s="55"/>
      <c r="I2135" s="311">
        <f t="shared" si="523"/>
        <v>3</v>
      </c>
      <c r="J2135" s="312"/>
      <c r="K2135" s="312"/>
      <c r="L2135" s="313">
        <f t="shared" si="524"/>
        <v>1.5</v>
      </c>
      <c r="M2135" s="313"/>
      <c r="N2135" s="313"/>
      <c r="O2135" s="314">
        <f t="shared" si="525"/>
        <v>0</v>
      </c>
      <c r="P2135" s="314"/>
      <c r="Q2135" s="314"/>
      <c r="R2135" s="314"/>
      <c r="S2135" s="315">
        <f t="shared" si="526"/>
        <v>0</v>
      </c>
      <c r="T2135" s="315"/>
      <c r="U2135" s="315"/>
      <c r="V2135" s="314">
        <f t="shared" ref="V2135:V2149" si="528">IF(O2135="","",IF(O2135=0,0,ROUND((Z2135-S2135)/(Y$2150-(S2135/O2135)),0)))</f>
        <v>0</v>
      </c>
      <c r="W2135" s="314"/>
      <c r="X2135" s="314"/>
      <c r="Y2135" s="314"/>
      <c r="Z2135" s="315">
        <f t="shared" si="527"/>
        <v>0</v>
      </c>
      <c r="AA2135" s="315"/>
      <c r="AB2135" s="316"/>
      <c r="AD2135" s="179"/>
      <c r="AE2135" s="179"/>
      <c r="AF2135" s="179"/>
      <c r="AG2135" s="179"/>
      <c r="AH2135" s="179"/>
      <c r="AI2135" s="179"/>
    </row>
    <row r="2136" spans="1:62" ht="15.75" customHeight="1" x14ac:dyDescent="0.15">
      <c r="A2136" s="124" t="str">
        <f t="shared" si="522"/>
        <v/>
      </c>
      <c r="B2136" s="53"/>
      <c r="I2136" s="311">
        <f t="shared" si="523"/>
        <v>4</v>
      </c>
      <c r="J2136" s="312"/>
      <c r="K2136" s="312"/>
      <c r="L2136" s="313">
        <f t="shared" si="524"/>
        <v>5.2000002861022949</v>
      </c>
      <c r="M2136" s="313"/>
      <c r="N2136" s="313"/>
      <c r="O2136" s="314">
        <f t="shared" si="525"/>
        <v>0</v>
      </c>
      <c r="P2136" s="314"/>
      <c r="Q2136" s="314"/>
      <c r="R2136" s="314"/>
      <c r="S2136" s="315">
        <f t="shared" si="526"/>
        <v>0</v>
      </c>
      <c r="T2136" s="315"/>
      <c r="U2136" s="315"/>
      <c r="V2136" s="314">
        <f t="shared" si="528"/>
        <v>0</v>
      </c>
      <c r="W2136" s="314"/>
      <c r="X2136" s="314"/>
      <c r="Y2136" s="314"/>
      <c r="Z2136" s="315">
        <f t="shared" si="527"/>
        <v>0</v>
      </c>
      <c r="AA2136" s="315"/>
      <c r="AB2136" s="316"/>
      <c r="AC2136" s="24"/>
      <c r="AJ2136" s="24"/>
      <c r="AK2136" s="24"/>
      <c r="AL2136" s="24"/>
      <c r="AM2136" s="24"/>
      <c r="AN2136" s="24"/>
      <c r="AZ2136" s="179"/>
      <c r="BA2136" s="179"/>
      <c r="BB2136" s="179"/>
      <c r="BC2136" s="179"/>
      <c r="BD2136" s="179"/>
      <c r="BE2136" s="179"/>
      <c r="BF2136" s="179"/>
      <c r="BG2136" s="179"/>
      <c r="BH2136" s="179"/>
      <c r="BI2136" s="179"/>
      <c r="BJ2136" s="179"/>
    </row>
    <row r="2137" spans="1:62" ht="15.75" customHeight="1" x14ac:dyDescent="0.15">
      <c r="A2137" s="124" t="str">
        <f t="shared" si="522"/>
        <v/>
      </c>
      <c r="B2137" s="53"/>
      <c r="I2137" s="311">
        <f t="shared" si="523"/>
        <v>4</v>
      </c>
      <c r="J2137" s="312"/>
      <c r="K2137" s="312"/>
      <c r="L2137" s="313">
        <f t="shared" si="524"/>
        <v>1.3499999046325684</v>
      </c>
      <c r="M2137" s="313"/>
      <c r="N2137" s="313"/>
      <c r="O2137" s="314">
        <f t="shared" si="525"/>
        <v>20145.462891144547</v>
      </c>
      <c r="P2137" s="314"/>
      <c r="Q2137" s="314"/>
      <c r="R2137" s="314"/>
      <c r="S2137" s="315">
        <f t="shared" si="526"/>
        <v>103.7</v>
      </c>
      <c r="T2137" s="315"/>
      <c r="U2137" s="315"/>
      <c r="V2137" s="314">
        <f t="shared" si="528"/>
        <v>130</v>
      </c>
      <c r="W2137" s="314"/>
      <c r="X2137" s="314"/>
      <c r="Y2137" s="314"/>
      <c r="Z2137" s="315">
        <f t="shared" si="527"/>
        <v>122.5</v>
      </c>
      <c r="AA2137" s="315"/>
      <c r="AB2137" s="316"/>
    </row>
    <row r="2138" spans="1:62" ht="15.75" customHeight="1" x14ac:dyDescent="0.15">
      <c r="A2138" s="124" t="str">
        <f t="shared" si="522"/>
        <v/>
      </c>
      <c r="B2138" s="53"/>
      <c r="I2138" s="311">
        <f t="shared" si="523"/>
        <v>5</v>
      </c>
      <c r="J2138" s="312"/>
      <c r="K2138" s="312"/>
      <c r="L2138" s="313">
        <f t="shared" si="524"/>
        <v>3.4500000476837158</v>
      </c>
      <c r="M2138" s="313"/>
      <c r="N2138" s="313"/>
      <c r="O2138" s="314">
        <f t="shared" si="525"/>
        <v>20145.462891144547</v>
      </c>
      <c r="P2138" s="314"/>
      <c r="Q2138" s="314"/>
      <c r="R2138" s="314"/>
      <c r="S2138" s="315">
        <f t="shared" si="526"/>
        <v>192.8</v>
      </c>
      <c r="T2138" s="315"/>
      <c r="U2138" s="315"/>
      <c r="V2138" s="314">
        <f t="shared" si="528"/>
        <v>250</v>
      </c>
      <c r="W2138" s="314"/>
      <c r="X2138" s="314"/>
      <c r="Y2138" s="314"/>
      <c r="Z2138" s="315">
        <f t="shared" si="527"/>
        <v>227.9</v>
      </c>
      <c r="AA2138" s="315"/>
      <c r="AB2138" s="316"/>
    </row>
    <row r="2139" spans="1:62" ht="15.75" customHeight="1" x14ac:dyDescent="0.15">
      <c r="A2139" s="124" t="str">
        <f t="shared" si="522"/>
        <v/>
      </c>
      <c r="B2139" s="53"/>
      <c r="I2139" s="311">
        <f t="shared" si="523"/>
        <v>6</v>
      </c>
      <c r="J2139" s="312"/>
      <c r="K2139" s="312"/>
      <c r="L2139" s="313">
        <f t="shared" si="524"/>
        <v>2.3499999046325684</v>
      </c>
      <c r="M2139" s="313"/>
      <c r="N2139" s="313"/>
      <c r="O2139" s="314">
        <f t="shared" si="525"/>
        <v>20145.462891144547</v>
      </c>
      <c r="P2139" s="314"/>
      <c r="Q2139" s="314"/>
      <c r="R2139" s="314"/>
      <c r="S2139" s="315">
        <f t="shared" si="526"/>
        <v>311</v>
      </c>
      <c r="T2139" s="315"/>
      <c r="U2139" s="315"/>
      <c r="V2139" s="314">
        <f t="shared" si="528"/>
        <v>421</v>
      </c>
      <c r="W2139" s="314"/>
      <c r="X2139" s="314"/>
      <c r="Y2139" s="314"/>
      <c r="Z2139" s="315">
        <f t="shared" si="527"/>
        <v>367.6</v>
      </c>
      <c r="AA2139" s="315"/>
      <c r="AB2139" s="316"/>
    </row>
    <row r="2140" spans="1:62" ht="15.75" customHeight="1" x14ac:dyDescent="0.15">
      <c r="A2140" s="124" t="str">
        <f t="shared" si="522"/>
        <v/>
      </c>
      <c r="B2140" s="53"/>
      <c r="I2140" s="311">
        <f t="shared" si="523"/>
        <v>7</v>
      </c>
      <c r="J2140" s="312"/>
      <c r="K2140" s="312"/>
      <c r="L2140" s="313">
        <f t="shared" si="524"/>
        <v>8.6000003814697266</v>
      </c>
      <c r="M2140" s="313"/>
      <c r="N2140" s="313"/>
      <c r="O2140" s="314">
        <f t="shared" si="525"/>
        <v>44136.235190283005</v>
      </c>
      <c r="P2140" s="314"/>
      <c r="Q2140" s="314"/>
      <c r="R2140" s="314"/>
      <c r="S2140" s="315">
        <f t="shared" si="526"/>
        <v>345.2</v>
      </c>
      <c r="T2140" s="315"/>
      <c r="U2140" s="315"/>
      <c r="V2140" s="314">
        <f t="shared" si="528"/>
        <v>442</v>
      </c>
      <c r="W2140" s="314"/>
      <c r="X2140" s="314"/>
      <c r="Y2140" s="314"/>
      <c r="Z2140" s="315">
        <f t="shared" si="527"/>
        <v>408</v>
      </c>
      <c r="AA2140" s="315"/>
      <c r="AB2140" s="316"/>
    </row>
    <row r="2141" spans="1:62" ht="15.75" customHeight="1" x14ac:dyDescent="0.15">
      <c r="A2141" s="124" t="str">
        <f t="shared" si="522"/>
        <v/>
      </c>
      <c r="B2141" s="53"/>
      <c r="I2141" s="311">
        <f t="shared" si="523"/>
        <v>8</v>
      </c>
      <c r="J2141" s="312"/>
      <c r="K2141" s="312"/>
      <c r="L2141" s="313">
        <f t="shared" si="524"/>
        <v>2.2000000476837158</v>
      </c>
      <c r="M2141" s="313"/>
      <c r="N2141" s="313"/>
      <c r="O2141" s="314">
        <f t="shared" si="525"/>
        <v>62981.078722841376</v>
      </c>
      <c r="P2141" s="314"/>
      <c r="Q2141" s="314"/>
      <c r="R2141" s="314"/>
      <c r="S2141" s="315">
        <f t="shared" si="526"/>
        <v>307.39999999999998</v>
      </c>
      <c r="T2141" s="315"/>
      <c r="U2141" s="315"/>
      <c r="V2141" s="314">
        <f t="shared" si="528"/>
        <v>385</v>
      </c>
      <c r="W2141" s="314"/>
      <c r="X2141" s="314"/>
      <c r="Y2141" s="314"/>
      <c r="Z2141" s="315">
        <f t="shared" si="527"/>
        <v>363.3</v>
      </c>
      <c r="AA2141" s="315"/>
      <c r="AB2141" s="316"/>
    </row>
    <row r="2142" spans="1:62" ht="15.75" customHeight="1" x14ac:dyDescent="0.15">
      <c r="A2142" s="124" t="str">
        <f t="shared" si="522"/>
        <v/>
      </c>
      <c r="B2142" s="53"/>
      <c r="I2142" s="311">
        <f t="shared" si="523"/>
        <v>9</v>
      </c>
      <c r="J2142" s="312"/>
      <c r="K2142" s="312"/>
      <c r="L2142" s="313">
        <f t="shared" si="524"/>
        <v>1.5</v>
      </c>
      <c r="M2142" s="313"/>
      <c r="N2142" s="313"/>
      <c r="O2142" s="314">
        <f t="shared" si="525"/>
        <v>102635.83199277853</v>
      </c>
      <c r="P2142" s="314"/>
      <c r="Q2142" s="314"/>
      <c r="R2142" s="314"/>
      <c r="S2142" s="315">
        <f t="shared" si="526"/>
        <v>762</v>
      </c>
      <c r="T2142" s="315"/>
      <c r="U2142" s="315"/>
      <c r="V2142" s="314">
        <f t="shared" si="528"/>
        <v>971</v>
      </c>
      <c r="W2142" s="314"/>
      <c r="X2142" s="314"/>
      <c r="Y2142" s="314"/>
      <c r="Z2142" s="315">
        <f t="shared" si="527"/>
        <v>900.5</v>
      </c>
      <c r="AA2142" s="315"/>
      <c r="AB2142" s="316"/>
    </row>
    <row r="2143" spans="1:62" ht="15.75" customHeight="1" x14ac:dyDescent="0.15">
      <c r="A2143" s="124" t="str">
        <f t="shared" si="522"/>
        <v/>
      </c>
      <c r="B2143" s="53"/>
      <c r="I2143" s="311">
        <f t="shared" si="523"/>
        <v>10</v>
      </c>
      <c r="J2143" s="312"/>
      <c r="K2143" s="312"/>
      <c r="L2143" s="313">
        <f t="shared" si="524"/>
        <v>3.8499999046325684</v>
      </c>
      <c r="M2143" s="313"/>
      <c r="N2143" s="313"/>
      <c r="O2143" s="314">
        <f t="shared" si="525"/>
        <v>73796.011432824234</v>
      </c>
      <c r="P2143" s="314"/>
      <c r="Q2143" s="314"/>
      <c r="R2143" s="314"/>
      <c r="S2143" s="315">
        <f t="shared" si="526"/>
        <v>311.5</v>
      </c>
      <c r="T2143" s="315"/>
      <c r="U2143" s="315"/>
      <c r="V2143" s="314">
        <f t="shared" si="528"/>
        <v>389</v>
      </c>
      <c r="W2143" s="314"/>
      <c r="X2143" s="314"/>
      <c r="Y2143" s="314"/>
      <c r="Z2143" s="315">
        <f t="shared" si="527"/>
        <v>368.2</v>
      </c>
      <c r="AA2143" s="315"/>
      <c r="AB2143" s="316"/>
    </row>
    <row r="2144" spans="1:62" ht="15.75" customHeight="1" x14ac:dyDescent="0.15">
      <c r="A2144" s="124" t="str">
        <f t="shared" si="522"/>
        <v/>
      </c>
      <c r="B2144" s="53"/>
      <c r="I2144" s="311">
        <f t="shared" si="523"/>
        <v>11</v>
      </c>
      <c r="J2144" s="312"/>
      <c r="K2144" s="312"/>
      <c r="L2144" s="313">
        <f t="shared" si="524"/>
        <v>2.4000000953674316</v>
      </c>
      <c r="M2144" s="313"/>
      <c r="N2144" s="313"/>
      <c r="O2144" s="314">
        <f t="shared" si="525"/>
        <v>102635.83199277853</v>
      </c>
      <c r="P2144" s="314"/>
      <c r="Q2144" s="314"/>
      <c r="R2144" s="314"/>
      <c r="S2144" s="315">
        <f t="shared" si="526"/>
        <v>1016</v>
      </c>
      <c r="T2144" s="315"/>
      <c r="U2144" s="315"/>
      <c r="V2144" s="314">
        <f t="shared" si="528"/>
        <v>1318</v>
      </c>
      <c r="W2144" s="314"/>
      <c r="X2144" s="314"/>
      <c r="Y2144" s="314"/>
      <c r="Z2144" s="315">
        <f t="shared" si="527"/>
        <v>1200.7</v>
      </c>
      <c r="AA2144" s="315"/>
      <c r="AB2144" s="316"/>
    </row>
    <row r="2145" spans="1:62" ht="15.75" customHeight="1" x14ac:dyDescent="0.15">
      <c r="A2145" s="124" t="str">
        <f t="shared" si="522"/>
        <v/>
      </c>
      <c r="B2145" s="53"/>
      <c r="I2145" s="311">
        <f t="shared" si="523"/>
        <v>12</v>
      </c>
      <c r="J2145" s="312"/>
      <c r="K2145" s="312"/>
      <c r="L2145" s="313">
        <f t="shared" si="524"/>
        <v>2.2699999809265137</v>
      </c>
      <c r="M2145" s="313"/>
      <c r="N2145" s="313"/>
      <c r="O2145" s="314">
        <f t="shared" si="525"/>
        <v>69554.861350478022</v>
      </c>
      <c r="P2145" s="314"/>
      <c r="Q2145" s="314"/>
      <c r="R2145" s="314"/>
      <c r="S2145" s="315">
        <f t="shared" si="526"/>
        <v>311.5</v>
      </c>
      <c r="T2145" s="315"/>
      <c r="U2145" s="315"/>
      <c r="V2145" s="314">
        <f t="shared" si="528"/>
        <v>390</v>
      </c>
      <c r="W2145" s="314"/>
      <c r="X2145" s="314"/>
      <c r="Y2145" s="314"/>
      <c r="Z2145" s="315">
        <f t="shared" si="527"/>
        <v>368.2</v>
      </c>
      <c r="AA2145" s="315"/>
      <c r="AB2145" s="316"/>
    </row>
    <row r="2146" spans="1:62" ht="15.75" hidden="1" customHeight="1" x14ac:dyDescent="0.15">
      <c r="A2146" s="124" t="str">
        <f t="shared" si="522"/>
        <v>×</v>
      </c>
      <c r="B2146" s="53"/>
      <c r="I2146" s="311" t="str">
        <f t="shared" si="523"/>
        <v/>
      </c>
      <c r="J2146" s="312"/>
      <c r="K2146" s="312"/>
      <c r="L2146" s="313" t="str">
        <f t="shared" si="524"/>
        <v/>
      </c>
      <c r="M2146" s="313"/>
      <c r="N2146" s="313"/>
      <c r="O2146" s="314" t="str">
        <f t="shared" si="525"/>
        <v/>
      </c>
      <c r="P2146" s="314"/>
      <c r="Q2146" s="314"/>
      <c r="R2146" s="314"/>
      <c r="S2146" s="315" t="str">
        <f t="shared" si="526"/>
        <v/>
      </c>
      <c r="T2146" s="315"/>
      <c r="U2146" s="315"/>
      <c r="V2146" s="314" t="str">
        <f t="shared" si="528"/>
        <v/>
      </c>
      <c r="W2146" s="314"/>
      <c r="X2146" s="314"/>
      <c r="Y2146" s="314"/>
      <c r="Z2146" s="315" t="str">
        <f t="shared" si="527"/>
        <v/>
      </c>
      <c r="AA2146" s="315"/>
      <c r="AB2146" s="316"/>
    </row>
    <row r="2147" spans="1:62" ht="15.75" hidden="1" customHeight="1" x14ac:dyDescent="0.15">
      <c r="A2147" s="124" t="str">
        <f t="shared" si="522"/>
        <v>×</v>
      </c>
      <c r="B2147" s="53"/>
      <c r="I2147" s="311" t="str">
        <f t="shared" si="523"/>
        <v/>
      </c>
      <c r="J2147" s="312"/>
      <c r="K2147" s="312"/>
      <c r="L2147" s="313" t="str">
        <f t="shared" si="524"/>
        <v/>
      </c>
      <c r="M2147" s="313"/>
      <c r="N2147" s="313"/>
      <c r="O2147" s="314" t="str">
        <f t="shared" si="525"/>
        <v/>
      </c>
      <c r="P2147" s="314"/>
      <c r="Q2147" s="314"/>
      <c r="R2147" s="314"/>
      <c r="S2147" s="315" t="str">
        <f t="shared" si="526"/>
        <v/>
      </c>
      <c r="T2147" s="315"/>
      <c r="U2147" s="315"/>
      <c r="V2147" s="314" t="str">
        <f t="shared" si="528"/>
        <v/>
      </c>
      <c r="W2147" s="314"/>
      <c r="X2147" s="314"/>
      <c r="Y2147" s="314"/>
      <c r="Z2147" s="315" t="str">
        <f t="shared" si="527"/>
        <v/>
      </c>
      <c r="AA2147" s="315"/>
      <c r="AB2147" s="316"/>
    </row>
    <row r="2148" spans="1:62" ht="15.75" hidden="1" customHeight="1" x14ac:dyDescent="0.15">
      <c r="A2148" s="124" t="str">
        <f t="shared" si="522"/>
        <v>×</v>
      </c>
      <c r="B2148" s="53"/>
      <c r="I2148" s="311" t="str">
        <f t="shared" si="523"/>
        <v/>
      </c>
      <c r="J2148" s="312"/>
      <c r="K2148" s="312"/>
      <c r="L2148" s="313" t="str">
        <f t="shared" si="524"/>
        <v/>
      </c>
      <c r="M2148" s="313"/>
      <c r="N2148" s="313"/>
      <c r="O2148" s="314" t="str">
        <f t="shared" si="525"/>
        <v/>
      </c>
      <c r="P2148" s="314"/>
      <c r="Q2148" s="314"/>
      <c r="R2148" s="314"/>
      <c r="S2148" s="315" t="str">
        <f t="shared" si="526"/>
        <v/>
      </c>
      <c r="T2148" s="315"/>
      <c r="U2148" s="315"/>
      <c r="V2148" s="314" t="str">
        <f t="shared" si="528"/>
        <v/>
      </c>
      <c r="W2148" s="314"/>
      <c r="X2148" s="314"/>
      <c r="Y2148" s="314"/>
      <c r="Z2148" s="315" t="str">
        <f t="shared" si="527"/>
        <v/>
      </c>
      <c r="AA2148" s="315"/>
      <c r="AB2148" s="316"/>
    </row>
    <row r="2149" spans="1:62" ht="15.75" hidden="1" customHeight="1" x14ac:dyDescent="0.15">
      <c r="A2149" s="124" t="str">
        <f t="shared" si="522"/>
        <v>×</v>
      </c>
      <c r="B2149" s="53"/>
      <c r="I2149" s="318" t="str">
        <f t="shared" si="523"/>
        <v/>
      </c>
      <c r="J2149" s="319"/>
      <c r="K2149" s="319"/>
      <c r="L2149" s="320" t="str">
        <f t="shared" si="524"/>
        <v/>
      </c>
      <c r="M2149" s="320"/>
      <c r="N2149" s="320"/>
      <c r="O2149" s="302" t="str">
        <f t="shared" si="525"/>
        <v/>
      </c>
      <c r="P2149" s="302"/>
      <c r="Q2149" s="302"/>
      <c r="R2149" s="302"/>
      <c r="S2149" s="304" t="str">
        <f t="shared" si="526"/>
        <v/>
      </c>
      <c r="T2149" s="304"/>
      <c r="U2149" s="304"/>
      <c r="V2149" s="302" t="str">
        <f t="shared" si="528"/>
        <v/>
      </c>
      <c r="W2149" s="302"/>
      <c r="X2149" s="302"/>
      <c r="Y2149" s="302"/>
      <c r="Z2149" s="304" t="str">
        <f t="shared" si="527"/>
        <v/>
      </c>
      <c r="AA2149" s="304"/>
      <c r="AB2149" s="307"/>
    </row>
    <row r="2150" spans="1:62" ht="15.75" customHeight="1" x14ac:dyDescent="0.15">
      <c r="A2150" s="115" t="str">
        <f t="shared" ref="A2150:A2156" si="529">IF(液状化L2の有無="","","×")</f>
        <v/>
      </c>
      <c r="I2150" s="183"/>
      <c r="J2150" s="183"/>
      <c r="K2150" s="183"/>
      <c r="L2150" s="183"/>
      <c r="M2150" s="183"/>
      <c r="N2150" s="183"/>
      <c r="O2150" s="183"/>
      <c r="P2150" s="183"/>
      <c r="Q2150" s="183"/>
      <c r="R2150" s="183"/>
      <c r="S2150" s="183"/>
      <c r="T2150" s="183"/>
      <c r="U2150" s="50" t="s">
        <v>119</v>
      </c>
      <c r="V2150" s="248" t="s">
        <v>551</v>
      </c>
      <c r="W2150" s="248"/>
      <c r="X2150" s="183" t="s">
        <v>25</v>
      </c>
      <c r="Y2150" s="321">
        <f>杭先端径*0.1</f>
        <v>0.15000000000000002</v>
      </c>
      <c r="Z2150" s="321"/>
      <c r="AA2150" s="321"/>
      <c r="AB2150" s="62" t="s">
        <v>416</v>
      </c>
      <c r="AC2150" s="179" t="s">
        <v>149</v>
      </c>
    </row>
    <row r="2151" spans="1:62" ht="15.75" customHeight="1" x14ac:dyDescent="0.15">
      <c r="A2151" s="115" t="str">
        <f t="shared" si="529"/>
        <v/>
      </c>
      <c r="B2151" s="179" t="s">
        <v>571</v>
      </c>
    </row>
    <row r="2152" spans="1:62" ht="15.75" customHeight="1" x14ac:dyDescent="0.15">
      <c r="A2152" s="115" t="str">
        <f t="shared" si="529"/>
        <v/>
      </c>
    </row>
    <row r="2153" spans="1:62" s="23" customFormat="1" ht="15.75" customHeight="1" x14ac:dyDescent="0.15">
      <c r="A2153" s="115" t="str">
        <f t="shared" si="529"/>
        <v/>
      </c>
      <c r="B2153" s="179"/>
      <c r="I2153" s="341" t="s">
        <v>418</v>
      </c>
      <c r="J2153" s="261"/>
      <c r="K2153" s="261"/>
      <c r="L2153" s="261"/>
      <c r="M2153" s="261"/>
      <c r="N2153" s="261"/>
      <c r="O2153" s="261"/>
      <c r="P2153" s="261"/>
      <c r="Q2153" s="261"/>
      <c r="R2153" s="261"/>
      <c r="S2153" s="261"/>
      <c r="T2153" s="261"/>
      <c r="U2153" s="261"/>
      <c r="V2153" s="261"/>
      <c r="W2153" s="261"/>
      <c r="X2153" s="261"/>
      <c r="Y2153" s="261"/>
      <c r="Z2153" s="261"/>
      <c r="AA2153" s="261"/>
      <c r="AB2153" s="342"/>
    </row>
    <row r="2154" spans="1:62" s="54" customFormat="1" ht="15.75" customHeight="1" x14ac:dyDescent="0.15">
      <c r="A2154" s="115" t="str">
        <f t="shared" si="529"/>
        <v/>
      </c>
      <c r="B2154" s="179"/>
      <c r="I2154" s="330" t="s">
        <v>74</v>
      </c>
      <c r="J2154" s="279"/>
      <c r="K2154" s="279"/>
      <c r="L2154" s="343" t="s">
        <v>181</v>
      </c>
      <c r="M2154" s="344"/>
      <c r="N2154" s="344"/>
      <c r="O2154" s="244" t="s">
        <v>544</v>
      </c>
      <c r="P2154" s="244"/>
      <c r="Q2154" s="244"/>
      <c r="R2154" s="244"/>
      <c r="S2154" s="244"/>
      <c r="T2154" s="244"/>
      <c r="U2154" s="244"/>
      <c r="V2154" s="244" t="s">
        <v>545</v>
      </c>
      <c r="W2154" s="244"/>
      <c r="X2154" s="244"/>
      <c r="Y2154" s="244"/>
      <c r="Z2154" s="244"/>
      <c r="AA2154" s="244"/>
      <c r="AB2154" s="276"/>
    </row>
    <row r="2155" spans="1:62" s="54" customFormat="1" ht="15.75" customHeight="1" x14ac:dyDescent="0.15">
      <c r="A2155" s="115" t="str">
        <f t="shared" si="529"/>
        <v/>
      </c>
      <c r="B2155" s="179"/>
      <c r="I2155" s="330"/>
      <c r="J2155" s="279"/>
      <c r="K2155" s="279"/>
      <c r="L2155" s="343"/>
      <c r="M2155" s="344"/>
      <c r="N2155" s="344"/>
      <c r="O2155" s="279" t="s">
        <v>543</v>
      </c>
      <c r="P2155" s="279"/>
      <c r="Q2155" s="279"/>
      <c r="R2155" s="279"/>
      <c r="S2155" s="326" t="s">
        <v>514</v>
      </c>
      <c r="T2155" s="326"/>
      <c r="U2155" s="326"/>
      <c r="V2155" s="279" t="s">
        <v>543</v>
      </c>
      <c r="W2155" s="279"/>
      <c r="X2155" s="279"/>
      <c r="Y2155" s="279"/>
      <c r="Z2155" s="326" t="s">
        <v>515</v>
      </c>
      <c r="AA2155" s="326"/>
      <c r="AB2155" s="331"/>
    </row>
    <row r="2156" spans="1:62" s="54" customFormat="1" ht="15.75" customHeight="1" x14ac:dyDescent="0.15">
      <c r="A2156" s="115" t="str">
        <f t="shared" si="529"/>
        <v/>
      </c>
      <c r="B2156" s="179"/>
      <c r="I2156" s="258"/>
      <c r="J2156" s="259"/>
      <c r="K2156" s="259"/>
      <c r="L2156" s="262"/>
      <c r="M2156" s="262"/>
      <c r="N2156" s="262"/>
      <c r="O2156" s="259"/>
      <c r="P2156" s="259"/>
      <c r="Q2156" s="259"/>
      <c r="R2156" s="259"/>
      <c r="S2156" s="327"/>
      <c r="T2156" s="327"/>
      <c r="U2156" s="327"/>
      <c r="V2156" s="259"/>
      <c r="W2156" s="259"/>
      <c r="X2156" s="259"/>
      <c r="Y2156" s="259"/>
      <c r="Z2156" s="327"/>
      <c r="AA2156" s="327"/>
      <c r="AB2156" s="332"/>
    </row>
    <row r="2157" spans="1:62" s="54" customFormat="1" ht="15.75" customHeight="1" x14ac:dyDescent="0.15">
      <c r="A2157" s="124" t="str">
        <f t="shared" ref="A2157:A2172" si="530">IF(液状化L2の有無="",IF(I2157="","×",""),"×")</f>
        <v/>
      </c>
      <c r="B2157" s="53"/>
      <c r="I2157" s="335">
        <f t="shared" ref="I2157:I2172" si="531">IF(U787="","",U787)</f>
        <v>2</v>
      </c>
      <c r="J2157" s="336"/>
      <c r="K2157" s="336"/>
      <c r="L2157" s="337">
        <f t="shared" ref="L2157:L2172" si="532">IF(AB787="","",AB787)</f>
        <v>0.33000001311302185</v>
      </c>
      <c r="M2157" s="337"/>
      <c r="N2157" s="337"/>
      <c r="O2157" s="338">
        <f t="shared" ref="O2157:O2172" si="533">AE787</f>
        <v>0</v>
      </c>
      <c r="P2157" s="338"/>
      <c r="Q2157" s="338"/>
      <c r="R2157" s="338"/>
      <c r="S2157" s="339">
        <f>AD1804</f>
        <v>0</v>
      </c>
      <c r="T2157" s="339"/>
      <c r="U2157" s="339"/>
      <c r="V2157" s="338">
        <f t="shared" ref="V2157:V2172" si="534">IF(O2157="","",IF(O2157=0,0,ROUND((Z2157-S2157)/(Y$2173-(S2157/O2157)),0)))</f>
        <v>0</v>
      </c>
      <c r="W2157" s="338"/>
      <c r="X2157" s="338"/>
      <c r="Y2157" s="338"/>
      <c r="Z2157" s="339">
        <f>AG1804</f>
        <v>0</v>
      </c>
      <c r="AA2157" s="339"/>
      <c r="AB2157" s="340"/>
      <c r="AD2157" s="179"/>
      <c r="AE2157" s="179"/>
      <c r="AF2157" s="179"/>
      <c r="AG2157" s="179"/>
      <c r="AH2157" s="179"/>
      <c r="AI2157" s="179"/>
    </row>
    <row r="2158" spans="1:62" s="54" customFormat="1" ht="15.75" customHeight="1" x14ac:dyDescent="0.15">
      <c r="A2158" s="124" t="str">
        <f t="shared" si="530"/>
        <v/>
      </c>
      <c r="B2158" s="53"/>
      <c r="F2158" s="53"/>
      <c r="G2158" s="53"/>
      <c r="H2158" s="55"/>
      <c r="I2158" s="311">
        <f t="shared" si="531"/>
        <v>3</v>
      </c>
      <c r="J2158" s="312"/>
      <c r="K2158" s="312"/>
      <c r="L2158" s="313">
        <f t="shared" si="532"/>
        <v>1.5</v>
      </c>
      <c r="M2158" s="313"/>
      <c r="N2158" s="313"/>
      <c r="O2158" s="314">
        <f t="shared" si="533"/>
        <v>0</v>
      </c>
      <c r="P2158" s="314"/>
      <c r="Q2158" s="314"/>
      <c r="R2158" s="314"/>
      <c r="S2158" s="315">
        <f t="shared" ref="S2158:S2172" si="535">AD1805</f>
        <v>0</v>
      </c>
      <c r="T2158" s="315"/>
      <c r="U2158" s="315"/>
      <c r="V2158" s="314">
        <f t="shared" si="534"/>
        <v>0</v>
      </c>
      <c r="W2158" s="314"/>
      <c r="X2158" s="314"/>
      <c r="Y2158" s="314"/>
      <c r="Z2158" s="315">
        <f t="shared" ref="Z2158:Z2172" si="536">AG1805</f>
        <v>0</v>
      </c>
      <c r="AA2158" s="315"/>
      <c r="AB2158" s="316"/>
      <c r="AD2158" s="179"/>
      <c r="AE2158" s="179"/>
      <c r="AF2158" s="179"/>
      <c r="AG2158" s="179"/>
      <c r="AH2158" s="179"/>
      <c r="AI2158" s="179"/>
    </row>
    <row r="2159" spans="1:62" ht="15.75" customHeight="1" x14ac:dyDescent="0.15">
      <c r="A2159" s="124" t="str">
        <f t="shared" si="530"/>
        <v/>
      </c>
      <c r="B2159" s="53"/>
      <c r="I2159" s="311">
        <f t="shared" si="531"/>
        <v>4</v>
      </c>
      <c r="J2159" s="312"/>
      <c r="K2159" s="312"/>
      <c r="L2159" s="313">
        <f t="shared" si="532"/>
        <v>5.2000002861022949</v>
      </c>
      <c r="M2159" s="313"/>
      <c r="N2159" s="313"/>
      <c r="O2159" s="314">
        <f t="shared" si="533"/>
        <v>0</v>
      </c>
      <c r="P2159" s="314"/>
      <c r="Q2159" s="314"/>
      <c r="R2159" s="314"/>
      <c r="S2159" s="315">
        <f t="shared" si="535"/>
        <v>0</v>
      </c>
      <c r="T2159" s="315"/>
      <c r="U2159" s="315"/>
      <c r="V2159" s="314">
        <f t="shared" si="534"/>
        <v>0</v>
      </c>
      <c r="W2159" s="314"/>
      <c r="X2159" s="314"/>
      <c r="Y2159" s="314"/>
      <c r="Z2159" s="315">
        <f t="shared" si="536"/>
        <v>0</v>
      </c>
      <c r="AA2159" s="315"/>
      <c r="AB2159" s="316"/>
      <c r="AC2159" s="24"/>
      <c r="AJ2159" s="24"/>
      <c r="AK2159" s="24"/>
      <c r="AL2159" s="24"/>
      <c r="AM2159" s="24"/>
      <c r="AN2159" s="24"/>
      <c r="AZ2159" s="179"/>
      <c r="BA2159" s="179"/>
      <c r="BB2159" s="179"/>
      <c r="BC2159" s="179"/>
      <c r="BD2159" s="179"/>
      <c r="BE2159" s="179"/>
      <c r="BF2159" s="179"/>
      <c r="BG2159" s="179"/>
      <c r="BH2159" s="179"/>
      <c r="BI2159" s="179"/>
      <c r="BJ2159" s="179"/>
    </row>
    <row r="2160" spans="1:62" ht="15.75" customHeight="1" x14ac:dyDescent="0.15">
      <c r="A2160" s="124" t="str">
        <f t="shared" si="530"/>
        <v/>
      </c>
      <c r="B2160" s="53"/>
      <c r="I2160" s="311">
        <f t="shared" si="531"/>
        <v>4</v>
      </c>
      <c r="J2160" s="312"/>
      <c r="K2160" s="312"/>
      <c r="L2160" s="313">
        <f t="shared" si="532"/>
        <v>1.3499999046325684</v>
      </c>
      <c r="M2160" s="313"/>
      <c r="N2160" s="313"/>
      <c r="O2160" s="314">
        <f t="shared" si="533"/>
        <v>20145.462891144547</v>
      </c>
      <c r="P2160" s="314"/>
      <c r="Q2160" s="314"/>
      <c r="R2160" s="314"/>
      <c r="S2160" s="315">
        <f t="shared" si="535"/>
        <v>103.7</v>
      </c>
      <c r="T2160" s="315"/>
      <c r="U2160" s="315"/>
      <c r="V2160" s="314">
        <f t="shared" si="534"/>
        <v>130</v>
      </c>
      <c r="W2160" s="314"/>
      <c r="X2160" s="314"/>
      <c r="Y2160" s="314"/>
      <c r="Z2160" s="315">
        <f t="shared" si="536"/>
        <v>122.5</v>
      </c>
      <c r="AA2160" s="315"/>
      <c r="AB2160" s="316"/>
    </row>
    <row r="2161" spans="1:62" ht="15.75" customHeight="1" x14ac:dyDescent="0.15">
      <c r="A2161" s="124" t="str">
        <f t="shared" si="530"/>
        <v/>
      </c>
      <c r="B2161" s="53"/>
      <c r="I2161" s="311">
        <f t="shared" si="531"/>
        <v>5</v>
      </c>
      <c r="J2161" s="312"/>
      <c r="K2161" s="312"/>
      <c r="L2161" s="313">
        <f t="shared" si="532"/>
        <v>3.4500000476837158</v>
      </c>
      <c r="M2161" s="313"/>
      <c r="N2161" s="313"/>
      <c r="O2161" s="314">
        <f t="shared" si="533"/>
        <v>20145.462891144547</v>
      </c>
      <c r="P2161" s="314"/>
      <c r="Q2161" s="314"/>
      <c r="R2161" s="314"/>
      <c r="S2161" s="315">
        <f t="shared" si="535"/>
        <v>192.8</v>
      </c>
      <c r="T2161" s="315"/>
      <c r="U2161" s="315"/>
      <c r="V2161" s="314">
        <f t="shared" si="534"/>
        <v>250</v>
      </c>
      <c r="W2161" s="314"/>
      <c r="X2161" s="314"/>
      <c r="Y2161" s="314"/>
      <c r="Z2161" s="315">
        <f t="shared" si="536"/>
        <v>227.9</v>
      </c>
      <c r="AA2161" s="315"/>
      <c r="AB2161" s="316"/>
    </row>
    <row r="2162" spans="1:62" ht="15.75" customHeight="1" x14ac:dyDescent="0.15">
      <c r="A2162" s="124" t="str">
        <f t="shared" si="530"/>
        <v/>
      </c>
      <c r="B2162" s="53"/>
      <c r="I2162" s="311">
        <f t="shared" si="531"/>
        <v>6</v>
      </c>
      <c r="J2162" s="312"/>
      <c r="K2162" s="312"/>
      <c r="L2162" s="313">
        <f t="shared" si="532"/>
        <v>2.3499999046325684</v>
      </c>
      <c r="M2162" s="313"/>
      <c r="N2162" s="313"/>
      <c r="O2162" s="314">
        <f t="shared" si="533"/>
        <v>20145.462891144547</v>
      </c>
      <c r="P2162" s="314"/>
      <c r="Q2162" s="314"/>
      <c r="R2162" s="314"/>
      <c r="S2162" s="315">
        <f t="shared" si="535"/>
        <v>311</v>
      </c>
      <c r="T2162" s="315"/>
      <c r="U2162" s="315"/>
      <c r="V2162" s="314">
        <f t="shared" si="534"/>
        <v>421</v>
      </c>
      <c r="W2162" s="314"/>
      <c r="X2162" s="314"/>
      <c r="Y2162" s="314"/>
      <c r="Z2162" s="315">
        <f t="shared" si="536"/>
        <v>367.6</v>
      </c>
      <c r="AA2162" s="315"/>
      <c r="AB2162" s="316"/>
    </row>
    <row r="2163" spans="1:62" ht="15.75" customHeight="1" x14ac:dyDescent="0.15">
      <c r="A2163" s="124" t="str">
        <f t="shared" si="530"/>
        <v/>
      </c>
      <c r="B2163" s="53"/>
      <c r="I2163" s="311">
        <f t="shared" si="531"/>
        <v>7</v>
      </c>
      <c r="J2163" s="312"/>
      <c r="K2163" s="312"/>
      <c r="L2163" s="313">
        <f t="shared" si="532"/>
        <v>8.6000003814697266</v>
      </c>
      <c r="M2163" s="313"/>
      <c r="N2163" s="313"/>
      <c r="O2163" s="314">
        <f t="shared" si="533"/>
        <v>44136.235190283005</v>
      </c>
      <c r="P2163" s="314"/>
      <c r="Q2163" s="314"/>
      <c r="R2163" s="314"/>
      <c r="S2163" s="315">
        <f t="shared" si="535"/>
        <v>345.2</v>
      </c>
      <c r="T2163" s="315"/>
      <c r="U2163" s="315"/>
      <c r="V2163" s="314">
        <f t="shared" si="534"/>
        <v>442</v>
      </c>
      <c r="W2163" s="314"/>
      <c r="X2163" s="314"/>
      <c r="Y2163" s="314"/>
      <c r="Z2163" s="315">
        <f t="shared" si="536"/>
        <v>408</v>
      </c>
      <c r="AA2163" s="315"/>
      <c r="AB2163" s="316"/>
    </row>
    <row r="2164" spans="1:62" ht="15.75" customHeight="1" x14ac:dyDescent="0.15">
      <c r="A2164" s="124" t="str">
        <f t="shared" si="530"/>
        <v/>
      </c>
      <c r="B2164" s="53"/>
      <c r="I2164" s="311">
        <f t="shared" si="531"/>
        <v>8</v>
      </c>
      <c r="J2164" s="312"/>
      <c r="K2164" s="312"/>
      <c r="L2164" s="313">
        <f t="shared" si="532"/>
        <v>2.2000000476837158</v>
      </c>
      <c r="M2164" s="313"/>
      <c r="N2164" s="313"/>
      <c r="O2164" s="314">
        <f t="shared" si="533"/>
        <v>62981.078722841376</v>
      </c>
      <c r="P2164" s="314"/>
      <c r="Q2164" s="314"/>
      <c r="R2164" s="314"/>
      <c r="S2164" s="315">
        <f t="shared" si="535"/>
        <v>307.39999999999998</v>
      </c>
      <c r="T2164" s="315"/>
      <c r="U2164" s="315"/>
      <c r="V2164" s="314">
        <f t="shared" si="534"/>
        <v>385</v>
      </c>
      <c r="W2164" s="314"/>
      <c r="X2164" s="314"/>
      <c r="Y2164" s="314"/>
      <c r="Z2164" s="315">
        <f t="shared" si="536"/>
        <v>363.3</v>
      </c>
      <c r="AA2164" s="315"/>
      <c r="AB2164" s="316"/>
    </row>
    <row r="2165" spans="1:62" ht="15.75" customHeight="1" x14ac:dyDescent="0.15">
      <c r="A2165" s="124" t="str">
        <f t="shared" si="530"/>
        <v/>
      </c>
      <c r="B2165" s="53"/>
      <c r="I2165" s="311">
        <f t="shared" si="531"/>
        <v>9</v>
      </c>
      <c r="J2165" s="312"/>
      <c r="K2165" s="312"/>
      <c r="L2165" s="313">
        <f t="shared" si="532"/>
        <v>1.5</v>
      </c>
      <c r="M2165" s="313"/>
      <c r="N2165" s="313"/>
      <c r="O2165" s="314">
        <f t="shared" si="533"/>
        <v>102635.83199277853</v>
      </c>
      <c r="P2165" s="314"/>
      <c r="Q2165" s="314"/>
      <c r="R2165" s="314"/>
      <c r="S2165" s="315">
        <f t="shared" si="535"/>
        <v>762</v>
      </c>
      <c r="T2165" s="315"/>
      <c r="U2165" s="315"/>
      <c r="V2165" s="314">
        <f t="shared" si="534"/>
        <v>971</v>
      </c>
      <c r="W2165" s="314"/>
      <c r="X2165" s="314"/>
      <c r="Y2165" s="314"/>
      <c r="Z2165" s="315">
        <f t="shared" si="536"/>
        <v>900.5</v>
      </c>
      <c r="AA2165" s="315"/>
      <c r="AB2165" s="316"/>
    </row>
    <row r="2166" spans="1:62" ht="15.75" customHeight="1" x14ac:dyDescent="0.15">
      <c r="A2166" s="124" t="str">
        <f t="shared" si="530"/>
        <v/>
      </c>
      <c r="B2166" s="53"/>
      <c r="I2166" s="311">
        <f t="shared" si="531"/>
        <v>10</v>
      </c>
      <c r="J2166" s="312"/>
      <c r="K2166" s="312"/>
      <c r="L2166" s="313">
        <f t="shared" si="532"/>
        <v>3.8499999046325684</v>
      </c>
      <c r="M2166" s="313"/>
      <c r="N2166" s="313"/>
      <c r="O2166" s="314">
        <f t="shared" si="533"/>
        <v>73796.011432824234</v>
      </c>
      <c r="P2166" s="314"/>
      <c r="Q2166" s="314"/>
      <c r="R2166" s="314"/>
      <c r="S2166" s="315">
        <f t="shared" si="535"/>
        <v>311.5</v>
      </c>
      <c r="T2166" s="315"/>
      <c r="U2166" s="315"/>
      <c r="V2166" s="314">
        <f t="shared" si="534"/>
        <v>389</v>
      </c>
      <c r="W2166" s="314"/>
      <c r="X2166" s="314"/>
      <c r="Y2166" s="314"/>
      <c r="Z2166" s="315">
        <f t="shared" si="536"/>
        <v>368.2</v>
      </c>
      <c r="AA2166" s="315"/>
      <c r="AB2166" s="316"/>
    </row>
    <row r="2167" spans="1:62" ht="15.75" customHeight="1" x14ac:dyDescent="0.15">
      <c r="A2167" s="124" t="str">
        <f t="shared" si="530"/>
        <v/>
      </c>
      <c r="B2167" s="53"/>
      <c r="I2167" s="311">
        <f t="shared" si="531"/>
        <v>11</v>
      </c>
      <c r="J2167" s="312"/>
      <c r="K2167" s="312"/>
      <c r="L2167" s="313">
        <f t="shared" si="532"/>
        <v>2.4000000953674316</v>
      </c>
      <c r="M2167" s="313"/>
      <c r="N2167" s="313"/>
      <c r="O2167" s="314">
        <f t="shared" si="533"/>
        <v>102635.83199277853</v>
      </c>
      <c r="P2167" s="314"/>
      <c r="Q2167" s="314"/>
      <c r="R2167" s="314"/>
      <c r="S2167" s="315">
        <f t="shared" si="535"/>
        <v>1016</v>
      </c>
      <c r="T2167" s="315"/>
      <c r="U2167" s="315"/>
      <c r="V2167" s="314">
        <f t="shared" si="534"/>
        <v>1318</v>
      </c>
      <c r="W2167" s="314"/>
      <c r="X2167" s="314"/>
      <c r="Y2167" s="314"/>
      <c r="Z2167" s="315">
        <f t="shared" si="536"/>
        <v>1200.7</v>
      </c>
      <c r="AA2167" s="315"/>
      <c r="AB2167" s="316"/>
    </row>
    <row r="2168" spans="1:62" ht="15.75" customHeight="1" x14ac:dyDescent="0.15">
      <c r="A2168" s="124" t="str">
        <f t="shared" si="530"/>
        <v/>
      </c>
      <c r="B2168" s="53"/>
      <c r="I2168" s="311">
        <f t="shared" si="531"/>
        <v>12</v>
      </c>
      <c r="J2168" s="312"/>
      <c r="K2168" s="312"/>
      <c r="L2168" s="313">
        <f t="shared" si="532"/>
        <v>2.2699999809265137</v>
      </c>
      <c r="M2168" s="313"/>
      <c r="N2168" s="313"/>
      <c r="O2168" s="314">
        <f t="shared" si="533"/>
        <v>69554.861350478022</v>
      </c>
      <c r="P2168" s="314"/>
      <c r="Q2168" s="314"/>
      <c r="R2168" s="314"/>
      <c r="S2168" s="315">
        <f t="shared" si="535"/>
        <v>311.5</v>
      </c>
      <c r="T2168" s="315"/>
      <c r="U2168" s="315"/>
      <c r="V2168" s="314">
        <f t="shared" si="534"/>
        <v>390</v>
      </c>
      <c r="W2168" s="314"/>
      <c r="X2168" s="314"/>
      <c r="Y2168" s="314"/>
      <c r="Z2168" s="315">
        <f t="shared" si="536"/>
        <v>368.2</v>
      </c>
      <c r="AA2168" s="315"/>
      <c r="AB2168" s="316"/>
    </row>
    <row r="2169" spans="1:62" ht="15.75" hidden="1" customHeight="1" x14ac:dyDescent="0.15">
      <c r="A2169" s="124" t="str">
        <f t="shared" si="530"/>
        <v>×</v>
      </c>
      <c r="B2169" s="53"/>
      <c r="I2169" s="311" t="str">
        <f t="shared" si="531"/>
        <v/>
      </c>
      <c r="J2169" s="312"/>
      <c r="K2169" s="312"/>
      <c r="L2169" s="313" t="str">
        <f t="shared" si="532"/>
        <v/>
      </c>
      <c r="M2169" s="313"/>
      <c r="N2169" s="313"/>
      <c r="O2169" s="314" t="str">
        <f t="shared" si="533"/>
        <v/>
      </c>
      <c r="P2169" s="314"/>
      <c r="Q2169" s="314"/>
      <c r="R2169" s="314"/>
      <c r="S2169" s="315" t="str">
        <f t="shared" si="535"/>
        <v/>
      </c>
      <c r="T2169" s="315"/>
      <c r="U2169" s="315"/>
      <c r="V2169" s="314" t="str">
        <f t="shared" si="534"/>
        <v/>
      </c>
      <c r="W2169" s="314"/>
      <c r="X2169" s="314"/>
      <c r="Y2169" s="314"/>
      <c r="Z2169" s="315" t="str">
        <f t="shared" si="536"/>
        <v/>
      </c>
      <c r="AA2169" s="315"/>
      <c r="AB2169" s="316"/>
    </row>
    <row r="2170" spans="1:62" ht="15.75" hidden="1" customHeight="1" x14ac:dyDescent="0.15">
      <c r="A2170" s="124" t="str">
        <f t="shared" si="530"/>
        <v>×</v>
      </c>
      <c r="B2170" s="53"/>
      <c r="I2170" s="311" t="str">
        <f t="shared" si="531"/>
        <v/>
      </c>
      <c r="J2170" s="312"/>
      <c r="K2170" s="312"/>
      <c r="L2170" s="313" t="str">
        <f t="shared" si="532"/>
        <v/>
      </c>
      <c r="M2170" s="313"/>
      <c r="N2170" s="313"/>
      <c r="O2170" s="314" t="str">
        <f t="shared" si="533"/>
        <v/>
      </c>
      <c r="P2170" s="314"/>
      <c r="Q2170" s="314"/>
      <c r="R2170" s="314"/>
      <c r="S2170" s="315" t="str">
        <f t="shared" si="535"/>
        <v/>
      </c>
      <c r="T2170" s="315"/>
      <c r="U2170" s="315"/>
      <c r="V2170" s="314" t="str">
        <f t="shared" si="534"/>
        <v/>
      </c>
      <c r="W2170" s="314"/>
      <c r="X2170" s="314"/>
      <c r="Y2170" s="314"/>
      <c r="Z2170" s="315" t="str">
        <f t="shared" si="536"/>
        <v/>
      </c>
      <c r="AA2170" s="315"/>
      <c r="AB2170" s="316"/>
    </row>
    <row r="2171" spans="1:62" ht="15.75" hidden="1" customHeight="1" x14ac:dyDescent="0.15">
      <c r="A2171" s="124" t="str">
        <f t="shared" si="530"/>
        <v>×</v>
      </c>
      <c r="B2171" s="53"/>
      <c r="I2171" s="311" t="str">
        <f t="shared" si="531"/>
        <v/>
      </c>
      <c r="J2171" s="312"/>
      <c r="K2171" s="312"/>
      <c r="L2171" s="313" t="str">
        <f t="shared" si="532"/>
        <v/>
      </c>
      <c r="M2171" s="313"/>
      <c r="N2171" s="313"/>
      <c r="O2171" s="314" t="str">
        <f t="shared" si="533"/>
        <v/>
      </c>
      <c r="P2171" s="314"/>
      <c r="Q2171" s="314"/>
      <c r="R2171" s="314"/>
      <c r="S2171" s="315" t="str">
        <f t="shared" si="535"/>
        <v/>
      </c>
      <c r="T2171" s="315"/>
      <c r="U2171" s="315"/>
      <c r="V2171" s="314" t="str">
        <f t="shared" si="534"/>
        <v/>
      </c>
      <c r="W2171" s="314"/>
      <c r="X2171" s="314"/>
      <c r="Y2171" s="314"/>
      <c r="Z2171" s="315" t="str">
        <f t="shared" si="536"/>
        <v/>
      </c>
      <c r="AA2171" s="315"/>
      <c r="AB2171" s="316"/>
    </row>
    <row r="2172" spans="1:62" ht="15.75" hidden="1" customHeight="1" x14ac:dyDescent="0.15">
      <c r="A2172" s="124" t="str">
        <f t="shared" si="530"/>
        <v>×</v>
      </c>
      <c r="B2172" s="53"/>
      <c r="I2172" s="318" t="str">
        <f t="shared" si="531"/>
        <v/>
      </c>
      <c r="J2172" s="319"/>
      <c r="K2172" s="319"/>
      <c r="L2172" s="320" t="str">
        <f t="shared" si="532"/>
        <v/>
      </c>
      <c r="M2172" s="320"/>
      <c r="N2172" s="320"/>
      <c r="O2172" s="302" t="str">
        <f t="shared" si="533"/>
        <v/>
      </c>
      <c r="P2172" s="302"/>
      <c r="Q2172" s="302"/>
      <c r="R2172" s="302"/>
      <c r="S2172" s="304" t="str">
        <f t="shared" si="535"/>
        <v/>
      </c>
      <c r="T2172" s="304"/>
      <c r="U2172" s="304"/>
      <c r="V2172" s="302" t="str">
        <f t="shared" si="534"/>
        <v/>
      </c>
      <c r="W2172" s="302"/>
      <c r="X2172" s="302"/>
      <c r="Y2172" s="302"/>
      <c r="Z2172" s="304" t="str">
        <f t="shared" si="536"/>
        <v/>
      </c>
      <c r="AA2172" s="304"/>
      <c r="AB2172" s="307"/>
    </row>
    <row r="2173" spans="1:62" ht="15.75" customHeight="1" x14ac:dyDescent="0.15">
      <c r="A2173" s="115" t="str">
        <f>IF(液状化L2の有無="","","×")</f>
        <v/>
      </c>
      <c r="I2173" s="183"/>
      <c r="J2173" s="183"/>
      <c r="K2173" s="183"/>
      <c r="L2173" s="183"/>
      <c r="M2173" s="183"/>
      <c r="N2173" s="183"/>
      <c r="O2173" s="183"/>
      <c r="P2173" s="183"/>
      <c r="Q2173" s="183"/>
      <c r="R2173" s="183"/>
      <c r="S2173" s="183"/>
      <c r="T2173" s="183"/>
      <c r="U2173" s="50" t="s">
        <v>119</v>
      </c>
      <c r="V2173" s="248" t="s">
        <v>551</v>
      </c>
      <c r="W2173" s="248"/>
      <c r="X2173" s="183" t="s">
        <v>25</v>
      </c>
      <c r="Y2173" s="321">
        <f>杭先端径*0.1</f>
        <v>0.15000000000000002</v>
      </c>
      <c r="Z2173" s="321"/>
      <c r="AA2173" s="321"/>
      <c r="AB2173" s="62" t="s">
        <v>416</v>
      </c>
      <c r="AC2173" s="179" t="s">
        <v>149</v>
      </c>
    </row>
    <row r="2174" spans="1:62" ht="15.75" customHeight="1" x14ac:dyDescent="0.15">
      <c r="B2174" s="179" t="s">
        <v>571</v>
      </c>
    </row>
    <row r="2175" spans="1:62" ht="15.75" customHeight="1" x14ac:dyDescent="0.15">
      <c r="E2175" s="23"/>
      <c r="F2175" s="179"/>
      <c r="AN2175" s="24"/>
      <c r="BJ2175" s="179"/>
    </row>
    <row r="2176" spans="1:62" ht="15.75" customHeight="1" x14ac:dyDescent="0.15">
      <c r="E2176" s="28" t="s">
        <v>558</v>
      </c>
      <c r="F2176" s="34"/>
      <c r="G2176" s="34"/>
      <c r="H2176" s="34"/>
      <c r="I2176" s="34"/>
      <c r="J2176" s="34"/>
      <c r="K2176" s="34"/>
      <c r="L2176" s="28"/>
      <c r="M2176" s="28"/>
      <c r="N2176" s="28"/>
      <c r="O2176" s="28"/>
      <c r="P2176" s="28"/>
      <c r="Q2176" s="28"/>
      <c r="R2176" s="28"/>
      <c r="S2176" s="28"/>
      <c r="T2176" s="28"/>
      <c r="U2176" s="28"/>
      <c r="V2176" s="28"/>
      <c r="W2176" s="28"/>
      <c r="X2176" s="28"/>
      <c r="Y2176" s="28"/>
      <c r="Z2176" s="28"/>
      <c r="AA2176" s="28"/>
      <c r="AB2176" s="34"/>
      <c r="AC2176" s="34"/>
      <c r="AD2176" s="34"/>
      <c r="AE2176" s="34"/>
      <c r="AF2176" s="34"/>
      <c r="AG2176" s="34"/>
      <c r="AH2176" s="34"/>
      <c r="AI2176" s="34"/>
      <c r="AN2176" s="24"/>
      <c r="BJ2176" s="179"/>
    </row>
    <row r="2177" spans="2:62" ht="15.75" customHeight="1" x14ac:dyDescent="0.15">
      <c r="E2177" s="284" t="s">
        <v>560</v>
      </c>
      <c r="F2177" s="269"/>
      <c r="G2177" s="285"/>
      <c r="H2177" s="333" t="s">
        <v>417</v>
      </c>
      <c r="I2177" s="261"/>
      <c r="J2177" s="261"/>
      <c r="K2177" s="261"/>
      <c r="L2177" s="261"/>
      <c r="M2177" s="261"/>
      <c r="N2177" s="261"/>
      <c r="O2177" s="261"/>
      <c r="P2177" s="261"/>
      <c r="Q2177" s="261"/>
      <c r="R2177" s="261"/>
      <c r="S2177" s="261"/>
      <c r="T2177" s="261"/>
      <c r="U2177" s="334"/>
      <c r="V2177" s="284" t="s">
        <v>418</v>
      </c>
      <c r="W2177" s="269"/>
      <c r="X2177" s="269"/>
      <c r="Y2177" s="269"/>
      <c r="Z2177" s="269"/>
      <c r="AA2177" s="269"/>
      <c r="AB2177" s="269"/>
      <c r="AC2177" s="269"/>
      <c r="AD2177" s="269"/>
      <c r="AE2177" s="269"/>
      <c r="AF2177" s="269"/>
      <c r="AG2177" s="269"/>
      <c r="AH2177" s="269"/>
      <c r="AI2177" s="285"/>
      <c r="AN2177" s="24"/>
      <c r="BJ2177" s="179"/>
    </row>
    <row r="2178" spans="2:62" ht="15.75" customHeight="1" x14ac:dyDescent="0.15">
      <c r="E2178" s="286"/>
      <c r="F2178" s="244"/>
      <c r="G2178" s="276"/>
      <c r="H2178" s="322" t="s">
        <v>544</v>
      </c>
      <c r="I2178" s="244"/>
      <c r="J2178" s="244"/>
      <c r="K2178" s="244"/>
      <c r="L2178" s="244"/>
      <c r="M2178" s="244"/>
      <c r="N2178" s="244"/>
      <c r="O2178" s="244" t="s">
        <v>545</v>
      </c>
      <c r="P2178" s="244"/>
      <c r="Q2178" s="244"/>
      <c r="R2178" s="244"/>
      <c r="S2178" s="244"/>
      <c r="T2178" s="244"/>
      <c r="U2178" s="323"/>
      <c r="V2178" s="286" t="s">
        <v>544</v>
      </c>
      <c r="W2178" s="244"/>
      <c r="X2178" s="244"/>
      <c r="Y2178" s="244"/>
      <c r="Z2178" s="244"/>
      <c r="AA2178" s="244"/>
      <c r="AB2178" s="244"/>
      <c r="AC2178" s="244" t="s">
        <v>545</v>
      </c>
      <c r="AD2178" s="244"/>
      <c r="AE2178" s="244"/>
      <c r="AF2178" s="244"/>
      <c r="AG2178" s="244"/>
      <c r="AH2178" s="244"/>
      <c r="AI2178" s="276"/>
      <c r="AN2178" s="24"/>
      <c r="BJ2178" s="179"/>
    </row>
    <row r="2179" spans="2:62" ht="15.75" customHeight="1" x14ac:dyDescent="0.15">
      <c r="E2179" s="286"/>
      <c r="F2179" s="244"/>
      <c r="G2179" s="276"/>
      <c r="H2179" s="324" t="s">
        <v>543</v>
      </c>
      <c r="I2179" s="279"/>
      <c r="J2179" s="279"/>
      <c r="K2179" s="279"/>
      <c r="L2179" s="326" t="s">
        <v>514</v>
      </c>
      <c r="M2179" s="326"/>
      <c r="N2179" s="326"/>
      <c r="O2179" s="279" t="s">
        <v>543</v>
      </c>
      <c r="P2179" s="279"/>
      <c r="Q2179" s="279"/>
      <c r="R2179" s="279"/>
      <c r="S2179" s="326" t="s">
        <v>515</v>
      </c>
      <c r="T2179" s="326"/>
      <c r="U2179" s="328"/>
      <c r="V2179" s="330" t="s">
        <v>543</v>
      </c>
      <c r="W2179" s="279"/>
      <c r="X2179" s="279"/>
      <c r="Y2179" s="279"/>
      <c r="Z2179" s="326" t="s">
        <v>514</v>
      </c>
      <c r="AA2179" s="326"/>
      <c r="AB2179" s="326"/>
      <c r="AC2179" s="279" t="s">
        <v>543</v>
      </c>
      <c r="AD2179" s="279"/>
      <c r="AE2179" s="279"/>
      <c r="AF2179" s="279"/>
      <c r="AG2179" s="326" t="s">
        <v>515</v>
      </c>
      <c r="AH2179" s="326"/>
      <c r="AI2179" s="331"/>
      <c r="AN2179" s="24"/>
      <c r="BJ2179" s="179"/>
    </row>
    <row r="2180" spans="2:62" ht="15.75" customHeight="1" x14ac:dyDescent="0.15">
      <c r="E2180" s="287"/>
      <c r="F2180" s="255"/>
      <c r="G2180" s="278"/>
      <c r="H2180" s="325"/>
      <c r="I2180" s="259"/>
      <c r="J2180" s="259"/>
      <c r="K2180" s="259"/>
      <c r="L2180" s="327"/>
      <c r="M2180" s="327"/>
      <c r="N2180" s="327"/>
      <c r="O2180" s="259"/>
      <c r="P2180" s="259"/>
      <c r="Q2180" s="259"/>
      <c r="R2180" s="259"/>
      <c r="S2180" s="327"/>
      <c r="T2180" s="327"/>
      <c r="U2180" s="329"/>
      <c r="V2180" s="258"/>
      <c r="W2180" s="259"/>
      <c r="X2180" s="259"/>
      <c r="Y2180" s="259"/>
      <c r="Z2180" s="327"/>
      <c r="AA2180" s="327"/>
      <c r="AB2180" s="327"/>
      <c r="AC2180" s="259"/>
      <c r="AD2180" s="259"/>
      <c r="AE2180" s="259"/>
      <c r="AF2180" s="259"/>
      <c r="AG2180" s="327"/>
      <c r="AH2180" s="327"/>
      <c r="AI2180" s="332"/>
      <c r="AN2180" s="24"/>
      <c r="BJ2180" s="179"/>
    </row>
    <row r="2181" spans="2:62" ht="15.75" customHeight="1" x14ac:dyDescent="0.15">
      <c r="E2181" s="281" t="s">
        <v>559</v>
      </c>
      <c r="F2181" s="282"/>
      <c r="G2181" s="283"/>
      <c r="H2181" s="288">
        <f>IF(先端支持力=0,0,W822)</f>
        <v>0</v>
      </c>
      <c r="I2181" s="289"/>
      <c r="J2181" s="289"/>
      <c r="K2181" s="289"/>
      <c r="L2181" s="290"/>
      <c r="M2181" s="290"/>
      <c r="N2181" s="290"/>
      <c r="O2181" s="289"/>
      <c r="P2181" s="289"/>
      <c r="Q2181" s="289"/>
      <c r="R2181" s="289"/>
      <c r="S2181" s="290"/>
      <c r="T2181" s="290"/>
      <c r="U2181" s="291"/>
      <c r="V2181" s="292"/>
      <c r="W2181" s="289"/>
      <c r="X2181" s="289"/>
      <c r="Y2181" s="289"/>
      <c r="Z2181" s="290"/>
      <c r="AA2181" s="290"/>
      <c r="AB2181" s="290"/>
      <c r="AC2181" s="289"/>
      <c r="AD2181" s="289"/>
      <c r="AE2181" s="289"/>
      <c r="AF2181" s="289"/>
      <c r="AG2181" s="290"/>
      <c r="AH2181" s="290"/>
      <c r="AI2181" s="300"/>
      <c r="AN2181" s="24"/>
      <c r="BJ2181" s="179"/>
    </row>
    <row r="2182" spans="2:62" ht="15.75" customHeight="1" x14ac:dyDescent="0.15">
      <c r="E2182" s="287" t="s">
        <v>389</v>
      </c>
      <c r="F2182" s="255"/>
      <c r="G2182" s="278"/>
      <c r="H2182" s="301">
        <f>IF(先端支持力=0,0,W826)</f>
        <v>0</v>
      </c>
      <c r="I2182" s="302"/>
      <c r="J2182" s="302"/>
      <c r="K2182" s="302"/>
      <c r="L2182" s="303">
        <f>I1668</f>
        <v>0</v>
      </c>
      <c r="M2182" s="304"/>
      <c r="N2182" s="304"/>
      <c r="O2182" s="302">
        <f>IF(先端支持力=0,0,ROUND((S2182-L2182)/(AE2183-(L2182/H2182)),0))</f>
        <v>0</v>
      </c>
      <c r="P2182" s="302"/>
      <c r="Q2182" s="302"/>
      <c r="R2182" s="302"/>
      <c r="S2182" s="303">
        <f>I1672</f>
        <v>0</v>
      </c>
      <c r="T2182" s="304"/>
      <c r="U2182" s="305"/>
      <c r="V2182" s="306"/>
      <c r="W2182" s="302"/>
      <c r="X2182" s="302"/>
      <c r="Y2182" s="302"/>
      <c r="Z2182" s="304"/>
      <c r="AA2182" s="304"/>
      <c r="AB2182" s="304"/>
      <c r="AC2182" s="302"/>
      <c r="AD2182" s="302"/>
      <c r="AE2182" s="302"/>
      <c r="AF2182" s="302"/>
      <c r="AG2182" s="304"/>
      <c r="AH2182" s="304"/>
      <c r="AI2182" s="307"/>
      <c r="AN2182" s="24"/>
      <c r="BJ2182" s="179"/>
    </row>
    <row r="2183" spans="2:62" ht="15.75" customHeight="1" x14ac:dyDescent="0.15">
      <c r="E2183" s="23"/>
      <c r="F2183" s="179"/>
      <c r="AA2183" s="186" t="s">
        <v>119</v>
      </c>
      <c r="AB2183" s="299" t="s">
        <v>551</v>
      </c>
      <c r="AC2183" s="299"/>
      <c r="AD2183" s="179" t="s">
        <v>25</v>
      </c>
      <c r="AE2183" s="308">
        <f>杭先端径*0.1</f>
        <v>0.15000000000000002</v>
      </c>
      <c r="AF2183" s="308"/>
      <c r="AG2183" s="308"/>
      <c r="AH2183" s="199" t="s">
        <v>416</v>
      </c>
      <c r="AI2183" s="179" t="s">
        <v>149</v>
      </c>
      <c r="AN2183" s="24"/>
      <c r="BJ2183" s="179"/>
    </row>
    <row r="2185" spans="2:62" ht="15.75" customHeight="1" x14ac:dyDescent="0.15">
      <c r="B2185" s="179" t="s">
        <v>571</v>
      </c>
    </row>
    <row r="2186" spans="2:62" ht="15.75" customHeight="1" x14ac:dyDescent="0.15">
      <c r="C2186" s="194"/>
      <c r="E2186" s="23"/>
    </row>
    <row r="2187" spans="2:62" ht="15.75" customHeight="1" x14ac:dyDescent="0.15">
      <c r="D2187" s="21" t="s">
        <v>607</v>
      </c>
    </row>
    <row r="2189" spans="2:62" ht="15.75" customHeight="1" x14ac:dyDescent="0.15">
      <c r="E2189" s="21" t="s">
        <v>576</v>
      </c>
    </row>
    <row r="2190" spans="2:62" ht="15.75" customHeight="1" x14ac:dyDescent="0.15">
      <c r="F2190" s="23" t="s">
        <v>577</v>
      </c>
    </row>
    <row r="2191" spans="2:62" ht="15.75" customHeight="1" x14ac:dyDescent="0.15">
      <c r="F2191" s="23" t="s">
        <v>578</v>
      </c>
    </row>
    <row r="2193" spans="1:89" ht="15.75" customHeight="1" x14ac:dyDescent="0.15">
      <c r="F2193" s="23" t="s">
        <v>593</v>
      </c>
    </row>
    <row r="2194" spans="1:89" ht="15.75" customHeight="1" x14ac:dyDescent="0.15">
      <c r="F2194" s="284" t="s">
        <v>242</v>
      </c>
      <c r="G2194" s="269"/>
      <c r="H2194" s="269"/>
      <c r="I2194" s="269" t="s">
        <v>243</v>
      </c>
      <c r="J2194" s="269"/>
      <c r="K2194" s="269"/>
      <c r="L2194" s="269"/>
      <c r="M2194" s="269"/>
      <c r="N2194" s="269"/>
      <c r="O2194" s="257" t="s">
        <v>582</v>
      </c>
      <c r="P2194" s="269"/>
      <c r="Q2194" s="269"/>
      <c r="R2194" s="257" t="s">
        <v>583</v>
      </c>
      <c r="S2194" s="269"/>
      <c r="T2194" s="269"/>
      <c r="U2194" s="257" t="s">
        <v>584</v>
      </c>
      <c r="V2194" s="257"/>
      <c r="W2194" s="269"/>
      <c r="X2194" s="269"/>
      <c r="Y2194" s="257" t="s">
        <v>594</v>
      </c>
      <c r="Z2194" s="257"/>
      <c r="AA2194" s="257"/>
      <c r="AB2194" s="257"/>
      <c r="AC2194" s="257"/>
      <c r="AD2194" s="257"/>
      <c r="AE2194" s="257"/>
      <c r="AF2194" s="257"/>
      <c r="AG2194" s="263"/>
    </row>
    <row r="2195" spans="1:89" ht="15.75" customHeight="1" x14ac:dyDescent="0.15">
      <c r="F2195" s="286"/>
      <c r="G2195" s="244"/>
      <c r="H2195" s="244"/>
      <c r="I2195" s="244"/>
      <c r="J2195" s="244"/>
      <c r="K2195" s="244"/>
      <c r="L2195" s="244"/>
      <c r="M2195" s="244"/>
      <c r="N2195" s="244"/>
      <c r="O2195" s="244"/>
      <c r="P2195" s="244"/>
      <c r="Q2195" s="244"/>
      <c r="R2195" s="244"/>
      <c r="S2195" s="244"/>
      <c r="T2195" s="244"/>
      <c r="U2195" s="244"/>
      <c r="V2195" s="244"/>
      <c r="W2195" s="244"/>
      <c r="X2195" s="244"/>
      <c r="Y2195" s="279"/>
      <c r="Z2195" s="279"/>
      <c r="AA2195" s="279"/>
      <c r="AB2195" s="279"/>
      <c r="AC2195" s="279"/>
      <c r="AD2195" s="279"/>
      <c r="AE2195" s="279"/>
      <c r="AF2195" s="279"/>
      <c r="AG2195" s="280"/>
    </row>
    <row r="2196" spans="1:89" ht="15.75" customHeight="1" x14ac:dyDescent="0.15">
      <c r="F2196" s="286" t="s">
        <v>252</v>
      </c>
      <c r="G2196" s="244"/>
      <c r="H2196" s="244"/>
      <c r="I2196" s="244" t="s">
        <v>250</v>
      </c>
      <c r="J2196" s="244"/>
      <c r="K2196" s="244"/>
      <c r="L2196" s="244"/>
      <c r="M2196" s="244"/>
      <c r="N2196" s="244"/>
      <c r="O2196" s="297">
        <f>'入力 (1)'!杭径</f>
        <v>1.5</v>
      </c>
      <c r="P2196" s="297"/>
      <c r="Q2196" s="297"/>
      <c r="R2196" s="244">
        <f>'入力 (2)'!本数N</f>
        <v>9</v>
      </c>
      <c r="S2196" s="244"/>
      <c r="T2196" s="244"/>
      <c r="U2196" s="274">
        <f>'入力 (2)'!抵抗幅LA</f>
        <v>4.5</v>
      </c>
      <c r="V2196" s="274"/>
      <c r="W2196" s="274"/>
      <c r="X2196" s="274"/>
      <c r="Y2196" s="274">
        <f>MIN((0.4/100)*U2196*1000,40)</f>
        <v>18.000000000000004</v>
      </c>
      <c r="Z2196" s="274"/>
      <c r="AA2196" s="274"/>
      <c r="AB2196" s="274"/>
      <c r="AC2196" s="244" t="s">
        <v>585</v>
      </c>
      <c r="AD2196" s="244"/>
      <c r="AE2196" s="244"/>
      <c r="AF2196" s="244"/>
      <c r="AG2196" s="276"/>
    </row>
    <row r="2197" spans="1:89" ht="15.75" customHeight="1" x14ac:dyDescent="0.15">
      <c r="F2197" s="286"/>
      <c r="G2197" s="244"/>
      <c r="H2197" s="244"/>
      <c r="I2197" s="244" t="s">
        <v>251</v>
      </c>
      <c r="J2197" s="244"/>
      <c r="K2197" s="244"/>
      <c r="L2197" s="244"/>
      <c r="M2197" s="244"/>
      <c r="N2197" s="244"/>
      <c r="O2197" s="297"/>
      <c r="P2197" s="297"/>
      <c r="Q2197" s="297"/>
      <c r="R2197" s="244"/>
      <c r="S2197" s="244"/>
      <c r="T2197" s="244"/>
      <c r="U2197" s="274"/>
      <c r="V2197" s="274"/>
      <c r="W2197" s="274"/>
      <c r="X2197" s="274"/>
      <c r="Y2197" s="274">
        <f>MIN((0.4/100)*U2196*1000,40)</f>
        <v>18.000000000000004</v>
      </c>
      <c r="Z2197" s="274"/>
      <c r="AA2197" s="274"/>
      <c r="AB2197" s="274"/>
      <c r="AC2197" s="276" t="s">
        <v>585</v>
      </c>
      <c r="AD2197" s="277"/>
      <c r="AE2197" s="277"/>
      <c r="AF2197" s="277"/>
      <c r="AG2197" s="277"/>
    </row>
    <row r="2198" spans="1:89" ht="15.75" customHeight="1" x14ac:dyDescent="0.15">
      <c r="F2198" s="286" t="s">
        <v>253</v>
      </c>
      <c r="G2198" s="244"/>
      <c r="H2198" s="244"/>
      <c r="I2198" s="244" t="s">
        <v>327</v>
      </c>
      <c r="J2198" s="244"/>
      <c r="K2198" s="244"/>
      <c r="L2198" s="244"/>
      <c r="M2198" s="244"/>
      <c r="N2198" s="244"/>
      <c r="O2198" s="297"/>
      <c r="P2198" s="297"/>
      <c r="Q2198" s="297"/>
      <c r="R2198" s="244"/>
      <c r="S2198" s="244"/>
      <c r="T2198" s="244"/>
      <c r="U2198" s="274"/>
      <c r="V2198" s="274"/>
      <c r="W2198" s="274"/>
      <c r="X2198" s="274"/>
      <c r="Y2198" s="274">
        <f>MIN((1.2/100)*U2196*1000,100)</f>
        <v>54</v>
      </c>
      <c r="Z2198" s="274"/>
      <c r="AA2198" s="274"/>
      <c r="AB2198" s="274"/>
      <c r="AC2198" s="244" t="s">
        <v>586</v>
      </c>
      <c r="AD2198" s="244"/>
      <c r="AE2198" s="244"/>
      <c r="AF2198" s="244"/>
      <c r="AG2198" s="276"/>
    </row>
    <row r="2199" spans="1:89" ht="15.75" customHeight="1" x14ac:dyDescent="0.15">
      <c r="F2199" s="286"/>
      <c r="G2199" s="244"/>
      <c r="H2199" s="244"/>
      <c r="I2199" s="244" t="s">
        <v>579</v>
      </c>
      <c r="J2199" s="244"/>
      <c r="K2199" s="244"/>
      <c r="L2199" s="244"/>
      <c r="M2199" s="244"/>
      <c r="N2199" s="244"/>
      <c r="O2199" s="297"/>
      <c r="P2199" s="297"/>
      <c r="Q2199" s="297"/>
      <c r="R2199" s="244"/>
      <c r="S2199" s="244"/>
      <c r="T2199" s="244"/>
      <c r="U2199" s="274"/>
      <c r="V2199" s="274"/>
      <c r="W2199" s="274"/>
      <c r="X2199" s="274"/>
      <c r="Y2199" s="274">
        <f>(10/100)*U2196*1000</f>
        <v>450</v>
      </c>
      <c r="Z2199" s="274"/>
      <c r="AA2199" s="274"/>
      <c r="AB2199" s="274"/>
      <c r="AC2199" s="244" t="s">
        <v>587</v>
      </c>
      <c r="AD2199" s="244"/>
      <c r="AE2199" s="244"/>
      <c r="AF2199" s="244"/>
      <c r="AG2199" s="276"/>
    </row>
    <row r="2200" spans="1:89" ht="27.75" customHeight="1" x14ac:dyDescent="0.15">
      <c r="A2200" s="194"/>
      <c r="B2200" s="194"/>
      <c r="C2200" s="194"/>
      <c r="D2200" s="194"/>
      <c r="E2200" s="194"/>
      <c r="F2200" s="286" t="s">
        <v>254</v>
      </c>
      <c r="G2200" s="244"/>
      <c r="H2200" s="244"/>
      <c r="I2200" s="279" t="s">
        <v>580</v>
      </c>
      <c r="J2200" s="244"/>
      <c r="K2200" s="244"/>
      <c r="L2200" s="244"/>
      <c r="M2200" s="244"/>
      <c r="N2200" s="244"/>
      <c r="O2200" s="297"/>
      <c r="P2200" s="297"/>
      <c r="Q2200" s="297"/>
      <c r="R2200" s="244"/>
      <c r="S2200" s="244"/>
      <c r="T2200" s="244"/>
      <c r="U2200" s="274"/>
      <c r="V2200" s="274"/>
      <c r="W2200" s="274"/>
      <c r="X2200" s="274"/>
      <c r="Y2200" s="274">
        <f>MIN((2/100)*U2196*1000,100)</f>
        <v>90</v>
      </c>
      <c r="Z2200" s="274"/>
      <c r="AA2200" s="274"/>
      <c r="AB2200" s="274"/>
      <c r="AC2200" s="244" t="s">
        <v>588</v>
      </c>
      <c r="AD2200" s="244"/>
      <c r="AE2200" s="244"/>
      <c r="AF2200" s="244"/>
      <c r="AG2200" s="276"/>
      <c r="AL2200" s="24"/>
      <c r="AM2200" s="24"/>
      <c r="AN2200" s="24"/>
      <c r="BH2200" s="179"/>
      <c r="BI2200" s="179"/>
      <c r="BJ2200" s="179"/>
    </row>
    <row r="2201" spans="1:89" ht="27.75" customHeight="1" x14ac:dyDescent="0.15">
      <c r="A2201" s="194"/>
      <c r="B2201" s="194"/>
      <c r="C2201" s="194"/>
      <c r="D2201" s="194"/>
      <c r="E2201" s="194"/>
      <c r="F2201" s="287"/>
      <c r="G2201" s="255"/>
      <c r="H2201" s="255"/>
      <c r="I2201" s="259" t="s">
        <v>581</v>
      </c>
      <c r="J2201" s="255"/>
      <c r="K2201" s="255"/>
      <c r="L2201" s="255"/>
      <c r="M2201" s="255"/>
      <c r="N2201" s="255"/>
      <c r="O2201" s="298"/>
      <c r="P2201" s="298"/>
      <c r="Q2201" s="298"/>
      <c r="R2201" s="255"/>
      <c r="S2201" s="255"/>
      <c r="T2201" s="255"/>
      <c r="U2201" s="275"/>
      <c r="V2201" s="275"/>
      <c r="W2201" s="275"/>
      <c r="X2201" s="275"/>
      <c r="Y2201" s="275">
        <f>MIN((8/100)*U2196*1000,400)</f>
        <v>360</v>
      </c>
      <c r="Z2201" s="275"/>
      <c r="AA2201" s="275"/>
      <c r="AB2201" s="275"/>
      <c r="AC2201" s="255" t="s">
        <v>589</v>
      </c>
      <c r="AD2201" s="255"/>
      <c r="AE2201" s="255"/>
      <c r="AF2201" s="255"/>
      <c r="AG2201" s="278"/>
      <c r="AL2201" s="24"/>
      <c r="AM2201" s="24"/>
      <c r="AN2201" s="24"/>
      <c r="BH2201" s="179"/>
      <c r="BI2201" s="179"/>
      <c r="BJ2201" s="179"/>
    </row>
    <row r="2204" spans="1:89" ht="15.75" customHeight="1" x14ac:dyDescent="0.15">
      <c r="E2204" s="21" t="s">
        <v>590</v>
      </c>
    </row>
    <row r="2205" spans="1:89" s="24" customFormat="1" ht="15.75" customHeight="1" x14ac:dyDescent="0.15">
      <c r="A2205" s="179"/>
      <c r="B2205" s="179"/>
      <c r="C2205" s="179"/>
      <c r="D2205" s="23"/>
      <c r="E2205" s="179"/>
      <c r="F2205" s="23" t="s">
        <v>591</v>
      </c>
      <c r="G2205" s="179"/>
      <c r="H2205" s="179"/>
      <c r="I2205" s="179"/>
      <c r="J2205" s="179"/>
      <c r="K2205" s="179"/>
      <c r="L2205" s="179"/>
      <c r="M2205" s="179"/>
      <c r="N2205" s="179"/>
      <c r="O2205" s="179"/>
      <c r="P2205" s="179"/>
      <c r="Q2205" s="179"/>
      <c r="R2205" s="179"/>
      <c r="S2205" s="179"/>
      <c r="T2205" s="179"/>
      <c r="U2205" s="179"/>
      <c r="V2205" s="179"/>
      <c r="W2205" s="179"/>
      <c r="X2205" s="179"/>
      <c r="Y2205" s="179"/>
      <c r="Z2205" s="179"/>
      <c r="AA2205" s="179"/>
      <c r="AB2205" s="179"/>
      <c r="AC2205" s="179"/>
      <c r="AD2205" s="179"/>
      <c r="AE2205" s="179"/>
      <c r="AF2205" s="179"/>
      <c r="AG2205" s="179"/>
      <c r="AH2205" s="179"/>
      <c r="AI2205" s="179"/>
      <c r="AJ2205" s="179"/>
      <c r="AK2205" s="179"/>
      <c r="AL2205" s="179"/>
      <c r="AM2205" s="179"/>
      <c r="AN2205" s="179"/>
      <c r="BK2205" s="179"/>
      <c r="BL2205" s="179"/>
      <c r="BM2205" s="179"/>
      <c r="BN2205" s="179"/>
      <c r="BO2205" s="179"/>
      <c r="BP2205" s="179"/>
      <c r="BQ2205" s="179"/>
      <c r="BR2205" s="179"/>
      <c r="BS2205" s="179"/>
      <c r="BT2205" s="179"/>
      <c r="BU2205" s="179"/>
      <c r="BV2205" s="179"/>
      <c r="BW2205" s="179"/>
      <c r="BX2205" s="179"/>
      <c r="BY2205" s="179"/>
      <c r="BZ2205" s="179"/>
      <c r="CA2205" s="179"/>
      <c r="CB2205" s="179"/>
      <c r="CC2205" s="179"/>
      <c r="CD2205" s="179"/>
      <c r="CE2205" s="179"/>
      <c r="CF2205" s="179"/>
      <c r="CG2205" s="179"/>
      <c r="CH2205" s="179"/>
      <c r="CI2205" s="179"/>
      <c r="CJ2205" s="179"/>
      <c r="CK2205" s="179"/>
    </row>
    <row r="2206" spans="1:89" s="24" customFormat="1" ht="15.75" customHeight="1" x14ac:dyDescent="0.15">
      <c r="A2206" s="179"/>
      <c r="B2206" s="179"/>
      <c r="C2206" s="179"/>
      <c r="D2206" s="23"/>
      <c r="E2206" s="179"/>
      <c r="F2206" s="23" t="s">
        <v>592</v>
      </c>
      <c r="G2206" s="179"/>
      <c r="H2206" s="179"/>
      <c r="I2206" s="179"/>
      <c r="J2206" s="179"/>
      <c r="K2206" s="179"/>
      <c r="L2206" s="179"/>
      <c r="M2206" s="179"/>
      <c r="N2206" s="179"/>
      <c r="O2206" s="179"/>
      <c r="P2206" s="179"/>
      <c r="Q2206" s="179"/>
      <c r="R2206" s="179"/>
      <c r="S2206" s="179"/>
      <c r="T2206" s="179"/>
      <c r="U2206" s="179"/>
      <c r="V2206" s="179"/>
      <c r="W2206" s="179"/>
      <c r="X2206" s="179"/>
      <c r="Y2206" s="179"/>
      <c r="Z2206" s="179"/>
      <c r="AA2206" s="179"/>
      <c r="AB2206" s="179"/>
      <c r="AC2206" s="179"/>
      <c r="AD2206" s="179"/>
      <c r="AE2206" s="179"/>
      <c r="AF2206" s="179"/>
      <c r="AG2206" s="179"/>
      <c r="AH2206" s="179"/>
      <c r="AI2206" s="179"/>
      <c r="AJ2206" s="179"/>
      <c r="AK2206" s="179"/>
      <c r="AL2206" s="179"/>
      <c r="AM2206" s="179"/>
      <c r="AN2206" s="179"/>
      <c r="BK2206" s="179"/>
      <c r="BL2206" s="179"/>
      <c r="BM2206" s="179"/>
      <c r="BN2206" s="179"/>
      <c r="BO2206" s="179"/>
      <c r="BP2206" s="179"/>
      <c r="BQ2206" s="179"/>
      <c r="BR2206" s="179"/>
      <c r="BS2206" s="179"/>
      <c r="BT2206" s="179"/>
      <c r="BU2206" s="179"/>
      <c r="BV2206" s="179"/>
      <c r="BW2206" s="179"/>
      <c r="BX2206" s="179"/>
      <c r="BY2206" s="179"/>
      <c r="BZ2206" s="179"/>
      <c r="CA2206" s="179"/>
      <c r="CB2206" s="179"/>
      <c r="CC2206" s="179"/>
      <c r="CD2206" s="179"/>
      <c r="CE2206" s="179"/>
      <c r="CF2206" s="179"/>
      <c r="CG2206" s="179"/>
      <c r="CH2206" s="179"/>
      <c r="CI2206" s="179"/>
      <c r="CJ2206" s="179"/>
      <c r="CK2206" s="179"/>
    </row>
    <row r="2207" spans="1:89" ht="15.75" customHeight="1" x14ac:dyDescent="0.15">
      <c r="AE2207" s="24"/>
      <c r="AF2207" s="24"/>
      <c r="AG2207" s="24"/>
      <c r="AH2207" s="24"/>
      <c r="AI2207" s="24"/>
      <c r="AJ2207" s="24"/>
      <c r="AK2207" s="24"/>
      <c r="AL2207" s="24"/>
      <c r="AM2207" s="24"/>
      <c r="AN2207" s="24"/>
      <c r="BA2207" s="179"/>
      <c r="BB2207" s="179"/>
      <c r="BC2207" s="179"/>
      <c r="BD2207" s="179"/>
      <c r="BE2207" s="179"/>
      <c r="BF2207" s="179"/>
      <c r="BG2207" s="179"/>
      <c r="BH2207" s="179"/>
      <c r="BI2207" s="179"/>
      <c r="BJ2207" s="179"/>
    </row>
    <row r="2208" spans="1:89" ht="15.75" customHeight="1" x14ac:dyDescent="0.15">
      <c r="F2208" s="23" t="s">
        <v>595</v>
      </c>
      <c r="Y2208" s="24"/>
      <c r="Z2208" s="24"/>
      <c r="AA2208" s="24"/>
      <c r="AB2208" s="24"/>
      <c r="AC2208" s="24"/>
      <c r="AD2208" s="24"/>
      <c r="AE2208" s="24"/>
      <c r="AF2208" s="24"/>
      <c r="AG2208" s="24"/>
      <c r="AH2208" s="24"/>
      <c r="AI2208" s="24"/>
      <c r="AJ2208" s="24"/>
      <c r="AK2208" s="24"/>
      <c r="AL2208" s="24"/>
      <c r="AM2208" s="24"/>
      <c r="AN2208" s="24"/>
      <c r="AU2208" s="179"/>
      <c r="AV2208" s="179"/>
      <c r="AW2208" s="179"/>
      <c r="AX2208" s="179"/>
      <c r="AY2208" s="179"/>
      <c r="AZ2208" s="179"/>
      <c r="BA2208" s="179"/>
      <c r="BB2208" s="179"/>
      <c r="BC2208" s="179"/>
      <c r="BD2208" s="179"/>
      <c r="BE2208" s="179"/>
      <c r="BF2208" s="179"/>
      <c r="BG2208" s="179"/>
      <c r="BH2208" s="179"/>
      <c r="BI2208" s="179"/>
      <c r="BJ2208" s="179"/>
    </row>
    <row r="2209" spans="1:62" ht="15.75" customHeight="1" x14ac:dyDescent="0.15">
      <c r="F2209" s="284" t="s">
        <v>242</v>
      </c>
      <c r="G2209" s="269"/>
      <c r="H2209" s="269"/>
      <c r="I2209" s="269" t="s">
        <v>243</v>
      </c>
      <c r="J2209" s="269"/>
      <c r="K2209" s="269"/>
      <c r="L2209" s="269"/>
      <c r="M2209" s="269"/>
      <c r="N2209" s="269"/>
      <c r="O2209" s="293" t="s">
        <v>598</v>
      </c>
      <c r="P2209" s="294"/>
      <c r="Q2209" s="294"/>
      <c r="R2209" s="294"/>
      <c r="Y2209" s="24"/>
      <c r="Z2209" s="24"/>
      <c r="AA2209" s="24"/>
      <c r="AB2209" s="24"/>
      <c r="AC2209" s="24"/>
      <c r="AD2209" s="24"/>
      <c r="AE2209" s="24"/>
      <c r="AF2209" s="24"/>
      <c r="AG2209" s="24"/>
      <c r="AH2209" s="24"/>
      <c r="AI2209" s="24"/>
      <c r="AJ2209" s="24"/>
      <c r="AK2209" s="24"/>
      <c r="AL2209" s="24"/>
      <c r="AM2209" s="24"/>
      <c r="AN2209" s="24"/>
      <c r="AU2209" s="179"/>
      <c r="AV2209" s="179"/>
      <c r="AW2209" s="179"/>
      <c r="AX2209" s="179"/>
      <c r="AY2209" s="179"/>
      <c r="AZ2209" s="179"/>
      <c r="BA2209" s="179"/>
      <c r="BB2209" s="179"/>
      <c r="BC2209" s="179"/>
      <c r="BD2209" s="179"/>
      <c r="BE2209" s="179"/>
      <c r="BF2209" s="179"/>
      <c r="BG2209" s="179"/>
      <c r="BH2209" s="179"/>
      <c r="BI2209" s="179"/>
      <c r="BJ2209" s="179"/>
    </row>
    <row r="2210" spans="1:62" ht="15.75" customHeight="1" x14ac:dyDescent="0.15">
      <c r="F2210" s="286"/>
      <c r="G2210" s="244"/>
      <c r="H2210" s="244"/>
      <c r="I2210" s="244"/>
      <c r="J2210" s="244"/>
      <c r="K2210" s="244"/>
      <c r="L2210" s="244"/>
      <c r="M2210" s="244"/>
      <c r="N2210" s="244"/>
      <c r="O2210" s="295"/>
      <c r="P2210" s="296"/>
      <c r="Q2210" s="296"/>
      <c r="R2210" s="296"/>
      <c r="Y2210" s="24"/>
      <c r="Z2210" s="24"/>
      <c r="AA2210" s="24"/>
      <c r="AB2210" s="24"/>
      <c r="AC2210" s="24"/>
      <c r="AD2210" s="24"/>
      <c r="AE2210" s="24"/>
      <c r="AF2210" s="24"/>
      <c r="AG2210" s="24"/>
      <c r="AH2210" s="24"/>
      <c r="AI2210" s="24"/>
      <c r="AJ2210" s="24"/>
      <c r="AK2210" s="24"/>
      <c r="AL2210" s="24"/>
      <c r="AM2210" s="24"/>
      <c r="AN2210" s="24"/>
      <c r="AU2210" s="179"/>
      <c r="AV2210" s="179"/>
      <c r="AW2210" s="179"/>
      <c r="AX2210" s="179"/>
      <c r="AY2210" s="179"/>
      <c r="AZ2210" s="179"/>
      <c r="BA2210" s="179"/>
      <c r="BB2210" s="179"/>
      <c r="BC2210" s="179"/>
      <c r="BD2210" s="179"/>
      <c r="BE2210" s="179"/>
      <c r="BF2210" s="179"/>
      <c r="BG2210" s="179"/>
      <c r="BH2210" s="179"/>
      <c r="BI2210" s="179"/>
      <c r="BJ2210" s="179"/>
    </row>
    <row r="2211" spans="1:62" ht="15.75" customHeight="1" x14ac:dyDescent="0.15">
      <c r="F2211" s="286" t="s">
        <v>252</v>
      </c>
      <c r="G2211" s="244"/>
      <c r="H2211" s="244"/>
      <c r="I2211" s="244" t="s">
        <v>250</v>
      </c>
      <c r="J2211" s="244"/>
      <c r="K2211" s="244"/>
      <c r="L2211" s="244"/>
      <c r="M2211" s="244"/>
      <c r="N2211" s="244"/>
      <c r="O2211" s="244">
        <v>2</v>
      </c>
      <c r="P2211" s="244"/>
      <c r="Q2211" s="244"/>
      <c r="R2211" s="276"/>
      <c r="Y2211" s="24"/>
      <c r="Z2211" s="24"/>
      <c r="AA2211" s="24"/>
      <c r="AB2211" s="24"/>
      <c r="AC2211" s="24"/>
      <c r="AD2211" s="24"/>
      <c r="AE2211" s="24"/>
      <c r="AF2211" s="24"/>
      <c r="AG2211" s="24"/>
      <c r="AH2211" s="24"/>
      <c r="AI2211" s="24"/>
      <c r="AJ2211" s="24"/>
      <c r="AK2211" s="24"/>
      <c r="AL2211" s="24"/>
      <c r="AM2211" s="24"/>
      <c r="AN2211" s="24"/>
      <c r="AU2211" s="179"/>
      <c r="AV2211" s="179"/>
      <c r="AW2211" s="179"/>
      <c r="AX2211" s="179"/>
      <c r="AY2211" s="179"/>
      <c r="AZ2211" s="179"/>
      <c r="BA2211" s="179"/>
      <c r="BB2211" s="179"/>
      <c r="BC2211" s="179"/>
      <c r="BD2211" s="179"/>
      <c r="BE2211" s="179"/>
      <c r="BF2211" s="179"/>
      <c r="BG2211" s="179"/>
      <c r="BH2211" s="179"/>
      <c r="BI2211" s="179"/>
      <c r="BJ2211" s="179"/>
    </row>
    <row r="2212" spans="1:62" ht="15.75" customHeight="1" x14ac:dyDescent="0.15">
      <c r="F2212" s="286"/>
      <c r="G2212" s="244"/>
      <c r="H2212" s="244"/>
      <c r="I2212" s="244" t="s">
        <v>251</v>
      </c>
      <c r="J2212" s="244"/>
      <c r="K2212" s="244"/>
      <c r="L2212" s="244"/>
      <c r="M2212" s="244"/>
      <c r="N2212" s="244"/>
      <c r="O2212" s="244">
        <v>2</v>
      </c>
      <c r="P2212" s="244"/>
      <c r="Q2212" s="244"/>
      <c r="R2212" s="276"/>
      <c r="Y2212" s="24"/>
      <c r="Z2212" s="24"/>
      <c r="AA2212" s="24"/>
      <c r="AB2212" s="24"/>
      <c r="AC2212" s="24"/>
      <c r="AD2212" s="24"/>
      <c r="AE2212" s="24"/>
      <c r="AF2212" s="24"/>
      <c r="AG2212" s="24"/>
      <c r="AH2212" s="24"/>
      <c r="AI2212" s="24"/>
      <c r="AJ2212" s="24"/>
      <c r="AK2212" s="24"/>
      <c r="AL2212" s="24"/>
      <c r="AM2212" s="24"/>
      <c r="AN2212" s="24"/>
      <c r="AU2212" s="179"/>
      <c r="AV2212" s="179"/>
      <c r="AW2212" s="179"/>
      <c r="AX2212" s="179"/>
      <c r="AY2212" s="179"/>
      <c r="AZ2212" s="179"/>
      <c r="BA2212" s="179"/>
      <c r="BB2212" s="179"/>
      <c r="BC2212" s="179"/>
      <c r="BD2212" s="179"/>
      <c r="BE2212" s="179"/>
      <c r="BF2212" s="179"/>
      <c r="BG2212" s="179"/>
      <c r="BH2212" s="179"/>
      <c r="BI2212" s="179"/>
      <c r="BJ2212" s="179"/>
    </row>
    <row r="2213" spans="1:62" ht="15.75" customHeight="1" x14ac:dyDescent="0.15">
      <c r="F2213" s="286" t="s">
        <v>253</v>
      </c>
      <c r="G2213" s="244"/>
      <c r="H2213" s="244"/>
      <c r="I2213" s="244" t="s">
        <v>327</v>
      </c>
      <c r="J2213" s="244"/>
      <c r="K2213" s="244"/>
      <c r="L2213" s="244"/>
      <c r="M2213" s="244"/>
      <c r="N2213" s="244"/>
      <c r="O2213" s="244">
        <v>6</v>
      </c>
      <c r="P2213" s="244"/>
      <c r="Q2213" s="244"/>
      <c r="R2213" s="276"/>
      <c r="Y2213" s="24"/>
      <c r="Z2213" s="24"/>
      <c r="AA2213" s="24"/>
      <c r="AB2213" s="24"/>
      <c r="AC2213" s="24"/>
      <c r="AD2213" s="24"/>
      <c r="AE2213" s="24"/>
      <c r="AF2213" s="24"/>
      <c r="AG2213" s="24"/>
      <c r="AH2213" s="24"/>
      <c r="AI2213" s="24"/>
      <c r="AJ2213" s="24"/>
      <c r="AK2213" s="24"/>
      <c r="AL2213" s="24"/>
      <c r="AM2213" s="24"/>
      <c r="AN2213" s="24"/>
      <c r="AU2213" s="179"/>
      <c r="AV2213" s="179"/>
      <c r="AW2213" s="179"/>
      <c r="AX2213" s="179"/>
      <c r="AY2213" s="179"/>
      <c r="AZ2213" s="179"/>
      <c r="BA2213" s="179"/>
      <c r="BB2213" s="179"/>
      <c r="BC2213" s="179"/>
      <c r="BD2213" s="179"/>
      <c r="BE2213" s="179"/>
      <c r="BF2213" s="179"/>
      <c r="BG2213" s="179"/>
      <c r="BH2213" s="179"/>
      <c r="BI2213" s="179"/>
      <c r="BJ2213" s="179"/>
    </row>
    <row r="2214" spans="1:62" ht="15.75" customHeight="1" x14ac:dyDescent="0.15">
      <c r="F2214" s="286"/>
      <c r="G2214" s="244"/>
      <c r="H2214" s="244"/>
      <c r="I2214" s="244" t="s">
        <v>579</v>
      </c>
      <c r="J2214" s="244"/>
      <c r="K2214" s="244"/>
      <c r="L2214" s="244"/>
      <c r="M2214" s="244"/>
      <c r="N2214" s="244"/>
      <c r="O2214" s="244">
        <v>30</v>
      </c>
      <c r="P2214" s="244"/>
      <c r="Q2214" s="244"/>
      <c r="R2214" s="276"/>
      <c r="Y2214" s="24"/>
      <c r="Z2214" s="24"/>
      <c r="AA2214" s="24"/>
      <c r="AB2214" s="24"/>
      <c r="AC2214" s="24"/>
      <c r="AD2214" s="24"/>
      <c r="AE2214" s="24"/>
      <c r="AF2214" s="24"/>
      <c r="AG2214" s="24"/>
      <c r="AH2214" s="24"/>
      <c r="AI2214" s="24"/>
      <c r="AJ2214" s="24"/>
      <c r="AK2214" s="24"/>
      <c r="AL2214" s="24"/>
      <c r="AM2214" s="24"/>
      <c r="AN2214" s="24"/>
      <c r="AU2214" s="179"/>
      <c r="AV2214" s="179"/>
      <c r="AW2214" s="179"/>
      <c r="AX2214" s="179"/>
      <c r="AY2214" s="179"/>
      <c r="AZ2214" s="179"/>
      <c r="BA2214" s="179"/>
      <c r="BB2214" s="179"/>
      <c r="BC2214" s="179"/>
      <c r="BD2214" s="179"/>
      <c r="BE2214" s="179"/>
      <c r="BF2214" s="179"/>
      <c r="BG2214" s="179"/>
      <c r="BH2214" s="179"/>
      <c r="BI2214" s="179"/>
      <c r="BJ2214" s="179"/>
    </row>
    <row r="2215" spans="1:62" ht="16.5" customHeight="1" x14ac:dyDescent="0.15">
      <c r="A2215" s="194"/>
      <c r="B2215" s="194"/>
      <c r="C2215" s="194"/>
      <c r="D2215" s="194"/>
      <c r="E2215" s="194"/>
      <c r="F2215" s="286" t="s">
        <v>254</v>
      </c>
      <c r="G2215" s="244"/>
      <c r="H2215" s="244"/>
      <c r="I2215" s="279" t="s">
        <v>596</v>
      </c>
      <c r="J2215" s="244"/>
      <c r="K2215" s="244"/>
      <c r="L2215" s="244"/>
      <c r="M2215" s="244"/>
      <c r="N2215" s="244"/>
      <c r="O2215" s="244">
        <v>10</v>
      </c>
      <c r="P2215" s="244"/>
      <c r="Q2215" s="244"/>
      <c r="R2215" s="276"/>
      <c r="V2215" s="24"/>
      <c r="W2215" s="24"/>
      <c r="X2215" s="24"/>
      <c r="Y2215" s="24"/>
      <c r="Z2215" s="24"/>
      <c r="AA2215" s="24"/>
      <c r="AB2215" s="24"/>
      <c r="AC2215" s="24"/>
      <c r="AD2215" s="24"/>
      <c r="AE2215" s="24"/>
      <c r="AF2215" s="24"/>
      <c r="AG2215" s="24"/>
      <c r="AH2215" s="24"/>
      <c r="AI2215" s="24"/>
      <c r="AJ2215" s="24"/>
      <c r="AK2215" s="24"/>
      <c r="AL2215" s="24"/>
      <c r="AM2215" s="24"/>
      <c r="AN2215" s="24"/>
      <c r="AR2215" s="179"/>
      <c r="AS2215" s="179"/>
      <c r="AT2215" s="179"/>
      <c r="AU2215" s="179"/>
      <c r="AV2215" s="179"/>
      <c r="AW2215" s="179"/>
      <c r="AX2215" s="179"/>
      <c r="AY2215" s="179"/>
      <c r="AZ2215" s="179"/>
      <c r="BA2215" s="179"/>
      <c r="BB2215" s="179"/>
      <c r="BC2215" s="179"/>
      <c r="BD2215" s="179"/>
      <c r="BE2215" s="179"/>
      <c r="BF2215" s="179"/>
      <c r="BG2215" s="179"/>
      <c r="BH2215" s="179"/>
      <c r="BI2215" s="179"/>
      <c r="BJ2215" s="179"/>
    </row>
    <row r="2216" spans="1:62" ht="16.5" customHeight="1" x14ac:dyDescent="0.15">
      <c r="A2216" s="194"/>
      <c r="B2216" s="194"/>
      <c r="C2216" s="194"/>
      <c r="D2216" s="194"/>
      <c r="E2216" s="194"/>
      <c r="F2216" s="287"/>
      <c r="G2216" s="255"/>
      <c r="H2216" s="255"/>
      <c r="I2216" s="259" t="s">
        <v>597</v>
      </c>
      <c r="J2216" s="255"/>
      <c r="K2216" s="255"/>
      <c r="L2216" s="255"/>
      <c r="M2216" s="255"/>
      <c r="N2216" s="255"/>
      <c r="O2216" s="255">
        <v>20</v>
      </c>
      <c r="P2216" s="255"/>
      <c r="Q2216" s="255"/>
      <c r="R2216" s="278"/>
      <c r="V2216" s="24"/>
      <c r="W2216" s="24"/>
      <c r="X2216" s="24"/>
      <c r="Y2216" s="24"/>
      <c r="Z2216" s="24"/>
      <c r="AA2216" s="24"/>
      <c r="AB2216" s="24"/>
      <c r="AC2216" s="24"/>
      <c r="AD2216" s="24"/>
      <c r="AE2216" s="24"/>
      <c r="AF2216" s="24"/>
      <c r="AG2216" s="24"/>
      <c r="AH2216" s="24"/>
      <c r="AI2216" s="24"/>
      <c r="AJ2216" s="24"/>
      <c r="AK2216" s="24"/>
      <c r="AL2216" s="24"/>
      <c r="AM2216" s="24"/>
      <c r="AN2216" s="24"/>
      <c r="AR2216" s="179"/>
      <c r="AS2216" s="179"/>
      <c r="AT2216" s="179"/>
      <c r="AU2216" s="179"/>
      <c r="AV2216" s="179"/>
      <c r="AW2216" s="179"/>
      <c r="AX2216" s="179"/>
      <c r="AY2216" s="179"/>
      <c r="AZ2216" s="179"/>
      <c r="BA2216" s="179"/>
      <c r="BB2216" s="179"/>
      <c r="BC2216" s="179"/>
      <c r="BD2216" s="179"/>
      <c r="BE2216" s="179"/>
      <c r="BF2216" s="179"/>
      <c r="BG2216" s="179"/>
      <c r="BH2216" s="179"/>
      <c r="BI2216" s="179"/>
      <c r="BJ2216" s="179"/>
    </row>
    <row r="2217" spans="1:62" ht="15.75" customHeight="1" x14ac:dyDescent="0.15">
      <c r="B2217" s="179" t="s">
        <v>571</v>
      </c>
      <c r="Y2217" s="24"/>
      <c r="Z2217" s="24"/>
      <c r="AA2217" s="24"/>
      <c r="AB2217" s="24"/>
      <c r="AC2217" s="24"/>
      <c r="AD2217" s="24"/>
      <c r="AE2217" s="24"/>
      <c r="AF2217" s="24"/>
      <c r="AG2217" s="24"/>
      <c r="AH2217" s="24"/>
      <c r="AI2217" s="24"/>
      <c r="AJ2217" s="24"/>
      <c r="AK2217" s="24"/>
      <c r="AL2217" s="24"/>
      <c r="AM2217" s="24"/>
      <c r="AN2217" s="24"/>
      <c r="AU2217" s="179"/>
      <c r="AV2217" s="179"/>
      <c r="AW2217" s="179"/>
      <c r="AX2217" s="179"/>
      <c r="AY2217" s="179"/>
      <c r="AZ2217" s="179"/>
      <c r="BA2217" s="179"/>
      <c r="BB2217" s="179"/>
      <c r="BC2217" s="179"/>
      <c r="BD2217" s="179"/>
      <c r="BE2217" s="179"/>
      <c r="BF2217" s="179"/>
      <c r="BG2217" s="179"/>
      <c r="BH2217" s="179"/>
      <c r="BI2217" s="179"/>
      <c r="BJ2217" s="179"/>
    </row>
  </sheetData>
  <autoFilter ref="A1:A2217">
    <filterColumn colId="0">
      <filters blank="1"/>
    </filterColumn>
  </autoFilter>
  <dataConsolidate/>
  <mergeCells count="10652">
    <mergeCell ref="F2213:H2214"/>
    <mergeCell ref="I2213:N2213"/>
    <mergeCell ref="O2213:R2213"/>
    <mergeCell ref="I2214:N2214"/>
    <mergeCell ref="O2214:R2214"/>
    <mergeCell ref="F2215:H2216"/>
    <mergeCell ref="I2215:N2215"/>
    <mergeCell ref="O2215:R2215"/>
    <mergeCell ref="I2216:N2216"/>
    <mergeCell ref="O2216:R2216"/>
    <mergeCell ref="F2209:H2210"/>
    <mergeCell ref="I2209:N2210"/>
    <mergeCell ref="O2209:R2210"/>
    <mergeCell ref="F2211:H2212"/>
    <mergeCell ref="I2211:N2211"/>
    <mergeCell ref="O2211:R2211"/>
    <mergeCell ref="I2212:N2212"/>
    <mergeCell ref="O2212:R2212"/>
    <mergeCell ref="F2200:H2201"/>
    <mergeCell ref="I2200:N2200"/>
    <mergeCell ref="Y2200:AB2200"/>
    <mergeCell ref="AC2200:AG2200"/>
    <mergeCell ref="I2201:N2201"/>
    <mergeCell ref="Y2201:AB2201"/>
    <mergeCell ref="AC2201:AG2201"/>
    <mergeCell ref="AC2197:AG2197"/>
    <mergeCell ref="F2198:H2199"/>
    <mergeCell ref="I2198:N2198"/>
    <mergeCell ref="Y2198:AB2198"/>
    <mergeCell ref="AC2198:AG2198"/>
    <mergeCell ref="I2199:N2199"/>
    <mergeCell ref="Y2199:AB2199"/>
    <mergeCell ref="AC2199:AG2199"/>
    <mergeCell ref="Y2194:AG2195"/>
    <mergeCell ref="F2196:H2197"/>
    <mergeCell ref="I2196:N2196"/>
    <mergeCell ref="O2196:Q2201"/>
    <mergeCell ref="R2196:T2201"/>
    <mergeCell ref="U2196:X2201"/>
    <mergeCell ref="Y2196:AB2196"/>
    <mergeCell ref="AC2196:AG2196"/>
    <mergeCell ref="I2197:N2197"/>
    <mergeCell ref="Y2197:AB2197"/>
    <mergeCell ref="Z2182:AB2182"/>
    <mergeCell ref="AC2182:AF2182"/>
    <mergeCell ref="AG2182:AI2182"/>
    <mergeCell ref="AB2183:AC2183"/>
    <mergeCell ref="AE2183:AG2183"/>
    <mergeCell ref="F2194:H2195"/>
    <mergeCell ref="I2194:N2195"/>
    <mergeCell ref="O2194:Q2195"/>
    <mergeCell ref="R2194:T2195"/>
    <mergeCell ref="U2194:X2195"/>
    <mergeCell ref="E2182:G2182"/>
    <mergeCell ref="H2182:K2182"/>
    <mergeCell ref="L2182:N2182"/>
    <mergeCell ref="O2182:R2182"/>
    <mergeCell ref="S2182:U2182"/>
    <mergeCell ref="V2182:Y2182"/>
    <mergeCell ref="AG2179:AI2180"/>
    <mergeCell ref="E2181:G2181"/>
    <mergeCell ref="H2181:K2181"/>
    <mergeCell ref="L2181:N2181"/>
    <mergeCell ref="O2181:R2181"/>
    <mergeCell ref="S2181:U2181"/>
    <mergeCell ref="V2181:Y2181"/>
    <mergeCell ref="Z2181:AB2181"/>
    <mergeCell ref="AC2181:AF2181"/>
    <mergeCell ref="AG2181:AI2181"/>
    <mergeCell ref="L2179:N2180"/>
    <mergeCell ref="O2179:R2180"/>
    <mergeCell ref="S2179:U2180"/>
    <mergeCell ref="V2179:Y2180"/>
    <mergeCell ref="Z2179:AB2180"/>
    <mergeCell ref="AC2179:AF2180"/>
    <mergeCell ref="V2173:W2173"/>
    <mergeCell ref="Y2173:AA2173"/>
    <mergeCell ref="E2177:G2180"/>
    <mergeCell ref="H2177:U2177"/>
    <mergeCell ref="V2177:AI2177"/>
    <mergeCell ref="H2178:N2178"/>
    <mergeCell ref="O2178:U2178"/>
    <mergeCell ref="V2178:AB2178"/>
    <mergeCell ref="AC2178:AI2178"/>
    <mergeCell ref="H2179:K2180"/>
    <mergeCell ref="I2172:K2172"/>
    <mergeCell ref="L2172:N2172"/>
    <mergeCell ref="O2172:R2172"/>
    <mergeCell ref="S2172:U2172"/>
    <mergeCell ref="V2172:Y2172"/>
    <mergeCell ref="Z2172:AB2172"/>
    <mergeCell ref="I2171:K2171"/>
    <mergeCell ref="L2171:N2171"/>
    <mergeCell ref="O2171:R2171"/>
    <mergeCell ref="S2171:U2171"/>
    <mergeCell ref="V2171:Y2171"/>
    <mergeCell ref="Z2171:AB2171"/>
    <mergeCell ref="I2170:K2170"/>
    <mergeCell ref="L2170:N2170"/>
    <mergeCell ref="O2170:R2170"/>
    <mergeCell ref="S2170:U2170"/>
    <mergeCell ref="V2170:Y2170"/>
    <mergeCell ref="Z2170:AB2170"/>
    <mergeCell ref="I2169:K2169"/>
    <mergeCell ref="L2169:N2169"/>
    <mergeCell ref="O2169:R2169"/>
    <mergeCell ref="S2169:U2169"/>
    <mergeCell ref="V2169:Y2169"/>
    <mergeCell ref="Z2169:AB2169"/>
    <mergeCell ref="I2168:K2168"/>
    <mergeCell ref="L2168:N2168"/>
    <mergeCell ref="O2168:R2168"/>
    <mergeCell ref="S2168:U2168"/>
    <mergeCell ref="V2168:Y2168"/>
    <mergeCell ref="Z2168:AB2168"/>
    <mergeCell ref="I2167:K2167"/>
    <mergeCell ref="L2167:N2167"/>
    <mergeCell ref="O2167:R2167"/>
    <mergeCell ref="S2167:U2167"/>
    <mergeCell ref="V2167:Y2167"/>
    <mergeCell ref="Z2167:AB2167"/>
    <mergeCell ref="I2166:K2166"/>
    <mergeCell ref="L2166:N2166"/>
    <mergeCell ref="O2166:R2166"/>
    <mergeCell ref="S2166:U2166"/>
    <mergeCell ref="V2166:Y2166"/>
    <mergeCell ref="Z2166:AB2166"/>
    <mergeCell ref="I2165:K2165"/>
    <mergeCell ref="L2165:N2165"/>
    <mergeCell ref="O2165:R2165"/>
    <mergeCell ref="S2165:U2165"/>
    <mergeCell ref="V2165:Y2165"/>
    <mergeCell ref="Z2165:AB2165"/>
    <mergeCell ref="I2164:K2164"/>
    <mergeCell ref="L2164:N2164"/>
    <mergeCell ref="O2164:R2164"/>
    <mergeCell ref="S2164:U2164"/>
    <mergeCell ref="V2164:Y2164"/>
    <mergeCell ref="Z2164:AB2164"/>
    <mergeCell ref="I2163:K2163"/>
    <mergeCell ref="L2163:N2163"/>
    <mergeCell ref="O2163:R2163"/>
    <mergeCell ref="S2163:U2163"/>
    <mergeCell ref="V2163:Y2163"/>
    <mergeCell ref="Z2163:AB2163"/>
    <mergeCell ref="I2162:K2162"/>
    <mergeCell ref="L2162:N2162"/>
    <mergeCell ref="O2162:R2162"/>
    <mergeCell ref="S2162:U2162"/>
    <mergeCell ref="V2162:Y2162"/>
    <mergeCell ref="Z2162:AB2162"/>
    <mergeCell ref="I2161:K2161"/>
    <mergeCell ref="L2161:N2161"/>
    <mergeCell ref="O2161:R2161"/>
    <mergeCell ref="S2161:U2161"/>
    <mergeCell ref="V2161:Y2161"/>
    <mergeCell ref="Z2161:AB2161"/>
    <mergeCell ref="I2160:K2160"/>
    <mergeCell ref="L2160:N2160"/>
    <mergeCell ref="O2160:R2160"/>
    <mergeCell ref="S2160:U2160"/>
    <mergeCell ref="V2160:Y2160"/>
    <mergeCell ref="Z2160:AB2160"/>
    <mergeCell ref="I2159:K2159"/>
    <mergeCell ref="L2159:N2159"/>
    <mergeCell ref="O2159:R2159"/>
    <mergeCell ref="S2159:U2159"/>
    <mergeCell ref="V2159:Y2159"/>
    <mergeCell ref="Z2159:AB2159"/>
    <mergeCell ref="I2158:K2158"/>
    <mergeCell ref="L2158:N2158"/>
    <mergeCell ref="O2158:R2158"/>
    <mergeCell ref="S2158:U2158"/>
    <mergeCell ref="V2158:Y2158"/>
    <mergeCell ref="Z2158:AB2158"/>
    <mergeCell ref="Z2155:AB2156"/>
    <mergeCell ref="I2157:K2157"/>
    <mergeCell ref="L2157:N2157"/>
    <mergeCell ref="O2157:R2157"/>
    <mergeCell ref="S2157:U2157"/>
    <mergeCell ref="V2157:Y2157"/>
    <mergeCell ref="Z2157:AB2157"/>
    <mergeCell ref="V2150:W2150"/>
    <mergeCell ref="Y2150:AA2150"/>
    <mergeCell ref="I2153:AB2153"/>
    <mergeCell ref="I2154:K2156"/>
    <mergeCell ref="L2154:N2156"/>
    <mergeCell ref="O2154:U2154"/>
    <mergeCell ref="V2154:AB2154"/>
    <mergeCell ref="O2155:R2156"/>
    <mergeCell ref="S2155:U2156"/>
    <mergeCell ref="V2155:Y2156"/>
    <mergeCell ref="I2149:K2149"/>
    <mergeCell ref="L2149:N2149"/>
    <mergeCell ref="O2149:R2149"/>
    <mergeCell ref="S2149:U2149"/>
    <mergeCell ref="V2149:Y2149"/>
    <mergeCell ref="Z2149:AB2149"/>
    <mergeCell ref="I2148:K2148"/>
    <mergeCell ref="L2148:N2148"/>
    <mergeCell ref="O2148:R2148"/>
    <mergeCell ref="S2148:U2148"/>
    <mergeCell ref="V2148:Y2148"/>
    <mergeCell ref="Z2148:AB2148"/>
    <mergeCell ref="I2147:K2147"/>
    <mergeCell ref="L2147:N2147"/>
    <mergeCell ref="O2147:R2147"/>
    <mergeCell ref="S2147:U2147"/>
    <mergeCell ref="V2147:Y2147"/>
    <mergeCell ref="Z2147:AB2147"/>
    <mergeCell ref="I2146:K2146"/>
    <mergeCell ref="L2146:N2146"/>
    <mergeCell ref="O2146:R2146"/>
    <mergeCell ref="S2146:U2146"/>
    <mergeCell ref="V2146:Y2146"/>
    <mergeCell ref="Z2146:AB2146"/>
    <mergeCell ref="I2145:K2145"/>
    <mergeCell ref="L2145:N2145"/>
    <mergeCell ref="O2145:R2145"/>
    <mergeCell ref="S2145:U2145"/>
    <mergeCell ref="V2145:Y2145"/>
    <mergeCell ref="Z2145:AB2145"/>
    <mergeCell ref="I2144:K2144"/>
    <mergeCell ref="L2144:N2144"/>
    <mergeCell ref="O2144:R2144"/>
    <mergeCell ref="S2144:U2144"/>
    <mergeCell ref="V2144:Y2144"/>
    <mergeCell ref="Z2144:AB2144"/>
    <mergeCell ref="I2143:K2143"/>
    <mergeCell ref="L2143:N2143"/>
    <mergeCell ref="O2143:R2143"/>
    <mergeCell ref="S2143:U2143"/>
    <mergeCell ref="V2143:Y2143"/>
    <mergeCell ref="Z2143:AB2143"/>
    <mergeCell ref="I2142:K2142"/>
    <mergeCell ref="L2142:N2142"/>
    <mergeCell ref="O2142:R2142"/>
    <mergeCell ref="S2142:U2142"/>
    <mergeCell ref="V2142:Y2142"/>
    <mergeCell ref="Z2142:AB2142"/>
    <mergeCell ref="I2141:K2141"/>
    <mergeCell ref="L2141:N2141"/>
    <mergeCell ref="O2141:R2141"/>
    <mergeCell ref="S2141:U2141"/>
    <mergeCell ref="V2141:Y2141"/>
    <mergeCell ref="Z2141:AB2141"/>
    <mergeCell ref="I2140:K2140"/>
    <mergeCell ref="L2140:N2140"/>
    <mergeCell ref="O2140:R2140"/>
    <mergeCell ref="S2140:U2140"/>
    <mergeCell ref="V2140:Y2140"/>
    <mergeCell ref="Z2140:AB2140"/>
    <mergeCell ref="I2139:K2139"/>
    <mergeCell ref="L2139:N2139"/>
    <mergeCell ref="O2139:R2139"/>
    <mergeCell ref="S2139:U2139"/>
    <mergeCell ref="V2139:Y2139"/>
    <mergeCell ref="Z2139:AB2139"/>
    <mergeCell ref="I2138:K2138"/>
    <mergeCell ref="L2138:N2138"/>
    <mergeCell ref="O2138:R2138"/>
    <mergeCell ref="S2138:U2138"/>
    <mergeCell ref="V2138:Y2138"/>
    <mergeCell ref="Z2138:AB2138"/>
    <mergeCell ref="I2137:K2137"/>
    <mergeCell ref="L2137:N2137"/>
    <mergeCell ref="O2137:R2137"/>
    <mergeCell ref="S2137:U2137"/>
    <mergeCell ref="V2137:Y2137"/>
    <mergeCell ref="Z2137:AB2137"/>
    <mergeCell ref="I2136:K2136"/>
    <mergeCell ref="L2136:N2136"/>
    <mergeCell ref="O2136:R2136"/>
    <mergeCell ref="S2136:U2136"/>
    <mergeCell ref="V2136:Y2136"/>
    <mergeCell ref="Z2136:AB2136"/>
    <mergeCell ref="I2135:K2135"/>
    <mergeCell ref="L2135:N2135"/>
    <mergeCell ref="O2135:R2135"/>
    <mergeCell ref="S2135:U2135"/>
    <mergeCell ref="V2135:Y2135"/>
    <mergeCell ref="Z2135:AB2135"/>
    <mergeCell ref="Z2132:AB2133"/>
    <mergeCell ref="I2134:K2134"/>
    <mergeCell ref="L2134:N2134"/>
    <mergeCell ref="O2134:R2134"/>
    <mergeCell ref="S2134:U2134"/>
    <mergeCell ref="V2134:Y2134"/>
    <mergeCell ref="Z2134:AB2134"/>
    <mergeCell ref="V2126:W2126"/>
    <mergeCell ref="Y2126:AA2126"/>
    <mergeCell ref="I2130:AB2130"/>
    <mergeCell ref="I2131:K2133"/>
    <mergeCell ref="L2131:N2133"/>
    <mergeCell ref="O2131:U2131"/>
    <mergeCell ref="V2131:AB2131"/>
    <mergeCell ref="O2132:R2133"/>
    <mergeCell ref="S2132:U2133"/>
    <mergeCell ref="V2132:Y2133"/>
    <mergeCell ref="I2125:K2125"/>
    <mergeCell ref="L2125:N2125"/>
    <mergeCell ref="O2125:R2125"/>
    <mergeCell ref="S2125:U2125"/>
    <mergeCell ref="V2125:Y2125"/>
    <mergeCell ref="Z2125:AB2125"/>
    <mergeCell ref="I2124:K2124"/>
    <mergeCell ref="L2124:N2124"/>
    <mergeCell ref="O2124:R2124"/>
    <mergeCell ref="S2124:U2124"/>
    <mergeCell ref="V2124:Y2124"/>
    <mergeCell ref="Z2124:AB2124"/>
    <mergeCell ref="I2123:K2123"/>
    <mergeCell ref="L2123:N2123"/>
    <mergeCell ref="O2123:R2123"/>
    <mergeCell ref="S2123:U2123"/>
    <mergeCell ref="V2123:Y2123"/>
    <mergeCell ref="Z2123:AB2123"/>
    <mergeCell ref="I2122:K2122"/>
    <mergeCell ref="L2122:N2122"/>
    <mergeCell ref="O2122:R2122"/>
    <mergeCell ref="S2122:U2122"/>
    <mergeCell ref="V2122:Y2122"/>
    <mergeCell ref="Z2122:AB2122"/>
    <mergeCell ref="I2121:K2121"/>
    <mergeCell ref="L2121:N2121"/>
    <mergeCell ref="O2121:R2121"/>
    <mergeCell ref="S2121:U2121"/>
    <mergeCell ref="V2121:Y2121"/>
    <mergeCell ref="Z2121:AB2121"/>
    <mergeCell ref="I2120:K2120"/>
    <mergeCell ref="L2120:N2120"/>
    <mergeCell ref="O2120:R2120"/>
    <mergeCell ref="S2120:U2120"/>
    <mergeCell ref="V2120:Y2120"/>
    <mergeCell ref="Z2120:AB2120"/>
    <mergeCell ref="I2119:K2119"/>
    <mergeCell ref="L2119:N2119"/>
    <mergeCell ref="O2119:R2119"/>
    <mergeCell ref="S2119:U2119"/>
    <mergeCell ref="V2119:Y2119"/>
    <mergeCell ref="Z2119:AB2119"/>
    <mergeCell ref="I2118:K2118"/>
    <mergeCell ref="L2118:N2118"/>
    <mergeCell ref="O2118:R2118"/>
    <mergeCell ref="S2118:U2118"/>
    <mergeCell ref="V2118:Y2118"/>
    <mergeCell ref="Z2118:AB2118"/>
    <mergeCell ref="I2117:K2117"/>
    <mergeCell ref="L2117:N2117"/>
    <mergeCell ref="O2117:R2117"/>
    <mergeCell ref="S2117:U2117"/>
    <mergeCell ref="V2117:Y2117"/>
    <mergeCell ref="Z2117:AB2117"/>
    <mergeCell ref="I2116:K2116"/>
    <mergeCell ref="L2116:N2116"/>
    <mergeCell ref="O2116:R2116"/>
    <mergeCell ref="S2116:U2116"/>
    <mergeCell ref="V2116:Y2116"/>
    <mergeCell ref="Z2116:AB2116"/>
    <mergeCell ref="I2115:K2115"/>
    <mergeCell ref="L2115:N2115"/>
    <mergeCell ref="O2115:R2115"/>
    <mergeCell ref="S2115:U2115"/>
    <mergeCell ref="V2115:Y2115"/>
    <mergeCell ref="Z2115:AB2115"/>
    <mergeCell ref="I2114:K2114"/>
    <mergeCell ref="L2114:N2114"/>
    <mergeCell ref="O2114:R2114"/>
    <mergeCell ref="S2114:U2114"/>
    <mergeCell ref="V2114:Y2114"/>
    <mergeCell ref="Z2114:AB2114"/>
    <mergeCell ref="I2113:K2113"/>
    <mergeCell ref="L2113:N2113"/>
    <mergeCell ref="O2113:R2113"/>
    <mergeCell ref="S2113:U2113"/>
    <mergeCell ref="V2113:Y2113"/>
    <mergeCell ref="Z2113:AB2113"/>
    <mergeCell ref="I2112:K2112"/>
    <mergeCell ref="L2112:N2112"/>
    <mergeCell ref="O2112:R2112"/>
    <mergeCell ref="S2112:U2112"/>
    <mergeCell ref="V2112:Y2112"/>
    <mergeCell ref="Z2112:AB2112"/>
    <mergeCell ref="I2111:K2111"/>
    <mergeCell ref="L2111:N2111"/>
    <mergeCell ref="O2111:R2111"/>
    <mergeCell ref="S2111:U2111"/>
    <mergeCell ref="V2111:Y2111"/>
    <mergeCell ref="Z2111:AB2111"/>
    <mergeCell ref="Z2108:AB2109"/>
    <mergeCell ref="I2110:K2110"/>
    <mergeCell ref="L2110:N2110"/>
    <mergeCell ref="O2110:R2110"/>
    <mergeCell ref="S2110:U2110"/>
    <mergeCell ref="V2110:Y2110"/>
    <mergeCell ref="Z2110:AB2110"/>
    <mergeCell ref="V2103:W2103"/>
    <mergeCell ref="Y2103:AA2103"/>
    <mergeCell ref="I2106:AB2106"/>
    <mergeCell ref="I2107:K2109"/>
    <mergeCell ref="L2107:N2109"/>
    <mergeCell ref="O2107:U2107"/>
    <mergeCell ref="V2107:AB2107"/>
    <mergeCell ref="O2108:R2109"/>
    <mergeCell ref="S2108:U2109"/>
    <mergeCell ref="V2108:Y2109"/>
    <mergeCell ref="I2102:K2102"/>
    <mergeCell ref="L2102:N2102"/>
    <mergeCell ref="O2102:R2102"/>
    <mergeCell ref="S2102:U2102"/>
    <mergeCell ref="V2102:Y2102"/>
    <mergeCell ref="Z2102:AB2102"/>
    <mergeCell ref="I2101:K2101"/>
    <mergeCell ref="L2101:N2101"/>
    <mergeCell ref="O2101:R2101"/>
    <mergeCell ref="S2101:U2101"/>
    <mergeCell ref="V2101:Y2101"/>
    <mergeCell ref="Z2101:AB2101"/>
    <mergeCell ref="I2100:K2100"/>
    <mergeCell ref="L2100:N2100"/>
    <mergeCell ref="O2100:R2100"/>
    <mergeCell ref="S2100:U2100"/>
    <mergeCell ref="V2100:Y2100"/>
    <mergeCell ref="Z2100:AB2100"/>
    <mergeCell ref="I2099:K2099"/>
    <mergeCell ref="L2099:N2099"/>
    <mergeCell ref="O2099:R2099"/>
    <mergeCell ref="S2099:U2099"/>
    <mergeCell ref="V2099:Y2099"/>
    <mergeCell ref="Z2099:AB2099"/>
    <mergeCell ref="I2098:K2098"/>
    <mergeCell ref="L2098:N2098"/>
    <mergeCell ref="O2098:R2098"/>
    <mergeCell ref="S2098:U2098"/>
    <mergeCell ref="V2098:Y2098"/>
    <mergeCell ref="Z2098:AB2098"/>
    <mergeCell ref="I2097:K2097"/>
    <mergeCell ref="L2097:N2097"/>
    <mergeCell ref="O2097:R2097"/>
    <mergeCell ref="S2097:U2097"/>
    <mergeCell ref="V2097:Y2097"/>
    <mergeCell ref="Z2097:AB2097"/>
    <mergeCell ref="I2096:K2096"/>
    <mergeCell ref="L2096:N2096"/>
    <mergeCell ref="O2096:R2096"/>
    <mergeCell ref="S2096:U2096"/>
    <mergeCell ref="V2096:Y2096"/>
    <mergeCell ref="Z2096:AB2096"/>
    <mergeCell ref="I2095:K2095"/>
    <mergeCell ref="L2095:N2095"/>
    <mergeCell ref="O2095:R2095"/>
    <mergeCell ref="S2095:U2095"/>
    <mergeCell ref="V2095:Y2095"/>
    <mergeCell ref="Z2095:AB2095"/>
    <mergeCell ref="I2094:K2094"/>
    <mergeCell ref="L2094:N2094"/>
    <mergeCell ref="O2094:R2094"/>
    <mergeCell ref="S2094:U2094"/>
    <mergeCell ref="V2094:Y2094"/>
    <mergeCell ref="Z2094:AB2094"/>
    <mergeCell ref="I2093:K2093"/>
    <mergeCell ref="L2093:N2093"/>
    <mergeCell ref="O2093:R2093"/>
    <mergeCell ref="S2093:U2093"/>
    <mergeCell ref="V2093:Y2093"/>
    <mergeCell ref="Z2093:AB2093"/>
    <mergeCell ref="I2092:K2092"/>
    <mergeCell ref="L2092:N2092"/>
    <mergeCell ref="O2092:R2092"/>
    <mergeCell ref="S2092:U2092"/>
    <mergeCell ref="V2092:Y2092"/>
    <mergeCell ref="Z2092:AB2092"/>
    <mergeCell ref="I2091:K2091"/>
    <mergeCell ref="L2091:N2091"/>
    <mergeCell ref="O2091:R2091"/>
    <mergeCell ref="S2091:U2091"/>
    <mergeCell ref="V2091:Y2091"/>
    <mergeCell ref="Z2091:AB2091"/>
    <mergeCell ref="I2090:K2090"/>
    <mergeCell ref="L2090:N2090"/>
    <mergeCell ref="O2090:R2090"/>
    <mergeCell ref="S2090:U2090"/>
    <mergeCell ref="V2090:Y2090"/>
    <mergeCell ref="Z2090:AB2090"/>
    <mergeCell ref="I2089:K2089"/>
    <mergeCell ref="L2089:N2089"/>
    <mergeCell ref="O2089:R2089"/>
    <mergeCell ref="S2089:U2089"/>
    <mergeCell ref="V2089:Y2089"/>
    <mergeCell ref="Z2089:AB2089"/>
    <mergeCell ref="I2088:K2088"/>
    <mergeCell ref="L2088:N2088"/>
    <mergeCell ref="O2088:R2088"/>
    <mergeCell ref="S2088:U2088"/>
    <mergeCell ref="V2088:Y2088"/>
    <mergeCell ref="Z2088:AB2088"/>
    <mergeCell ref="Z2085:AB2086"/>
    <mergeCell ref="I2087:K2087"/>
    <mergeCell ref="L2087:N2087"/>
    <mergeCell ref="O2087:R2087"/>
    <mergeCell ref="S2087:U2087"/>
    <mergeCell ref="V2087:Y2087"/>
    <mergeCell ref="Z2087:AB2087"/>
    <mergeCell ref="V2079:W2079"/>
    <mergeCell ref="Y2079:AA2079"/>
    <mergeCell ref="I2083:AB2083"/>
    <mergeCell ref="I2084:K2086"/>
    <mergeCell ref="L2084:N2086"/>
    <mergeCell ref="O2084:U2084"/>
    <mergeCell ref="V2084:AB2084"/>
    <mergeCell ref="O2085:R2086"/>
    <mergeCell ref="S2085:U2086"/>
    <mergeCell ref="V2085:Y2086"/>
    <mergeCell ref="I2078:K2078"/>
    <mergeCell ref="L2078:N2078"/>
    <mergeCell ref="O2078:R2078"/>
    <mergeCell ref="S2078:U2078"/>
    <mergeCell ref="V2078:Y2078"/>
    <mergeCell ref="Z2078:AB2078"/>
    <mergeCell ref="I2077:K2077"/>
    <mergeCell ref="L2077:N2077"/>
    <mergeCell ref="O2077:R2077"/>
    <mergeCell ref="S2077:U2077"/>
    <mergeCell ref="V2077:Y2077"/>
    <mergeCell ref="Z2077:AB2077"/>
    <mergeCell ref="I2076:K2076"/>
    <mergeCell ref="L2076:N2076"/>
    <mergeCell ref="O2076:R2076"/>
    <mergeCell ref="S2076:U2076"/>
    <mergeCell ref="V2076:Y2076"/>
    <mergeCell ref="Z2076:AB2076"/>
    <mergeCell ref="I2075:K2075"/>
    <mergeCell ref="L2075:N2075"/>
    <mergeCell ref="O2075:R2075"/>
    <mergeCell ref="S2075:U2075"/>
    <mergeCell ref="V2075:Y2075"/>
    <mergeCell ref="Z2075:AB2075"/>
    <mergeCell ref="I2074:K2074"/>
    <mergeCell ref="L2074:N2074"/>
    <mergeCell ref="O2074:R2074"/>
    <mergeCell ref="S2074:U2074"/>
    <mergeCell ref="V2074:Y2074"/>
    <mergeCell ref="Z2074:AB2074"/>
    <mergeCell ref="I2073:K2073"/>
    <mergeCell ref="L2073:N2073"/>
    <mergeCell ref="O2073:R2073"/>
    <mergeCell ref="S2073:U2073"/>
    <mergeCell ref="V2073:Y2073"/>
    <mergeCell ref="Z2073:AB2073"/>
    <mergeCell ref="I2072:K2072"/>
    <mergeCell ref="L2072:N2072"/>
    <mergeCell ref="O2072:R2072"/>
    <mergeCell ref="S2072:U2072"/>
    <mergeCell ref="V2072:Y2072"/>
    <mergeCell ref="Z2072:AB2072"/>
    <mergeCell ref="I2071:K2071"/>
    <mergeCell ref="L2071:N2071"/>
    <mergeCell ref="O2071:R2071"/>
    <mergeCell ref="S2071:U2071"/>
    <mergeCell ref="V2071:Y2071"/>
    <mergeCell ref="Z2071:AB2071"/>
    <mergeCell ref="I2070:K2070"/>
    <mergeCell ref="L2070:N2070"/>
    <mergeCell ref="O2070:R2070"/>
    <mergeCell ref="S2070:U2070"/>
    <mergeCell ref="V2070:Y2070"/>
    <mergeCell ref="Z2070:AB2070"/>
    <mergeCell ref="I2069:K2069"/>
    <mergeCell ref="L2069:N2069"/>
    <mergeCell ref="O2069:R2069"/>
    <mergeCell ref="S2069:U2069"/>
    <mergeCell ref="V2069:Y2069"/>
    <mergeCell ref="Z2069:AB2069"/>
    <mergeCell ref="I2068:K2068"/>
    <mergeCell ref="L2068:N2068"/>
    <mergeCell ref="O2068:R2068"/>
    <mergeCell ref="S2068:U2068"/>
    <mergeCell ref="V2068:Y2068"/>
    <mergeCell ref="Z2068:AB2068"/>
    <mergeCell ref="I2067:K2067"/>
    <mergeCell ref="L2067:N2067"/>
    <mergeCell ref="O2067:R2067"/>
    <mergeCell ref="S2067:U2067"/>
    <mergeCell ref="V2067:Y2067"/>
    <mergeCell ref="Z2067:AB2067"/>
    <mergeCell ref="I2066:K2066"/>
    <mergeCell ref="L2066:N2066"/>
    <mergeCell ref="O2066:R2066"/>
    <mergeCell ref="S2066:U2066"/>
    <mergeCell ref="V2066:Y2066"/>
    <mergeCell ref="Z2066:AB2066"/>
    <mergeCell ref="I2065:K2065"/>
    <mergeCell ref="L2065:N2065"/>
    <mergeCell ref="O2065:R2065"/>
    <mergeCell ref="S2065:U2065"/>
    <mergeCell ref="V2065:Y2065"/>
    <mergeCell ref="Z2065:AB2065"/>
    <mergeCell ref="I2064:K2064"/>
    <mergeCell ref="L2064:N2064"/>
    <mergeCell ref="O2064:R2064"/>
    <mergeCell ref="S2064:U2064"/>
    <mergeCell ref="V2064:Y2064"/>
    <mergeCell ref="Z2064:AB2064"/>
    <mergeCell ref="Z2061:AB2062"/>
    <mergeCell ref="I2063:K2063"/>
    <mergeCell ref="L2063:N2063"/>
    <mergeCell ref="O2063:R2063"/>
    <mergeCell ref="S2063:U2063"/>
    <mergeCell ref="V2063:Y2063"/>
    <mergeCell ref="Z2063:AB2063"/>
    <mergeCell ref="V2056:W2056"/>
    <mergeCell ref="Y2056:AA2056"/>
    <mergeCell ref="I2059:AB2059"/>
    <mergeCell ref="I2060:K2062"/>
    <mergeCell ref="L2060:N2062"/>
    <mergeCell ref="O2060:U2060"/>
    <mergeCell ref="V2060:AB2060"/>
    <mergeCell ref="O2061:R2062"/>
    <mergeCell ref="S2061:U2062"/>
    <mergeCell ref="V2061:Y2062"/>
    <mergeCell ref="I2055:K2055"/>
    <mergeCell ref="L2055:N2055"/>
    <mergeCell ref="O2055:R2055"/>
    <mergeCell ref="S2055:U2055"/>
    <mergeCell ref="V2055:Y2055"/>
    <mergeCell ref="Z2055:AB2055"/>
    <mergeCell ref="I2054:K2054"/>
    <mergeCell ref="L2054:N2054"/>
    <mergeCell ref="O2054:R2054"/>
    <mergeCell ref="S2054:U2054"/>
    <mergeCell ref="V2054:Y2054"/>
    <mergeCell ref="Z2054:AB2054"/>
    <mergeCell ref="I2053:K2053"/>
    <mergeCell ref="L2053:N2053"/>
    <mergeCell ref="O2053:R2053"/>
    <mergeCell ref="S2053:U2053"/>
    <mergeCell ref="V2053:Y2053"/>
    <mergeCell ref="Z2053:AB2053"/>
    <mergeCell ref="I2052:K2052"/>
    <mergeCell ref="L2052:N2052"/>
    <mergeCell ref="O2052:R2052"/>
    <mergeCell ref="S2052:U2052"/>
    <mergeCell ref="V2052:Y2052"/>
    <mergeCell ref="Z2052:AB2052"/>
    <mergeCell ref="I2051:K2051"/>
    <mergeCell ref="L2051:N2051"/>
    <mergeCell ref="O2051:R2051"/>
    <mergeCell ref="S2051:U2051"/>
    <mergeCell ref="V2051:Y2051"/>
    <mergeCell ref="Z2051:AB2051"/>
    <mergeCell ref="I2050:K2050"/>
    <mergeCell ref="L2050:N2050"/>
    <mergeCell ref="O2050:R2050"/>
    <mergeCell ref="S2050:U2050"/>
    <mergeCell ref="V2050:Y2050"/>
    <mergeCell ref="Z2050:AB2050"/>
    <mergeCell ref="I2049:K2049"/>
    <mergeCell ref="L2049:N2049"/>
    <mergeCell ref="O2049:R2049"/>
    <mergeCell ref="S2049:U2049"/>
    <mergeCell ref="V2049:Y2049"/>
    <mergeCell ref="Z2049:AB2049"/>
    <mergeCell ref="I2048:K2048"/>
    <mergeCell ref="L2048:N2048"/>
    <mergeCell ref="O2048:R2048"/>
    <mergeCell ref="S2048:U2048"/>
    <mergeCell ref="V2048:Y2048"/>
    <mergeCell ref="Z2048:AB2048"/>
    <mergeCell ref="I2047:K2047"/>
    <mergeCell ref="L2047:N2047"/>
    <mergeCell ref="O2047:R2047"/>
    <mergeCell ref="S2047:U2047"/>
    <mergeCell ref="V2047:Y2047"/>
    <mergeCell ref="Z2047:AB2047"/>
    <mergeCell ref="I2046:K2046"/>
    <mergeCell ref="L2046:N2046"/>
    <mergeCell ref="O2046:R2046"/>
    <mergeCell ref="S2046:U2046"/>
    <mergeCell ref="V2046:Y2046"/>
    <mergeCell ref="Z2046:AB2046"/>
    <mergeCell ref="I2045:K2045"/>
    <mergeCell ref="L2045:N2045"/>
    <mergeCell ref="O2045:R2045"/>
    <mergeCell ref="S2045:U2045"/>
    <mergeCell ref="V2045:Y2045"/>
    <mergeCell ref="Z2045:AB2045"/>
    <mergeCell ref="I2044:K2044"/>
    <mergeCell ref="L2044:N2044"/>
    <mergeCell ref="O2044:R2044"/>
    <mergeCell ref="S2044:U2044"/>
    <mergeCell ref="V2044:Y2044"/>
    <mergeCell ref="Z2044:AB2044"/>
    <mergeCell ref="I2043:K2043"/>
    <mergeCell ref="L2043:N2043"/>
    <mergeCell ref="O2043:R2043"/>
    <mergeCell ref="S2043:U2043"/>
    <mergeCell ref="V2043:Y2043"/>
    <mergeCell ref="Z2043:AB2043"/>
    <mergeCell ref="I2042:K2042"/>
    <mergeCell ref="L2042:N2042"/>
    <mergeCell ref="O2042:R2042"/>
    <mergeCell ref="S2042:U2042"/>
    <mergeCell ref="V2042:Y2042"/>
    <mergeCell ref="Z2042:AB2042"/>
    <mergeCell ref="I2041:K2041"/>
    <mergeCell ref="L2041:N2041"/>
    <mergeCell ref="O2041:R2041"/>
    <mergeCell ref="S2041:U2041"/>
    <mergeCell ref="V2041:Y2041"/>
    <mergeCell ref="Z2041:AB2041"/>
    <mergeCell ref="Z2038:AB2039"/>
    <mergeCell ref="I2040:K2040"/>
    <mergeCell ref="L2040:N2040"/>
    <mergeCell ref="O2040:R2040"/>
    <mergeCell ref="S2040:U2040"/>
    <mergeCell ref="V2040:Y2040"/>
    <mergeCell ref="Z2040:AB2040"/>
    <mergeCell ref="V2032:W2032"/>
    <mergeCell ref="Y2032:AA2032"/>
    <mergeCell ref="I2036:AB2036"/>
    <mergeCell ref="I2037:K2039"/>
    <mergeCell ref="L2037:N2039"/>
    <mergeCell ref="O2037:U2037"/>
    <mergeCell ref="V2037:AB2037"/>
    <mergeCell ref="O2038:R2039"/>
    <mergeCell ref="S2038:U2039"/>
    <mergeCell ref="V2038:Y2039"/>
    <mergeCell ref="I2031:K2031"/>
    <mergeCell ref="L2031:N2031"/>
    <mergeCell ref="O2031:R2031"/>
    <mergeCell ref="S2031:U2031"/>
    <mergeCell ref="V2031:Y2031"/>
    <mergeCell ref="Z2031:AB2031"/>
    <mergeCell ref="I2030:K2030"/>
    <mergeCell ref="L2030:N2030"/>
    <mergeCell ref="O2030:R2030"/>
    <mergeCell ref="S2030:U2030"/>
    <mergeCell ref="V2030:Y2030"/>
    <mergeCell ref="Z2030:AB2030"/>
    <mergeCell ref="I2029:K2029"/>
    <mergeCell ref="L2029:N2029"/>
    <mergeCell ref="O2029:R2029"/>
    <mergeCell ref="S2029:U2029"/>
    <mergeCell ref="V2029:Y2029"/>
    <mergeCell ref="Z2029:AB2029"/>
    <mergeCell ref="I2028:K2028"/>
    <mergeCell ref="L2028:N2028"/>
    <mergeCell ref="O2028:R2028"/>
    <mergeCell ref="S2028:U2028"/>
    <mergeCell ref="V2028:Y2028"/>
    <mergeCell ref="Z2028:AB2028"/>
    <mergeCell ref="I2027:K2027"/>
    <mergeCell ref="L2027:N2027"/>
    <mergeCell ref="O2027:R2027"/>
    <mergeCell ref="S2027:U2027"/>
    <mergeCell ref="V2027:Y2027"/>
    <mergeCell ref="Z2027:AB2027"/>
    <mergeCell ref="I2026:K2026"/>
    <mergeCell ref="L2026:N2026"/>
    <mergeCell ref="O2026:R2026"/>
    <mergeCell ref="S2026:U2026"/>
    <mergeCell ref="V2026:Y2026"/>
    <mergeCell ref="Z2026:AB2026"/>
    <mergeCell ref="I2025:K2025"/>
    <mergeCell ref="L2025:N2025"/>
    <mergeCell ref="O2025:R2025"/>
    <mergeCell ref="S2025:U2025"/>
    <mergeCell ref="V2025:Y2025"/>
    <mergeCell ref="Z2025:AB2025"/>
    <mergeCell ref="I2024:K2024"/>
    <mergeCell ref="L2024:N2024"/>
    <mergeCell ref="O2024:R2024"/>
    <mergeCell ref="S2024:U2024"/>
    <mergeCell ref="V2024:Y2024"/>
    <mergeCell ref="Z2024:AB2024"/>
    <mergeCell ref="I2023:K2023"/>
    <mergeCell ref="L2023:N2023"/>
    <mergeCell ref="O2023:R2023"/>
    <mergeCell ref="S2023:U2023"/>
    <mergeCell ref="V2023:Y2023"/>
    <mergeCell ref="Z2023:AB2023"/>
    <mergeCell ref="I2022:K2022"/>
    <mergeCell ref="L2022:N2022"/>
    <mergeCell ref="O2022:R2022"/>
    <mergeCell ref="S2022:U2022"/>
    <mergeCell ref="V2022:Y2022"/>
    <mergeCell ref="Z2022:AB2022"/>
    <mergeCell ref="I2021:K2021"/>
    <mergeCell ref="L2021:N2021"/>
    <mergeCell ref="O2021:R2021"/>
    <mergeCell ref="S2021:U2021"/>
    <mergeCell ref="V2021:Y2021"/>
    <mergeCell ref="Z2021:AB2021"/>
    <mergeCell ref="I2020:K2020"/>
    <mergeCell ref="L2020:N2020"/>
    <mergeCell ref="O2020:R2020"/>
    <mergeCell ref="S2020:U2020"/>
    <mergeCell ref="V2020:Y2020"/>
    <mergeCell ref="Z2020:AB2020"/>
    <mergeCell ref="I2019:K2019"/>
    <mergeCell ref="L2019:N2019"/>
    <mergeCell ref="O2019:R2019"/>
    <mergeCell ref="S2019:U2019"/>
    <mergeCell ref="V2019:Y2019"/>
    <mergeCell ref="Z2019:AB2019"/>
    <mergeCell ref="I2018:K2018"/>
    <mergeCell ref="L2018:N2018"/>
    <mergeCell ref="O2018:R2018"/>
    <mergeCell ref="S2018:U2018"/>
    <mergeCell ref="V2018:Y2018"/>
    <mergeCell ref="Z2018:AB2018"/>
    <mergeCell ref="I2017:K2017"/>
    <mergeCell ref="L2017:N2017"/>
    <mergeCell ref="O2017:R2017"/>
    <mergeCell ref="S2017:U2017"/>
    <mergeCell ref="V2017:Y2017"/>
    <mergeCell ref="Z2017:AB2017"/>
    <mergeCell ref="Z2014:AB2015"/>
    <mergeCell ref="I2016:K2016"/>
    <mergeCell ref="L2016:N2016"/>
    <mergeCell ref="O2016:R2016"/>
    <mergeCell ref="S2016:U2016"/>
    <mergeCell ref="V2016:Y2016"/>
    <mergeCell ref="Z2016:AB2016"/>
    <mergeCell ref="V2009:W2009"/>
    <mergeCell ref="Y2009:AA2009"/>
    <mergeCell ref="I2012:AB2012"/>
    <mergeCell ref="I2013:K2015"/>
    <mergeCell ref="L2013:N2015"/>
    <mergeCell ref="O2013:U2013"/>
    <mergeCell ref="V2013:AB2013"/>
    <mergeCell ref="O2014:R2015"/>
    <mergeCell ref="S2014:U2015"/>
    <mergeCell ref="V2014:Y2015"/>
    <mergeCell ref="I2008:K2008"/>
    <mergeCell ref="L2008:N2008"/>
    <mergeCell ref="O2008:R2008"/>
    <mergeCell ref="S2008:U2008"/>
    <mergeCell ref="V2008:Y2008"/>
    <mergeCell ref="Z2008:AB2008"/>
    <mergeCell ref="I2007:K2007"/>
    <mergeCell ref="L2007:N2007"/>
    <mergeCell ref="O2007:R2007"/>
    <mergeCell ref="S2007:U2007"/>
    <mergeCell ref="V2007:Y2007"/>
    <mergeCell ref="Z2007:AB2007"/>
    <mergeCell ref="I2006:K2006"/>
    <mergeCell ref="L2006:N2006"/>
    <mergeCell ref="O2006:R2006"/>
    <mergeCell ref="S2006:U2006"/>
    <mergeCell ref="V2006:Y2006"/>
    <mergeCell ref="Z2006:AB2006"/>
    <mergeCell ref="I2005:K2005"/>
    <mergeCell ref="L2005:N2005"/>
    <mergeCell ref="O2005:R2005"/>
    <mergeCell ref="S2005:U2005"/>
    <mergeCell ref="V2005:Y2005"/>
    <mergeCell ref="Z2005:AB2005"/>
    <mergeCell ref="I2004:K2004"/>
    <mergeCell ref="L2004:N2004"/>
    <mergeCell ref="O2004:R2004"/>
    <mergeCell ref="S2004:U2004"/>
    <mergeCell ref="V2004:Y2004"/>
    <mergeCell ref="Z2004:AB2004"/>
    <mergeCell ref="I2003:K2003"/>
    <mergeCell ref="L2003:N2003"/>
    <mergeCell ref="O2003:R2003"/>
    <mergeCell ref="S2003:U2003"/>
    <mergeCell ref="V2003:Y2003"/>
    <mergeCell ref="Z2003:AB2003"/>
    <mergeCell ref="I2002:K2002"/>
    <mergeCell ref="L2002:N2002"/>
    <mergeCell ref="O2002:R2002"/>
    <mergeCell ref="S2002:U2002"/>
    <mergeCell ref="V2002:Y2002"/>
    <mergeCell ref="Z2002:AB2002"/>
    <mergeCell ref="I2001:K2001"/>
    <mergeCell ref="L2001:N2001"/>
    <mergeCell ref="O2001:R2001"/>
    <mergeCell ref="S2001:U2001"/>
    <mergeCell ref="V2001:Y2001"/>
    <mergeCell ref="Z2001:AB2001"/>
    <mergeCell ref="I2000:K2000"/>
    <mergeCell ref="L2000:N2000"/>
    <mergeCell ref="O2000:R2000"/>
    <mergeCell ref="S2000:U2000"/>
    <mergeCell ref="V2000:Y2000"/>
    <mergeCell ref="Z2000:AB2000"/>
    <mergeCell ref="I1999:K1999"/>
    <mergeCell ref="L1999:N1999"/>
    <mergeCell ref="O1999:R1999"/>
    <mergeCell ref="S1999:U1999"/>
    <mergeCell ref="V1999:Y1999"/>
    <mergeCell ref="Z1999:AB1999"/>
    <mergeCell ref="I1998:K1998"/>
    <mergeCell ref="L1998:N1998"/>
    <mergeCell ref="O1998:R1998"/>
    <mergeCell ref="S1998:U1998"/>
    <mergeCell ref="V1998:Y1998"/>
    <mergeCell ref="Z1998:AB1998"/>
    <mergeCell ref="I1997:K1997"/>
    <mergeCell ref="L1997:N1997"/>
    <mergeCell ref="O1997:R1997"/>
    <mergeCell ref="S1997:U1997"/>
    <mergeCell ref="V1997:Y1997"/>
    <mergeCell ref="Z1997:AB1997"/>
    <mergeCell ref="I1996:K1996"/>
    <mergeCell ref="L1996:N1996"/>
    <mergeCell ref="O1996:R1996"/>
    <mergeCell ref="S1996:U1996"/>
    <mergeCell ref="V1996:Y1996"/>
    <mergeCell ref="Z1996:AB1996"/>
    <mergeCell ref="I1995:K1995"/>
    <mergeCell ref="L1995:N1995"/>
    <mergeCell ref="O1995:R1995"/>
    <mergeCell ref="S1995:U1995"/>
    <mergeCell ref="V1995:Y1995"/>
    <mergeCell ref="Z1995:AB1995"/>
    <mergeCell ref="I1994:K1994"/>
    <mergeCell ref="L1994:N1994"/>
    <mergeCell ref="O1994:R1994"/>
    <mergeCell ref="S1994:U1994"/>
    <mergeCell ref="V1994:Y1994"/>
    <mergeCell ref="Z1994:AB1994"/>
    <mergeCell ref="Z1991:AB1992"/>
    <mergeCell ref="I1993:K1993"/>
    <mergeCell ref="L1993:N1993"/>
    <mergeCell ref="O1993:R1993"/>
    <mergeCell ref="S1993:U1993"/>
    <mergeCell ref="V1993:Y1993"/>
    <mergeCell ref="Z1993:AB1993"/>
    <mergeCell ref="V1985:W1985"/>
    <mergeCell ref="Y1985:AA1985"/>
    <mergeCell ref="I1989:AB1989"/>
    <mergeCell ref="I1990:K1992"/>
    <mergeCell ref="L1990:N1992"/>
    <mergeCell ref="O1990:U1990"/>
    <mergeCell ref="V1990:AB1990"/>
    <mergeCell ref="O1991:R1992"/>
    <mergeCell ref="S1991:U1992"/>
    <mergeCell ref="V1991:Y1992"/>
    <mergeCell ref="I1984:K1984"/>
    <mergeCell ref="L1984:N1984"/>
    <mergeCell ref="O1984:R1984"/>
    <mergeCell ref="S1984:U1984"/>
    <mergeCell ref="V1984:Y1984"/>
    <mergeCell ref="Z1984:AB1984"/>
    <mergeCell ref="I1983:K1983"/>
    <mergeCell ref="L1983:N1983"/>
    <mergeCell ref="O1983:R1983"/>
    <mergeCell ref="S1983:U1983"/>
    <mergeCell ref="V1983:Y1983"/>
    <mergeCell ref="Z1983:AB1983"/>
    <mergeCell ref="I1982:K1982"/>
    <mergeCell ref="L1982:N1982"/>
    <mergeCell ref="O1982:R1982"/>
    <mergeCell ref="S1982:U1982"/>
    <mergeCell ref="V1982:Y1982"/>
    <mergeCell ref="Z1982:AB1982"/>
    <mergeCell ref="I1981:K1981"/>
    <mergeCell ref="L1981:N1981"/>
    <mergeCell ref="O1981:R1981"/>
    <mergeCell ref="S1981:U1981"/>
    <mergeCell ref="V1981:Y1981"/>
    <mergeCell ref="Z1981:AB1981"/>
    <mergeCell ref="I1980:K1980"/>
    <mergeCell ref="L1980:N1980"/>
    <mergeCell ref="O1980:R1980"/>
    <mergeCell ref="S1980:U1980"/>
    <mergeCell ref="V1980:Y1980"/>
    <mergeCell ref="Z1980:AB1980"/>
    <mergeCell ref="I1979:K1979"/>
    <mergeCell ref="L1979:N1979"/>
    <mergeCell ref="O1979:R1979"/>
    <mergeCell ref="S1979:U1979"/>
    <mergeCell ref="V1979:Y1979"/>
    <mergeCell ref="Z1979:AB1979"/>
    <mergeCell ref="I1978:K1978"/>
    <mergeCell ref="L1978:N1978"/>
    <mergeCell ref="O1978:R1978"/>
    <mergeCell ref="S1978:U1978"/>
    <mergeCell ref="V1978:Y1978"/>
    <mergeCell ref="Z1978:AB1978"/>
    <mergeCell ref="I1977:K1977"/>
    <mergeCell ref="L1977:N1977"/>
    <mergeCell ref="O1977:R1977"/>
    <mergeCell ref="S1977:U1977"/>
    <mergeCell ref="V1977:Y1977"/>
    <mergeCell ref="Z1977:AB1977"/>
    <mergeCell ref="I1976:K1976"/>
    <mergeCell ref="L1976:N1976"/>
    <mergeCell ref="O1976:R1976"/>
    <mergeCell ref="S1976:U1976"/>
    <mergeCell ref="V1976:Y1976"/>
    <mergeCell ref="Z1976:AB1976"/>
    <mergeCell ref="I1975:K1975"/>
    <mergeCell ref="L1975:N1975"/>
    <mergeCell ref="O1975:R1975"/>
    <mergeCell ref="S1975:U1975"/>
    <mergeCell ref="V1975:Y1975"/>
    <mergeCell ref="Z1975:AB1975"/>
    <mergeCell ref="I1974:K1974"/>
    <mergeCell ref="L1974:N1974"/>
    <mergeCell ref="O1974:R1974"/>
    <mergeCell ref="S1974:U1974"/>
    <mergeCell ref="V1974:Y1974"/>
    <mergeCell ref="Z1974:AB1974"/>
    <mergeCell ref="I1973:K1973"/>
    <mergeCell ref="L1973:N1973"/>
    <mergeCell ref="O1973:R1973"/>
    <mergeCell ref="S1973:U1973"/>
    <mergeCell ref="V1973:Y1973"/>
    <mergeCell ref="Z1973:AB1973"/>
    <mergeCell ref="I1972:K1972"/>
    <mergeCell ref="L1972:N1972"/>
    <mergeCell ref="O1972:R1972"/>
    <mergeCell ref="S1972:U1972"/>
    <mergeCell ref="V1972:Y1972"/>
    <mergeCell ref="Z1972:AB1972"/>
    <mergeCell ref="I1971:K1971"/>
    <mergeCell ref="L1971:N1971"/>
    <mergeCell ref="O1971:R1971"/>
    <mergeCell ref="S1971:U1971"/>
    <mergeCell ref="V1971:Y1971"/>
    <mergeCell ref="Z1971:AB1971"/>
    <mergeCell ref="I1970:K1970"/>
    <mergeCell ref="L1970:N1970"/>
    <mergeCell ref="O1970:R1970"/>
    <mergeCell ref="S1970:U1970"/>
    <mergeCell ref="V1970:Y1970"/>
    <mergeCell ref="Z1970:AB1970"/>
    <mergeCell ref="Z1967:AB1968"/>
    <mergeCell ref="I1969:K1969"/>
    <mergeCell ref="L1969:N1969"/>
    <mergeCell ref="O1969:R1969"/>
    <mergeCell ref="S1969:U1969"/>
    <mergeCell ref="V1969:Y1969"/>
    <mergeCell ref="Z1969:AB1969"/>
    <mergeCell ref="V1962:W1962"/>
    <mergeCell ref="Y1962:AA1962"/>
    <mergeCell ref="I1965:AB1965"/>
    <mergeCell ref="I1966:K1968"/>
    <mergeCell ref="L1966:N1968"/>
    <mergeCell ref="O1966:U1966"/>
    <mergeCell ref="V1966:AB1966"/>
    <mergeCell ref="O1967:R1968"/>
    <mergeCell ref="S1967:U1968"/>
    <mergeCell ref="V1967:Y1968"/>
    <mergeCell ref="I1961:K1961"/>
    <mergeCell ref="L1961:N1961"/>
    <mergeCell ref="O1961:R1961"/>
    <mergeCell ref="S1961:U1961"/>
    <mergeCell ref="V1961:Y1961"/>
    <mergeCell ref="Z1961:AB1961"/>
    <mergeCell ref="I1960:K1960"/>
    <mergeCell ref="L1960:N1960"/>
    <mergeCell ref="O1960:R1960"/>
    <mergeCell ref="S1960:U1960"/>
    <mergeCell ref="V1960:Y1960"/>
    <mergeCell ref="Z1960:AB1960"/>
    <mergeCell ref="I1959:K1959"/>
    <mergeCell ref="L1959:N1959"/>
    <mergeCell ref="O1959:R1959"/>
    <mergeCell ref="S1959:U1959"/>
    <mergeCell ref="V1959:Y1959"/>
    <mergeCell ref="Z1959:AB1959"/>
    <mergeCell ref="I1958:K1958"/>
    <mergeCell ref="L1958:N1958"/>
    <mergeCell ref="O1958:R1958"/>
    <mergeCell ref="S1958:U1958"/>
    <mergeCell ref="V1958:Y1958"/>
    <mergeCell ref="Z1958:AB1958"/>
    <mergeCell ref="I1957:K1957"/>
    <mergeCell ref="L1957:N1957"/>
    <mergeCell ref="O1957:R1957"/>
    <mergeCell ref="S1957:U1957"/>
    <mergeCell ref="V1957:Y1957"/>
    <mergeCell ref="Z1957:AB1957"/>
    <mergeCell ref="I1956:K1956"/>
    <mergeCell ref="L1956:N1956"/>
    <mergeCell ref="O1956:R1956"/>
    <mergeCell ref="S1956:U1956"/>
    <mergeCell ref="V1956:Y1956"/>
    <mergeCell ref="Z1956:AB1956"/>
    <mergeCell ref="I1955:K1955"/>
    <mergeCell ref="L1955:N1955"/>
    <mergeCell ref="O1955:R1955"/>
    <mergeCell ref="S1955:U1955"/>
    <mergeCell ref="V1955:Y1955"/>
    <mergeCell ref="Z1955:AB1955"/>
    <mergeCell ref="I1954:K1954"/>
    <mergeCell ref="L1954:N1954"/>
    <mergeCell ref="O1954:R1954"/>
    <mergeCell ref="S1954:U1954"/>
    <mergeCell ref="V1954:Y1954"/>
    <mergeCell ref="Z1954:AB1954"/>
    <mergeCell ref="I1953:K1953"/>
    <mergeCell ref="L1953:N1953"/>
    <mergeCell ref="O1953:R1953"/>
    <mergeCell ref="S1953:U1953"/>
    <mergeCell ref="V1953:Y1953"/>
    <mergeCell ref="Z1953:AB1953"/>
    <mergeCell ref="I1952:K1952"/>
    <mergeCell ref="L1952:N1952"/>
    <mergeCell ref="O1952:R1952"/>
    <mergeCell ref="S1952:U1952"/>
    <mergeCell ref="V1952:Y1952"/>
    <mergeCell ref="Z1952:AB1952"/>
    <mergeCell ref="I1951:K1951"/>
    <mergeCell ref="L1951:N1951"/>
    <mergeCell ref="O1951:R1951"/>
    <mergeCell ref="S1951:U1951"/>
    <mergeCell ref="V1951:Y1951"/>
    <mergeCell ref="Z1951:AB1951"/>
    <mergeCell ref="I1950:K1950"/>
    <mergeCell ref="L1950:N1950"/>
    <mergeCell ref="O1950:R1950"/>
    <mergeCell ref="S1950:U1950"/>
    <mergeCell ref="V1950:Y1950"/>
    <mergeCell ref="Z1950:AB1950"/>
    <mergeCell ref="I1949:K1949"/>
    <mergeCell ref="L1949:N1949"/>
    <mergeCell ref="O1949:R1949"/>
    <mergeCell ref="S1949:U1949"/>
    <mergeCell ref="V1949:Y1949"/>
    <mergeCell ref="Z1949:AB1949"/>
    <mergeCell ref="I1948:K1948"/>
    <mergeCell ref="L1948:N1948"/>
    <mergeCell ref="O1948:R1948"/>
    <mergeCell ref="S1948:U1948"/>
    <mergeCell ref="V1948:Y1948"/>
    <mergeCell ref="Z1948:AB1948"/>
    <mergeCell ref="I1947:K1947"/>
    <mergeCell ref="L1947:N1947"/>
    <mergeCell ref="O1947:R1947"/>
    <mergeCell ref="S1947:U1947"/>
    <mergeCell ref="V1947:Y1947"/>
    <mergeCell ref="Z1947:AB1947"/>
    <mergeCell ref="Z1944:AB1945"/>
    <mergeCell ref="I1946:K1946"/>
    <mergeCell ref="L1946:N1946"/>
    <mergeCell ref="O1946:R1946"/>
    <mergeCell ref="S1946:U1946"/>
    <mergeCell ref="V1946:Y1946"/>
    <mergeCell ref="Z1946:AB1946"/>
    <mergeCell ref="V1938:W1938"/>
    <mergeCell ref="Y1938:AA1938"/>
    <mergeCell ref="I1942:AB1942"/>
    <mergeCell ref="I1943:K1945"/>
    <mergeCell ref="L1943:N1945"/>
    <mergeCell ref="O1943:U1943"/>
    <mergeCell ref="V1943:AB1943"/>
    <mergeCell ref="O1944:R1945"/>
    <mergeCell ref="S1944:U1945"/>
    <mergeCell ref="V1944:Y1945"/>
    <mergeCell ref="I1937:K1937"/>
    <mergeCell ref="L1937:N1937"/>
    <mergeCell ref="O1937:R1937"/>
    <mergeCell ref="S1937:U1937"/>
    <mergeCell ref="V1937:Y1937"/>
    <mergeCell ref="Z1937:AB1937"/>
    <mergeCell ref="I1936:K1936"/>
    <mergeCell ref="L1936:N1936"/>
    <mergeCell ref="O1936:R1936"/>
    <mergeCell ref="S1936:U1936"/>
    <mergeCell ref="V1936:Y1936"/>
    <mergeCell ref="Z1936:AB1936"/>
    <mergeCell ref="I1935:K1935"/>
    <mergeCell ref="L1935:N1935"/>
    <mergeCell ref="O1935:R1935"/>
    <mergeCell ref="S1935:U1935"/>
    <mergeCell ref="V1935:Y1935"/>
    <mergeCell ref="Z1935:AB1935"/>
    <mergeCell ref="I1934:K1934"/>
    <mergeCell ref="L1934:N1934"/>
    <mergeCell ref="O1934:R1934"/>
    <mergeCell ref="S1934:U1934"/>
    <mergeCell ref="V1934:Y1934"/>
    <mergeCell ref="Z1934:AB1934"/>
    <mergeCell ref="I1933:K1933"/>
    <mergeCell ref="L1933:N1933"/>
    <mergeCell ref="O1933:R1933"/>
    <mergeCell ref="S1933:U1933"/>
    <mergeCell ref="V1933:Y1933"/>
    <mergeCell ref="Z1933:AB1933"/>
    <mergeCell ref="I1932:K1932"/>
    <mergeCell ref="L1932:N1932"/>
    <mergeCell ref="O1932:R1932"/>
    <mergeCell ref="S1932:U1932"/>
    <mergeCell ref="V1932:Y1932"/>
    <mergeCell ref="Z1932:AB1932"/>
    <mergeCell ref="I1931:K1931"/>
    <mergeCell ref="L1931:N1931"/>
    <mergeCell ref="O1931:R1931"/>
    <mergeCell ref="S1931:U1931"/>
    <mergeCell ref="V1931:Y1931"/>
    <mergeCell ref="Z1931:AB1931"/>
    <mergeCell ref="I1930:K1930"/>
    <mergeCell ref="L1930:N1930"/>
    <mergeCell ref="O1930:R1930"/>
    <mergeCell ref="S1930:U1930"/>
    <mergeCell ref="V1930:Y1930"/>
    <mergeCell ref="Z1930:AB1930"/>
    <mergeCell ref="I1929:K1929"/>
    <mergeCell ref="L1929:N1929"/>
    <mergeCell ref="O1929:R1929"/>
    <mergeCell ref="S1929:U1929"/>
    <mergeCell ref="V1929:Y1929"/>
    <mergeCell ref="Z1929:AB1929"/>
    <mergeCell ref="I1928:K1928"/>
    <mergeCell ref="L1928:N1928"/>
    <mergeCell ref="O1928:R1928"/>
    <mergeCell ref="S1928:U1928"/>
    <mergeCell ref="V1928:Y1928"/>
    <mergeCell ref="Z1928:AB1928"/>
    <mergeCell ref="I1927:K1927"/>
    <mergeCell ref="L1927:N1927"/>
    <mergeCell ref="O1927:R1927"/>
    <mergeCell ref="S1927:U1927"/>
    <mergeCell ref="V1927:Y1927"/>
    <mergeCell ref="Z1927:AB1927"/>
    <mergeCell ref="I1926:K1926"/>
    <mergeCell ref="L1926:N1926"/>
    <mergeCell ref="O1926:R1926"/>
    <mergeCell ref="S1926:U1926"/>
    <mergeCell ref="V1926:Y1926"/>
    <mergeCell ref="Z1926:AB1926"/>
    <mergeCell ref="I1925:K1925"/>
    <mergeCell ref="L1925:N1925"/>
    <mergeCell ref="O1925:R1925"/>
    <mergeCell ref="S1925:U1925"/>
    <mergeCell ref="V1925:Y1925"/>
    <mergeCell ref="Z1925:AB1925"/>
    <mergeCell ref="I1924:K1924"/>
    <mergeCell ref="L1924:N1924"/>
    <mergeCell ref="O1924:R1924"/>
    <mergeCell ref="S1924:U1924"/>
    <mergeCell ref="V1924:Y1924"/>
    <mergeCell ref="Z1924:AB1924"/>
    <mergeCell ref="I1923:K1923"/>
    <mergeCell ref="L1923:N1923"/>
    <mergeCell ref="O1923:R1923"/>
    <mergeCell ref="S1923:U1923"/>
    <mergeCell ref="V1923:Y1923"/>
    <mergeCell ref="Z1923:AB1923"/>
    <mergeCell ref="Z1920:AB1921"/>
    <mergeCell ref="I1922:K1922"/>
    <mergeCell ref="L1922:N1922"/>
    <mergeCell ref="O1922:R1922"/>
    <mergeCell ref="S1922:U1922"/>
    <mergeCell ref="V1922:Y1922"/>
    <mergeCell ref="Z1922:AB1922"/>
    <mergeCell ref="V1915:W1915"/>
    <mergeCell ref="Y1915:AA1915"/>
    <mergeCell ref="I1918:AB1918"/>
    <mergeCell ref="I1919:K1921"/>
    <mergeCell ref="L1919:N1921"/>
    <mergeCell ref="O1919:U1919"/>
    <mergeCell ref="V1919:AB1919"/>
    <mergeCell ref="O1920:R1921"/>
    <mergeCell ref="S1920:U1921"/>
    <mergeCell ref="V1920:Y1921"/>
    <mergeCell ref="I1914:K1914"/>
    <mergeCell ref="L1914:N1914"/>
    <mergeCell ref="O1914:R1914"/>
    <mergeCell ref="S1914:U1914"/>
    <mergeCell ref="V1914:Y1914"/>
    <mergeCell ref="Z1914:AB1914"/>
    <mergeCell ref="I1913:K1913"/>
    <mergeCell ref="L1913:N1913"/>
    <mergeCell ref="O1913:R1913"/>
    <mergeCell ref="S1913:U1913"/>
    <mergeCell ref="V1913:Y1913"/>
    <mergeCell ref="Z1913:AB1913"/>
    <mergeCell ref="I1912:K1912"/>
    <mergeCell ref="L1912:N1912"/>
    <mergeCell ref="O1912:R1912"/>
    <mergeCell ref="S1912:U1912"/>
    <mergeCell ref="V1912:Y1912"/>
    <mergeCell ref="Z1912:AB1912"/>
    <mergeCell ref="I1911:K1911"/>
    <mergeCell ref="L1911:N1911"/>
    <mergeCell ref="O1911:R1911"/>
    <mergeCell ref="S1911:U1911"/>
    <mergeCell ref="V1911:Y1911"/>
    <mergeCell ref="Z1911:AB1911"/>
    <mergeCell ref="I1910:K1910"/>
    <mergeCell ref="L1910:N1910"/>
    <mergeCell ref="O1910:R1910"/>
    <mergeCell ref="S1910:U1910"/>
    <mergeCell ref="V1910:Y1910"/>
    <mergeCell ref="Z1910:AB1910"/>
    <mergeCell ref="I1909:K1909"/>
    <mergeCell ref="L1909:N1909"/>
    <mergeCell ref="O1909:R1909"/>
    <mergeCell ref="S1909:U1909"/>
    <mergeCell ref="V1909:Y1909"/>
    <mergeCell ref="Z1909:AB1909"/>
    <mergeCell ref="I1908:K1908"/>
    <mergeCell ref="L1908:N1908"/>
    <mergeCell ref="O1908:R1908"/>
    <mergeCell ref="S1908:U1908"/>
    <mergeCell ref="V1908:Y1908"/>
    <mergeCell ref="Z1908:AB1908"/>
    <mergeCell ref="I1907:K1907"/>
    <mergeCell ref="L1907:N1907"/>
    <mergeCell ref="O1907:R1907"/>
    <mergeCell ref="S1907:U1907"/>
    <mergeCell ref="V1907:Y1907"/>
    <mergeCell ref="Z1907:AB1907"/>
    <mergeCell ref="I1906:K1906"/>
    <mergeCell ref="L1906:N1906"/>
    <mergeCell ref="O1906:R1906"/>
    <mergeCell ref="S1906:U1906"/>
    <mergeCell ref="V1906:Y1906"/>
    <mergeCell ref="Z1906:AB1906"/>
    <mergeCell ref="I1905:K1905"/>
    <mergeCell ref="L1905:N1905"/>
    <mergeCell ref="O1905:R1905"/>
    <mergeCell ref="S1905:U1905"/>
    <mergeCell ref="V1905:Y1905"/>
    <mergeCell ref="Z1905:AB1905"/>
    <mergeCell ref="I1904:K1904"/>
    <mergeCell ref="L1904:N1904"/>
    <mergeCell ref="O1904:R1904"/>
    <mergeCell ref="S1904:U1904"/>
    <mergeCell ref="V1904:Y1904"/>
    <mergeCell ref="Z1904:AB1904"/>
    <mergeCell ref="I1903:K1903"/>
    <mergeCell ref="L1903:N1903"/>
    <mergeCell ref="O1903:R1903"/>
    <mergeCell ref="S1903:U1903"/>
    <mergeCell ref="V1903:Y1903"/>
    <mergeCell ref="Z1903:AB1903"/>
    <mergeCell ref="I1902:K1902"/>
    <mergeCell ref="L1902:N1902"/>
    <mergeCell ref="O1902:R1902"/>
    <mergeCell ref="S1902:U1902"/>
    <mergeCell ref="V1902:Y1902"/>
    <mergeCell ref="Z1902:AB1902"/>
    <mergeCell ref="I1901:K1901"/>
    <mergeCell ref="L1901:N1901"/>
    <mergeCell ref="O1901:R1901"/>
    <mergeCell ref="S1901:U1901"/>
    <mergeCell ref="V1901:Y1901"/>
    <mergeCell ref="Z1901:AB1901"/>
    <mergeCell ref="I1900:K1900"/>
    <mergeCell ref="L1900:N1900"/>
    <mergeCell ref="O1900:R1900"/>
    <mergeCell ref="S1900:U1900"/>
    <mergeCell ref="V1900:Y1900"/>
    <mergeCell ref="Z1900:AB1900"/>
    <mergeCell ref="I1899:K1899"/>
    <mergeCell ref="L1899:N1899"/>
    <mergeCell ref="O1899:R1899"/>
    <mergeCell ref="S1899:U1899"/>
    <mergeCell ref="V1899:Y1899"/>
    <mergeCell ref="Z1899:AB1899"/>
    <mergeCell ref="I1895:AB1895"/>
    <mergeCell ref="I1896:K1898"/>
    <mergeCell ref="L1896:N1898"/>
    <mergeCell ref="O1896:U1896"/>
    <mergeCell ref="V1896:AB1896"/>
    <mergeCell ref="O1897:R1898"/>
    <mergeCell ref="S1897:U1898"/>
    <mergeCell ref="V1897:Y1898"/>
    <mergeCell ref="Z1897:AB1898"/>
    <mergeCell ref="I1891:K1891"/>
    <mergeCell ref="L1891:N1891"/>
    <mergeCell ref="O1891:R1891"/>
    <mergeCell ref="S1891:U1891"/>
    <mergeCell ref="V1891:X1891"/>
    <mergeCell ref="Y1891:AB1891"/>
    <mergeCell ref="I1890:K1890"/>
    <mergeCell ref="L1890:N1890"/>
    <mergeCell ref="O1890:R1890"/>
    <mergeCell ref="S1890:U1890"/>
    <mergeCell ref="V1890:X1890"/>
    <mergeCell ref="Y1890:AB1890"/>
    <mergeCell ref="I1889:K1889"/>
    <mergeCell ref="L1889:N1889"/>
    <mergeCell ref="O1889:R1889"/>
    <mergeCell ref="S1889:U1889"/>
    <mergeCell ref="V1889:X1889"/>
    <mergeCell ref="Y1889:AB1889"/>
    <mergeCell ref="I1888:K1888"/>
    <mergeCell ref="L1888:N1888"/>
    <mergeCell ref="O1888:R1888"/>
    <mergeCell ref="S1888:U1888"/>
    <mergeCell ref="V1888:X1888"/>
    <mergeCell ref="Y1888:AB1888"/>
    <mergeCell ref="I1887:K1887"/>
    <mergeCell ref="L1887:N1887"/>
    <mergeCell ref="O1887:R1887"/>
    <mergeCell ref="S1887:U1887"/>
    <mergeCell ref="V1887:X1887"/>
    <mergeCell ref="Y1887:AB1887"/>
    <mergeCell ref="I1886:K1886"/>
    <mergeCell ref="L1886:N1886"/>
    <mergeCell ref="O1886:R1886"/>
    <mergeCell ref="S1886:U1886"/>
    <mergeCell ref="V1886:X1886"/>
    <mergeCell ref="Y1886:AB1886"/>
    <mergeCell ref="I1885:K1885"/>
    <mergeCell ref="L1885:N1885"/>
    <mergeCell ref="O1885:R1885"/>
    <mergeCell ref="S1885:U1885"/>
    <mergeCell ref="V1885:X1885"/>
    <mergeCell ref="Y1885:AB1885"/>
    <mergeCell ref="I1884:K1884"/>
    <mergeCell ref="L1884:N1884"/>
    <mergeCell ref="O1884:R1884"/>
    <mergeCell ref="S1884:U1884"/>
    <mergeCell ref="V1884:X1884"/>
    <mergeCell ref="Y1884:AB1884"/>
    <mergeCell ref="I1883:K1883"/>
    <mergeCell ref="L1883:N1883"/>
    <mergeCell ref="O1883:R1883"/>
    <mergeCell ref="S1883:U1883"/>
    <mergeCell ref="V1883:X1883"/>
    <mergeCell ref="Y1883:AB1883"/>
    <mergeCell ref="I1882:K1882"/>
    <mergeCell ref="L1882:N1882"/>
    <mergeCell ref="O1882:R1882"/>
    <mergeCell ref="S1882:U1882"/>
    <mergeCell ref="V1882:X1882"/>
    <mergeCell ref="Y1882:AB1882"/>
    <mergeCell ref="I1881:K1881"/>
    <mergeCell ref="L1881:N1881"/>
    <mergeCell ref="O1881:R1881"/>
    <mergeCell ref="S1881:U1881"/>
    <mergeCell ref="V1881:X1881"/>
    <mergeCell ref="Y1881:AB1881"/>
    <mergeCell ref="I1880:K1880"/>
    <mergeCell ref="L1880:N1880"/>
    <mergeCell ref="O1880:R1880"/>
    <mergeCell ref="S1880:U1880"/>
    <mergeCell ref="V1880:X1880"/>
    <mergeCell ref="Y1880:AB1880"/>
    <mergeCell ref="I1879:K1879"/>
    <mergeCell ref="L1879:N1879"/>
    <mergeCell ref="O1879:R1879"/>
    <mergeCell ref="S1879:U1879"/>
    <mergeCell ref="V1879:X1879"/>
    <mergeCell ref="Y1879:AB1879"/>
    <mergeCell ref="I1878:K1878"/>
    <mergeCell ref="L1878:N1878"/>
    <mergeCell ref="O1878:R1878"/>
    <mergeCell ref="S1878:U1878"/>
    <mergeCell ref="V1878:X1878"/>
    <mergeCell ref="Y1878:AB1878"/>
    <mergeCell ref="I1877:K1877"/>
    <mergeCell ref="L1877:N1877"/>
    <mergeCell ref="O1877:R1877"/>
    <mergeCell ref="S1877:U1877"/>
    <mergeCell ref="V1877:X1877"/>
    <mergeCell ref="Y1877:AB1877"/>
    <mergeCell ref="I1876:K1876"/>
    <mergeCell ref="L1876:N1876"/>
    <mergeCell ref="O1876:R1876"/>
    <mergeCell ref="S1876:U1876"/>
    <mergeCell ref="V1876:X1876"/>
    <mergeCell ref="Y1876:AB1876"/>
    <mergeCell ref="I1873:R1873"/>
    <mergeCell ref="S1873:AB1873"/>
    <mergeCell ref="I1874:K1875"/>
    <mergeCell ref="L1874:N1875"/>
    <mergeCell ref="O1874:R1875"/>
    <mergeCell ref="S1874:U1875"/>
    <mergeCell ref="V1874:X1875"/>
    <mergeCell ref="Y1874:AB1875"/>
    <mergeCell ref="I1869:K1869"/>
    <mergeCell ref="L1869:N1869"/>
    <mergeCell ref="O1869:R1869"/>
    <mergeCell ref="S1869:U1869"/>
    <mergeCell ref="V1869:X1869"/>
    <mergeCell ref="Y1869:AB1869"/>
    <mergeCell ref="I1868:K1868"/>
    <mergeCell ref="L1868:N1868"/>
    <mergeCell ref="O1868:R1868"/>
    <mergeCell ref="S1868:U1868"/>
    <mergeCell ref="V1868:X1868"/>
    <mergeCell ref="Y1868:AB1868"/>
    <mergeCell ref="I1867:K1867"/>
    <mergeCell ref="L1867:N1867"/>
    <mergeCell ref="O1867:R1867"/>
    <mergeCell ref="S1867:U1867"/>
    <mergeCell ref="V1867:X1867"/>
    <mergeCell ref="Y1867:AB1867"/>
    <mergeCell ref="I1866:K1866"/>
    <mergeCell ref="L1866:N1866"/>
    <mergeCell ref="O1866:R1866"/>
    <mergeCell ref="S1866:U1866"/>
    <mergeCell ref="V1866:X1866"/>
    <mergeCell ref="Y1866:AB1866"/>
    <mergeCell ref="I1865:K1865"/>
    <mergeCell ref="L1865:N1865"/>
    <mergeCell ref="O1865:R1865"/>
    <mergeCell ref="S1865:U1865"/>
    <mergeCell ref="V1865:X1865"/>
    <mergeCell ref="Y1865:AB1865"/>
    <mergeCell ref="I1864:K1864"/>
    <mergeCell ref="L1864:N1864"/>
    <mergeCell ref="O1864:R1864"/>
    <mergeCell ref="S1864:U1864"/>
    <mergeCell ref="V1864:X1864"/>
    <mergeCell ref="Y1864:AB1864"/>
    <mergeCell ref="I1863:K1863"/>
    <mergeCell ref="L1863:N1863"/>
    <mergeCell ref="O1863:R1863"/>
    <mergeCell ref="S1863:U1863"/>
    <mergeCell ref="V1863:X1863"/>
    <mergeCell ref="Y1863:AB1863"/>
    <mergeCell ref="I1862:K1862"/>
    <mergeCell ref="L1862:N1862"/>
    <mergeCell ref="O1862:R1862"/>
    <mergeCell ref="S1862:U1862"/>
    <mergeCell ref="V1862:X1862"/>
    <mergeCell ref="Y1862:AB1862"/>
    <mergeCell ref="I1861:K1861"/>
    <mergeCell ref="L1861:N1861"/>
    <mergeCell ref="O1861:R1861"/>
    <mergeCell ref="S1861:U1861"/>
    <mergeCell ref="V1861:X1861"/>
    <mergeCell ref="Y1861:AB1861"/>
    <mergeCell ref="I1860:K1860"/>
    <mergeCell ref="L1860:N1860"/>
    <mergeCell ref="O1860:R1860"/>
    <mergeCell ref="S1860:U1860"/>
    <mergeCell ref="V1860:X1860"/>
    <mergeCell ref="Y1860:AB1860"/>
    <mergeCell ref="I1859:K1859"/>
    <mergeCell ref="L1859:N1859"/>
    <mergeCell ref="O1859:R1859"/>
    <mergeCell ref="S1859:U1859"/>
    <mergeCell ref="V1859:X1859"/>
    <mergeCell ref="Y1859:AB1859"/>
    <mergeCell ref="I1858:K1858"/>
    <mergeCell ref="L1858:N1858"/>
    <mergeCell ref="O1858:R1858"/>
    <mergeCell ref="S1858:U1858"/>
    <mergeCell ref="V1858:X1858"/>
    <mergeCell ref="Y1858:AB1858"/>
    <mergeCell ref="I1857:K1857"/>
    <mergeCell ref="L1857:N1857"/>
    <mergeCell ref="O1857:R1857"/>
    <mergeCell ref="S1857:U1857"/>
    <mergeCell ref="V1857:X1857"/>
    <mergeCell ref="Y1857:AB1857"/>
    <mergeCell ref="I1856:K1856"/>
    <mergeCell ref="L1856:N1856"/>
    <mergeCell ref="O1856:R1856"/>
    <mergeCell ref="S1856:U1856"/>
    <mergeCell ref="V1856:X1856"/>
    <mergeCell ref="Y1856:AB1856"/>
    <mergeCell ref="I1855:K1855"/>
    <mergeCell ref="L1855:N1855"/>
    <mergeCell ref="O1855:R1855"/>
    <mergeCell ref="S1855:U1855"/>
    <mergeCell ref="V1855:X1855"/>
    <mergeCell ref="Y1855:AB1855"/>
    <mergeCell ref="I1854:K1854"/>
    <mergeCell ref="L1854:N1854"/>
    <mergeCell ref="O1854:R1854"/>
    <mergeCell ref="S1854:U1854"/>
    <mergeCell ref="V1854:X1854"/>
    <mergeCell ref="Y1854:AB1854"/>
    <mergeCell ref="I1852:K1853"/>
    <mergeCell ref="L1852:N1853"/>
    <mergeCell ref="O1852:R1853"/>
    <mergeCell ref="S1852:U1853"/>
    <mergeCell ref="V1852:X1853"/>
    <mergeCell ref="Y1852:AB1853"/>
    <mergeCell ref="W1819:Y1819"/>
    <mergeCell ref="Z1819:AC1819"/>
    <mergeCell ref="AD1819:AF1819"/>
    <mergeCell ref="AG1819:AI1819"/>
    <mergeCell ref="K1847:Z1847"/>
    <mergeCell ref="I1851:R1851"/>
    <mergeCell ref="S1851:AB1851"/>
    <mergeCell ref="W1818:Y1818"/>
    <mergeCell ref="Z1818:AC1818"/>
    <mergeCell ref="AD1818:AF1818"/>
    <mergeCell ref="AG1818:AI1818"/>
    <mergeCell ref="F1819:G1819"/>
    <mergeCell ref="H1819:J1819"/>
    <mergeCell ref="K1819:N1819"/>
    <mergeCell ref="O1819:Q1819"/>
    <mergeCell ref="R1819:T1819"/>
    <mergeCell ref="U1819:V1819"/>
    <mergeCell ref="W1817:Y1817"/>
    <mergeCell ref="Z1817:AC1817"/>
    <mergeCell ref="AD1817:AF1817"/>
    <mergeCell ref="AG1817:AI1817"/>
    <mergeCell ref="F1818:G1818"/>
    <mergeCell ref="H1818:J1818"/>
    <mergeCell ref="K1818:N1818"/>
    <mergeCell ref="O1818:Q1818"/>
    <mergeCell ref="R1818:T1818"/>
    <mergeCell ref="U1818:V1818"/>
    <mergeCell ref="W1816:Y1816"/>
    <mergeCell ref="Z1816:AC1816"/>
    <mergeCell ref="AD1816:AF1816"/>
    <mergeCell ref="AG1816:AI1816"/>
    <mergeCell ref="F1817:G1817"/>
    <mergeCell ref="H1817:J1817"/>
    <mergeCell ref="K1817:N1817"/>
    <mergeCell ref="O1817:Q1817"/>
    <mergeCell ref="R1817:T1817"/>
    <mergeCell ref="U1817:V1817"/>
    <mergeCell ref="W1815:Y1815"/>
    <mergeCell ref="Z1815:AC1815"/>
    <mergeCell ref="AD1815:AF1815"/>
    <mergeCell ref="AG1815:AI1815"/>
    <mergeCell ref="F1816:G1816"/>
    <mergeCell ref="H1816:J1816"/>
    <mergeCell ref="K1816:N1816"/>
    <mergeCell ref="O1816:Q1816"/>
    <mergeCell ref="R1816:T1816"/>
    <mergeCell ref="U1816:V1816"/>
    <mergeCell ref="W1814:Y1814"/>
    <mergeCell ref="Z1814:AC1814"/>
    <mergeCell ref="AD1814:AF1814"/>
    <mergeCell ref="AG1814:AI1814"/>
    <mergeCell ref="F1815:G1815"/>
    <mergeCell ref="H1815:J1815"/>
    <mergeCell ref="K1815:N1815"/>
    <mergeCell ref="O1815:Q1815"/>
    <mergeCell ref="R1815:T1815"/>
    <mergeCell ref="U1815:V1815"/>
    <mergeCell ref="W1813:Y1813"/>
    <mergeCell ref="Z1813:AC1813"/>
    <mergeCell ref="AD1813:AF1813"/>
    <mergeCell ref="AG1813:AI1813"/>
    <mergeCell ref="F1814:G1814"/>
    <mergeCell ref="H1814:J1814"/>
    <mergeCell ref="K1814:N1814"/>
    <mergeCell ref="O1814:Q1814"/>
    <mergeCell ref="R1814:T1814"/>
    <mergeCell ref="U1814:V1814"/>
    <mergeCell ref="W1812:Y1812"/>
    <mergeCell ref="Z1812:AC1812"/>
    <mergeCell ref="AD1812:AF1812"/>
    <mergeCell ref="AG1812:AI1812"/>
    <mergeCell ref="F1813:G1813"/>
    <mergeCell ref="H1813:J1813"/>
    <mergeCell ref="K1813:N1813"/>
    <mergeCell ref="O1813:Q1813"/>
    <mergeCell ref="R1813:T1813"/>
    <mergeCell ref="U1813:V1813"/>
    <mergeCell ref="W1811:Y1811"/>
    <mergeCell ref="Z1811:AC1811"/>
    <mergeCell ref="AD1811:AF1811"/>
    <mergeCell ref="AG1811:AI1811"/>
    <mergeCell ref="F1812:G1812"/>
    <mergeCell ref="H1812:J1812"/>
    <mergeCell ref="K1812:N1812"/>
    <mergeCell ref="O1812:Q1812"/>
    <mergeCell ref="R1812:T1812"/>
    <mergeCell ref="U1812:V1812"/>
    <mergeCell ref="W1810:Y1810"/>
    <mergeCell ref="Z1810:AC1810"/>
    <mergeCell ref="AD1810:AF1810"/>
    <mergeCell ref="AG1810:AI1810"/>
    <mergeCell ref="F1811:G1811"/>
    <mergeCell ref="H1811:J1811"/>
    <mergeCell ref="K1811:N1811"/>
    <mergeCell ref="O1811:Q1811"/>
    <mergeCell ref="R1811:T1811"/>
    <mergeCell ref="U1811:V1811"/>
    <mergeCell ref="W1809:Y1809"/>
    <mergeCell ref="Z1809:AC1809"/>
    <mergeCell ref="AD1809:AF1809"/>
    <mergeCell ref="AG1809:AI1809"/>
    <mergeCell ref="F1810:G1810"/>
    <mergeCell ref="H1810:J1810"/>
    <mergeCell ref="K1810:N1810"/>
    <mergeCell ref="O1810:Q1810"/>
    <mergeCell ref="R1810:T1810"/>
    <mergeCell ref="U1810:V1810"/>
    <mergeCell ref="W1808:Y1808"/>
    <mergeCell ref="Z1808:AC1808"/>
    <mergeCell ref="AD1808:AF1808"/>
    <mergeCell ref="AG1808:AI1808"/>
    <mergeCell ref="F1809:G1809"/>
    <mergeCell ref="H1809:J1809"/>
    <mergeCell ref="K1809:N1809"/>
    <mergeCell ref="O1809:Q1809"/>
    <mergeCell ref="R1809:T1809"/>
    <mergeCell ref="U1809:V1809"/>
    <mergeCell ref="W1807:Y1807"/>
    <mergeCell ref="Z1807:AC1807"/>
    <mergeCell ref="AD1807:AF1807"/>
    <mergeCell ref="AG1807:AI1807"/>
    <mergeCell ref="F1808:G1808"/>
    <mergeCell ref="H1808:J1808"/>
    <mergeCell ref="K1808:N1808"/>
    <mergeCell ref="O1808:Q1808"/>
    <mergeCell ref="R1808:T1808"/>
    <mergeCell ref="U1808:V1808"/>
    <mergeCell ref="W1806:Y1806"/>
    <mergeCell ref="Z1806:AC1806"/>
    <mergeCell ref="AD1806:AF1806"/>
    <mergeCell ref="AG1806:AI1806"/>
    <mergeCell ref="F1807:G1807"/>
    <mergeCell ref="H1807:J1807"/>
    <mergeCell ref="K1807:N1807"/>
    <mergeCell ref="O1807:Q1807"/>
    <mergeCell ref="R1807:T1807"/>
    <mergeCell ref="U1807:V1807"/>
    <mergeCell ref="W1805:Y1805"/>
    <mergeCell ref="Z1805:AC1805"/>
    <mergeCell ref="AD1805:AF1805"/>
    <mergeCell ref="AG1805:AI1805"/>
    <mergeCell ref="F1806:G1806"/>
    <mergeCell ref="H1806:J1806"/>
    <mergeCell ref="K1806:N1806"/>
    <mergeCell ref="O1806:Q1806"/>
    <mergeCell ref="R1806:T1806"/>
    <mergeCell ref="U1806:V1806"/>
    <mergeCell ref="W1804:Y1804"/>
    <mergeCell ref="Z1804:AC1804"/>
    <mergeCell ref="AD1804:AF1804"/>
    <mergeCell ref="AG1804:AI1804"/>
    <mergeCell ref="F1805:G1805"/>
    <mergeCell ref="H1805:J1805"/>
    <mergeCell ref="K1805:N1805"/>
    <mergeCell ref="O1805:Q1805"/>
    <mergeCell ref="R1805:T1805"/>
    <mergeCell ref="U1805:V1805"/>
    <mergeCell ref="W1802:Y1803"/>
    <mergeCell ref="Z1802:AC1803"/>
    <mergeCell ref="AD1802:AF1803"/>
    <mergeCell ref="AG1802:AI1803"/>
    <mergeCell ref="F1804:G1804"/>
    <mergeCell ref="H1804:J1804"/>
    <mergeCell ref="K1804:N1804"/>
    <mergeCell ref="O1804:Q1804"/>
    <mergeCell ref="R1804:T1804"/>
    <mergeCell ref="U1804:V1804"/>
    <mergeCell ref="F1802:G1803"/>
    <mergeCell ref="H1802:J1803"/>
    <mergeCell ref="K1802:N1803"/>
    <mergeCell ref="O1802:Q1803"/>
    <mergeCell ref="R1802:T1803"/>
    <mergeCell ref="U1802:V1803"/>
    <mergeCell ref="W1797:Y1797"/>
    <mergeCell ref="Z1797:AC1797"/>
    <mergeCell ref="AD1797:AF1797"/>
    <mergeCell ref="AG1797:AI1797"/>
    <mergeCell ref="F1801:T1801"/>
    <mergeCell ref="U1801:AI1801"/>
    <mergeCell ref="W1796:Y1796"/>
    <mergeCell ref="Z1796:AC1796"/>
    <mergeCell ref="AD1796:AF1796"/>
    <mergeCell ref="AG1796:AI1796"/>
    <mergeCell ref="F1797:G1797"/>
    <mergeCell ref="H1797:J1797"/>
    <mergeCell ref="K1797:N1797"/>
    <mergeCell ref="O1797:Q1797"/>
    <mergeCell ref="R1797:T1797"/>
    <mergeCell ref="U1797:V1797"/>
    <mergeCell ref="W1795:Y1795"/>
    <mergeCell ref="Z1795:AC1795"/>
    <mergeCell ref="AD1795:AF1795"/>
    <mergeCell ref="AG1795:AI1795"/>
    <mergeCell ref="F1796:G1796"/>
    <mergeCell ref="H1796:J1796"/>
    <mergeCell ref="K1796:N1796"/>
    <mergeCell ref="O1796:Q1796"/>
    <mergeCell ref="R1796:T1796"/>
    <mergeCell ref="U1796:V1796"/>
    <mergeCell ref="W1794:Y1794"/>
    <mergeCell ref="Z1794:AC1794"/>
    <mergeCell ref="AD1794:AF1794"/>
    <mergeCell ref="AG1794:AI1794"/>
    <mergeCell ref="F1795:G1795"/>
    <mergeCell ref="H1795:J1795"/>
    <mergeCell ref="K1795:N1795"/>
    <mergeCell ref="O1795:Q1795"/>
    <mergeCell ref="R1795:T1795"/>
    <mergeCell ref="U1795:V1795"/>
    <mergeCell ref="W1793:Y1793"/>
    <mergeCell ref="Z1793:AC1793"/>
    <mergeCell ref="AD1793:AF1793"/>
    <mergeCell ref="AG1793:AI1793"/>
    <mergeCell ref="F1794:G1794"/>
    <mergeCell ref="H1794:J1794"/>
    <mergeCell ref="K1794:N1794"/>
    <mergeCell ref="O1794:Q1794"/>
    <mergeCell ref="R1794:T1794"/>
    <mergeCell ref="U1794:V1794"/>
    <mergeCell ref="W1792:Y1792"/>
    <mergeCell ref="Z1792:AC1792"/>
    <mergeCell ref="AD1792:AF1792"/>
    <mergeCell ref="AG1792:AI1792"/>
    <mergeCell ref="F1793:G1793"/>
    <mergeCell ref="H1793:J1793"/>
    <mergeCell ref="K1793:N1793"/>
    <mergeCell ref="O1793:Q1793"/>
    <mergeCell ref="R1793:T1793"/>
    <mergeCell ref="U1793:V1793"/>
    <mergeCell ref="W1791:Y1791"/>
    <mergeCell ref="Z1791:AC1791"/>
    <mergeCell ref="AD1791:AF1791"/>
    <mergeCell ref="AG1791:AI1791"/>
    <mergeCell ref="F1792:G1792"/>
    <mergeCell ref="H1792:J1792"/>
    <mergeCell ref="K1792:N1792"/>
    <mergeCell ref="O1792:Q1792"/>
    <mergeCell ref="R1792:T1792"/>
    <mergeCell ref="U1792:V1792"/>
    <mergeCell ref="W1790:Y1790"/>
    <mergeCell ref="Z1790:AC1790"/>
    <mergeCell ref="AD1790:AF1790"/>
    <mergeCell ref="AG1790:AI1790"/>
    <mergeCell ref="F1791:G1791"/>
    <mergeCell ref="H1791:J1791"/>
    <mergeCell ref="K1791:N1791"/>
    <mergeCell ref="O1791:Q1791"/>
    <mergeCell ref="R1791:T1791"/>
    <mergeCell ref="U1791:V1791"/>
    <mergeCell ref="W1789:Y1789"/>
    <mergeCell ref="Z1789:AC1789"/>
    <mergeCell ref="AD1789:AF1789"/>
    <mergeCell ref="AG1789:AI1789"/>
    <mergeCell ref="F1790:G1790"/>
    <mergeCell ref="H1790:J1790"/>
    <mergeCell ref="K1790:N1790"/>
    <mergeCell ref="O1790:Q1790"/>
    <mergeCell ref="R1790:T1790"/>
    <mergeCell ref="U1790:V1790"/>
    <mergeCell ref="W1788:Y1788"/>
    <mergeCell ref="Z1788:AC1788"/>
    <mergeCell ref="AD1788:AF1788"/>
    <mergeCell ref="AG1788:AI1788"/>
    <mergeCell ref="F1789:G1789"/>
    <mergeCell ref="H1789:J1789"/>
    <mergeCell ref="K1789:N1789"/>
    <mergeCell ref="O1789:Q1789"/>
    <mergeCell ref="R1789:T1789"/>
    <mergeCell ref="U1789:V1789"/>
    <mergeCell ref="W1787:Y1787"/>
    <mergeCell ref="Z1787:AC1787"/>
    <mergeCell ref="AD1787:AF1787"/>
    <mergeCell ref="AG1787:AI1787"/>
    <mergeCell ref="F1788:G1788"/>
    <mergeCell ref="H1788:J1788"/>
    <mergeCell ref="K1788:N1788"/>
    <mergeCell ref="O1788:Q1788"/>
    <mergeCell ref="R1788:T1788"/>
    <mergeCell ref="U1788:V1788"/>
    <mergeCell ref="W1786:Y1786"/>
    <mergeCell ref="Z1786:AC1786"/>
    <mergeCell ref="AD1786:AF1786"/>
    <mergeCell ref="AG1786:AI1786"/>
    <mergeCell ref="F1787:G1787"/>
    <mergeCell ref="H1787:J1787"/>
    <mergeCell ref="K1787:N1787"/>
    <mergeCell ref="O1787:Q1787"/>
    <mergeCell ref="R1787:T1787"/>
    <mergeCell ref="U1787:V1787"/>
    <mergeCell ref="W1785:Y1785"/>
    <mergeCell ref="Z1785:AC1785"/>
    <mergeCell ref="AD1785:AF1785"/>
    <mergeCell ref="AG1785:AI1785"/>
    <mergeCell ref="F1786:G1786"/>
    <mergeCell ref="H1786:J1786"/>
    <mergeCell ref="K1786:N1786"/>
    <mergeCell ref="O1786:Q1786"/>
    <mergeCell ref="R1786:T1786"/>
    <mergeCell ref="U1786:V1786"/>
    <mergeCell ref="W1784:Y1784"/>
    <mergeCell ref="Z1784:AC1784"/>
    <mergeCell ref="AD1784:AF1784"/>
    <mergeCell ref="AG1784:AI1784"/>
    <mergeCell ref="F1785:G1785"/>
    <mergeCell ref="H1785:J1785"/>
    <mergeCell ref="K1785:N1785"/>
    <mergeCell ref="O1785:Q1785"/>
    <mergeCell ref="R1785:T1785"/>
    <mergeCell ref="U1785:V1785"/>
    <mergeCell ref="W1783:Y1783"/>
    <mergeCell ref="Z1783:AC1783"/>
    <mergeCell ref="AD1783:AF1783"/>
    <mergeCell ref="AG1783:AI1783"/>
    <mergeCell ref="F1784:G1784"/>
    <mergeCell ref="H1784:J1784"/>
    <mergeCell ref="K1784:N1784"/>
    <mergeCell ref="O1784:Q1784"/>
    <mergeCell ref="R1784:T1784"/>
    <mergeCell ref="U1784:V1784"/>
    <mergeCell ref="W1782:Y1782"/>
    <mergeCell ref="Z1782:AC1782"/>
    <mergeCell ref="AD1782:AF1782"/>
    <mergeCell ref="AG1782:AI1782"/>
    <mergeCell ref="F1783:G1783"/>
    <mergeCell ref="H1783:J1783"/>
    <mergeCell ref="K1783:N1783"/>
    <mergeCell ref="O1783:Q1783"/>
    <mergeCell ref="R1783:T1783"/>
    <mergeCell ref="U1783:V1783"/>
    <mergeCell ref="W1780:Y1781"/>
    <mergeCell ref="Z1780:AC1781"/>
    <mergeCell ref="AD1780:AF1781"/>
    <mergeCell ref="AG1780:AI1781"/>
    <mergeCell ref="F1782:G1782"/>
    <mergeCell ref="H1782:J1782"/>
    <mergeCell ref="K1782:N1782"/>
    <mergeCell ref="O1782:Q1782"/>
    <mergeCell ref="R1782:T1782"/>
    <mergeCell ref="U1782:V1782"/>
    <mergeCell ref="F1780:G1781"/>
    <mergeCell ref="H1780:J1781"/>
    <mergeCell ref="K1780:N1781"/>
    <mergeCell ref="O1780:Q1781"/>
    <mergeCell ref="R1780:T1781"/>
    <mergeCell ref="U1780:V1781"/>
    <mergeCell ref="W1775:Y1775"/>
    <mergeCell ref="Z1775:AC1775"/>
    <mergeCell ref="AD1775:AF1775"/>
    <mergeCell ref="AG1775:AI1775"/>
    <mergeCell ref="F1779:T1779"/>
    <mergeCell ref="U1779:AI1779"/>
    <mergeCell ref="W1774:Y1774"/>
    <mergeCell ref="Z1774:AC1774"/>
    <mergeCell ref="AD1774:AF1774"/>
    <mergeCell ref="AG1774:AI1774"/>
    <mergeCell ref="F1775:G1775"/>
    <mergeCell ref="H1775:J1775"/>
    <mergeCell ref="K1775:N1775"/>
    <mergeCell ref="O1775:Q1775"/>
    <mergeCell ref="R1775:T1775"/>
    <mergeCell ref="U1775:V1775"/>
    <mergeCell ref="W1773:Y1773"/>
    <mergeCell ref="Z1773:AC1773"/>
    <mergeCell ref="AD1773:AF1773"/>
    <mergeCell ref="AG1773:AI1773"/>
    <mergeCell ref="F1774:G1774"/>
    <mergeCell ref="H1774:J1774"/>
    <mergeCell ref="K1774:N1774"/>
    <mergeCell ref="O1774:Q1774"/>
    <mergeCell ref="R1774:T1774"/>
    <mergeCell ref="U1774:V1774"/>
    <mergeCell ref="W1772:Y1772"/>
    <mergeCell ref="Z1772:AC1772"/>
    <mergeCell ref="AD1772:AF1772"/>
    <mergeCell ref="AG1772:AI1772"/>
    <mergeCell ref="F1773:G1773"/>
    <mergeCell ref="H1773:J1773"/>
    <mergeCell ref="K1773:N1773"/>
    <mergeCell ref="O1773:Q1773"/>
    <mergeCell ref="R1773:T1773"/>
    <mergeCell ref="U1773:V1773"/>
    <mergeCell ref="W1771:Y1771"/>
    <mergeCell ref="Z1771:AC1771"/>
    <mergeCell ref="AD1771:AF1771"/>
    <mergeCell ref="AG1771:AI1771"/>
    <mergeCell ref="F1772:G1772"/>
    <mergeCell ref="H1772:J1772"/>
    <mergeCell ref="K1772:N1772"/>
    <mergeCell ref="O1772:Q1772"/>
    <mergeCell ref="R1772:T1772"/>
    <mergeCell ref="U1772:V1772"/>
    <mergeCell ref="W1770:Y1770"/>
    <mergeCell ref="Z1770:AC1770"/>
    <mergeCell ref="AD1770:AF1770"/>
    <mergeCell ref="AG1770:AI1770"/>
    <mergeCell ref="F1771:G1771"/>
    <mergeCell ref="H1771:J1771"/>
    <mergeCell ref="K1771:N1771"/>
    <mergeCell ref="O1771:Q1771"/>
    <mergeCell ref="R1771:T1771"/>
    <mergeCell ref="U1771:V1771"/>
    <mergeCell ref="W1769:Y1769"/>
    <mergeCell ref="Z1769:AC1769"/>
    <mergeCell ref="AD1769:AF1769"/>
    <mergeCell ref="AG1769:AI1769"/>
    <mergeCell ref="F1770:G1770"/>
    <mergeCell ref="H1770:J1770"/>
    <mergeCell ref="K1770:N1770"/>
    <mergeCell ref="O1770:Q1770"/>
    <mergeCell ref="R1770:T1770"/>
    <mergeCell ref="U1770:V1770"/>
    <mergeCell ref="W1768:Y1768"/>
    <mergeCell ref="Z1768:AC1768"/>
    <mergeCell ref="AD1768:AF1768"/>
    <mergeCell ref="AG1768:AI1768"/>
    <mergeCell ref="F1769:G1769"/>
    <mergeCell ref="H1769:J1769"/>
    <mergeCell ref="K1769:N1769"/>
    <mergeCell ref="O1769:Q1769"/>
    <mergeCell ref="R1769:T1769"/>
    <mergeCell ref="U1769:V1769"/>
    <mergeCell ref="W1767:Y1767"/>
    <mergeCell ref="Z1767:AC1767"/>
    <mergeCell ref="AD1767:AF1767"/>
    <mergeCell ref="AG1767:AI1767"/>
    <mergeCell ref="F1768:G1768"/>
    <mergeCell ref="H1768:J1768"/>
    <mergeCell ref="K1768:N1768"/>
    <mergeCell ref="O1768:Q1768"/>
    <mergeCell ref="R1768:T1768"/>
    <mergeCell ref="U1768:V1768"/>
    <mergeCell ref="W1766:Y1766"/>
    <mergeCell ref="Z1766:AC1766"/>
    <mergeCell ref="AD1766:AF1766"/>
    <mergeCell ref="AG1766:AI1766"/>
    <mergeCell ref="F1767:G1767"/>
    <mergeCell ref="H1767:J1767"/>
    <mergeCell ref="K1767:N1767"/>
    <mergeCell ref="O1767:Q1767"/>
    <mergeCell ref="R1767:T1767"/>
    <mergeCell ref="U1767:V1767"/>
    <mergeCell ref="W1765:Y1765"/>
    <mergeCell ref="Z1765:AC1765"/>
    <mergeCell ref="AD1765:AF1765"/>
    <mergeCell ref="AG1765:AI1765"/>
    <mergeCell ref="F1766:G1766"/>
    <mergeCell ref="H1766:J1766"/>
    <mergeCell ref="K1766:N1766"/>
    <mergeCell ref="O1766:Q1766"/>
    <mergeCell ref="R1766:T1766"/>
    <mergeCell ref="U1766:V1766"/>
    <mergeCell ref="W1764:Y1764"/>
    <mergeCell ref="Z1764:AC1764"/>
    <mergeCell ref="AD1764:AF1764"/>
    <mergeCell ref="AG1764:AI1764"/>
    <mergeCell ref="F1765:G1765"/>
    <mergeCell ref="H1765:J1765"/>
    <mergeCell ref="K1765:N1765"/>
    <mergeCell ref="O1765:Q1765"/>
    <mergeCell ref="R1765:T1765"/>
    <mergeCell ref="U1765:V1765"/>
    <mergeCell ref="W1763:Y1763"/>
    <mergeCell ref="Z1763:AC1763"/>
    <mergeCell ref="AD1763:AF1763"/>
    <mergeCell ref="AG1763:AI1763"/>
    <mergeCell ref="F1764:G1764"/>
    <mergeCell ref="H1764:J1764"/>
    <mergeCell ref="K1764:N1764"/>
    <mergeCell ref="O1764:Q1764"/>
    <mergeCell ref="R1764:T1764"/>
    <mergeCell ref="U1764:V1764"/>
    <mergeCell ref="W1762:Y1762"/>
    <mergeCell ref="Z1762:AC1762"/>
    <mergeCell ref="AD1762:AF1762"/>
    <mergeCell ref="AG1762:AI1762"/>
    <mergeCell ref="F1763:G1763"/>
    <mergeCell ref="H1763:J1763"/>
    <mergeCell ref="K1763:N1763"/>
    <mergeCell ref="O1763:Q1763"/>
    <mergeCell ref="R1763:T1763"/>
    <mergeCell ref="U1763:V1763"/>
    <mergeCell ref="W1761:Y1761"/>
    <mergeCell ref="Z1761:AC1761"/>
    <mergeCell ref="AD1761:AF1761"/>
    <mergeCell ref="AG1761:AI1761"/>
    <mergeCell ref="F1762:G1762"/>
    <mergeCell ref="H1762:J1762"/>
    <mergeCell ref="K1762:N1762"/>
    <mergeCell ref="O1762:Q1762"/>
    <mergeCell ref="R1762:T1762"/>
    <mergeCell ref="U1762:V1762"/>
    <mergeCell ref="W1760:Y1760"/>
    <mergeCell ref="Z1760:AC1760"/>
    <mergeCell ref="AD1760:AF1760"/>
    <mergeCell ref="AG1760:AI1760"/>
    <mergeCell ref="F1761:G1761"/>
    <mergeCell ref="H1761:J1761"/>
    <mergeCell ref="K1761:N1761"/>
    <mergeCell ref="O1761:Q1761"/>
    <mergeCell ref="R1761:T1761"/>
    <mergeCell ref="U1761:V1761"/>
    <mergeCell ref="W1758:Y1759"/>
    <mergeCell ref="Z1758:AC1759"/>
    <mergeCell ref="AD1758:AF1759"/>
    <mergeCell ref="AG1758:AI1759"/>
    <mergeCell ref="F1760:G1760"/>
    <mergeCell ref="H1760:J1760"/>
    <mergeCell ref="K1760:N1760"/>
    <mergeCell ref="O1760:Q1760"/>
    <mergeCell ref="R1760:T1760"/>
    <mergeCell ref="U1760:V1760"/>
    <mergeCell ref="F1758:G1759"/>
    <mergeCell ref="H1758:J1759"/>
    <mergeCell ref="K1758:N1759"/>
    <mergeCell ref="O1758:Q1759"/>
    <mergeCell ref="R1758:T1759"/>
    <mergeCell ref="U1758:V1759"/>
    <mergeCell ref="W1753:Y1753"/>
    <mergeCell ref="Z1753:AC1753"/>
    <mergeCell ref="AD1753:AF1753"/>
    <mergeCell ref="AG1753:AI1753"/>
    <mergeCell ref="F1757:T1757"/>
    <mergeCell ref="U1757:AI1757"/>
    <mergeCell ref="W1752:Y1752"/>
    <mergeCell ref="Z1752:AC1752"/>
    <mergeCell ref="AD1752:AF1752"/>
    <mergeCell ref="AG1752:AI1752"/>
    <mergeCell ref="F1753:G1753"/>
    <mergeCell ref="H1753:J1753"/>
    <mergeCell ref="K1753:N1753"/>
    <mergeCell ref="O1753:Q1753"/>
    <mergeCell ref="R1753:T1753"/>
    <mergeCell ref="U1753:V1753"/>
    <mergeCell ref="W1751:Y1751"/>
    <mergeCell ref="Z1751:AC1751"/>
    <mergeCell ref="AD1751:AF1751"/>
    <mergeCell ref="AG1751:AI1751"/>
    <mergeCell ref="F1752:G1752"/>
    <mergeCell ref="H1752:J1752"/>
    <mergeCell ref="K1752:N1752"/>
    <mergeCell ref="O1752:Q1752"/>
    <mergeCell ref="R1752:T1752"/>
    <mergeCell ref="U1752:V1752"/>
    <mergeCell ref="W1750:Y1750"/>
    <mergeCell ref="Z1750:AC1750"/>
    <mergeCell ref="AD1750:AF1750"/>
    <mergeCell ref="AG1750:AI1750"/>
    <mergeCell ref="F1751:G1751"/>
    <mergeCell ref="H1751:J1751"/>
    <mergeCell ref="K1751:N1751"/>
    <mergeCell ref="O1751:Q1751"/>
    <mergeCell ref="R1751:T1751"/>
    <mergeCell ref="U1751:V1751"/>
    <mergeCell ref="W1749:Y1749"/>
    <mergeCell ref="Z1749:AC1749"/>
    <mergeCell ref="AD1749:AF1749"/>
    <mergeCell ref="AG1749:AI1749"/>
    <mergeCell ref="F1750:G1750"/>
    <mergeCell ref="H1750:J1750"/>
    <mergeCell ref="K1750:N1750"/>
    <mergeCell ref="O1750:Q1750"/>
    <mergeCell ref="R1750:T1750"/>
    <mergeCell ref="U1750:V1750"/>
    <mergeCell ref="W1748:Y1748"/>
    <mergeCell ref="Z1748:AC1748"/>
    <mergeCell ref="AD1748:AF1748"/>
    <mergeCell ref="AG1748:AI1748"/>
    <mergeCell ref="F1749:G1749"/>
    <mergeCell ref="H1749:J1749"/>
    <mergeCell ref="K1749:N1749"/>
    <mergeCell ref="O1749:Q1749"/>
    <mergeCell ref="R1749:T1749"/>
    <mergeCell ref="U1749:V1749"/>
    <mergeCell ref="W1747:Y1747"/>
    <mergeCell ref="Z1747:AC1747"/>
    <mergeCell ref="AD1747:AF1747"/>
    <mergeCell ref="AG1747:AI1747"/>
    <mergeCell ref="F1748:G1748"/>
    <mergeCell ref="H1748:J1748"/>
    <mergeCell ref="K1748:N1748"/>
    <mergeCell ref="O1748:Q1748"/>
    <mergeCell ref="R1748:T1748"/>
    <mergeCell ref="U1748:V1748"/>
    <mergeCell ref="W1746:Y1746"/>
    <mergeCell ref="Z1746:AC1746"/>
    <mergeCell ref="AD1746:AF1746"/>
    <mergeCell ref="AG1746:AI1746"/>
    <mergeCell ref="F1747:G1747"/>
    <mergeCell ref="H1747:J1747"/>
    <mergeCell ref="K1747:N1747"/>
    <mergeCell ref="O1747:Q1747"/>
    <mergeCell ref="R1747:T1747"/>
    <mergeCell ref="U1747:V1747"/>
    <mergeCell ref="W1745:Y1745"/>
    <mergeCell ref="Z1745:AC1745"/>
    <mergeCell ref="AD1745:AF1745"/>
    <mergeCell ref="AG1745:AI1745"/>
    <mergeCell ref="F1746:G1746"/>
    <mergeCell ref="H1746:J1746"/>
    <mergeCell ref="K1746:N1746"/>
    <mergeCell ref="O1746:Q1746"/>
    <mergeCell ref="R1746:T1746"/>
    <mergeCell ref="U1746:V1746"/>
    <mergeCell ref="W1744:Y1744"/>
    <mergeCell ref="Z1744:AC1744"/>
    <mergeCell ref="AD1744:AF1744"/>
    <mergeCell ref="AG1744:AI1744"/>
    <mergeCell ref="F1745:G1745"/>
    <mergeCell ref="H1745:J1745"/>
    <mergeCell ref="K1745:N1745"/>
    <mergeCell ref="O1745:Q1745"/>
    <mergeCell ref="R1745:T1745"/>
    <mergeCell ref="U1745:V1745"/>
    <mergeCell ref="W1743:Y1743"/>
    <mergeCell ref="Z1743:AC1743"/>
    <mergeCell ref="AD1743:AF1743"/>
    <mergeCell ref="AG1743:AI1743"/>
    <mergeCell ref="F1744:G1744"/>
    <mergeCell ref="H1744:J1744"/>
    <mergeCell ref="K1744:N1744"/>
    <mergeCell ref="O1744:Q1744"/>
    <mergeCell ref="R1744:T1744"/>
    <mergeCell ref="U1744:V1744"/>
    <mergeCell ref="W1742:Y1742"/>
    <mergeCell ref="Z1742:AC1742"/>
    <mergeCell ref="AD1742:AF1742"/>
    <mergeCell ref="AG1742:AI1742"/>
    <mergeCell ref="F1743:G1743"/>
    <mergeCell ref="H1743:J1743"/>
    <mergeCell ref="K1743:N1743"/>
    <mergeCell ref="O1743:Q1743"/>
    <mergeCell ref="R1743:T1743"/>
    <mergeCell ref="U1743:V1743"/>
    <mergeCell ref="W1741:Y1741"/>
    <mergeCell ref="Z1741:AC1741"/>
    <mergeCell ref="AD1741:AF1741"/>
    <mergeCell ref="AG1741:AI1741"/>
    <mergeCell ref="F1742:G1742"/>
    <mergeCell ref="H1742:J1742"/>
    <mergeCell ref="K1742:N1742"/>
    <mergeCell ref="O1742:Q1742"/>
    <mergeCell ref="R1742:T1742"/>
    <mergeCell ref="U1742:V1742"/>
    <mergeCell ref="W1740:Y1740"/>
    <mergeCell ref="Z1740:AC1740"/>
    <mergeCell ref="AD1740:AF1740"/>
    <mergeCell ref="AG1740:AI1740"/>
    <mergeCell ref="F1741:G1741"/>
    <mergeCell ref="H1741:J1741"/>
    <mergeCell ref="K1741:N1741"/>
    <mergeCell ref="O1741:Q1741"/>
    <mergeCell ref="R1741:T1741"/>
    <mergeCell ref="U1741:V1741"/>
    <mergeCell ref="W1739:Y1739"/>
    <mergeCell ref="Z1739:AC1739"/>
    <mergeCell ref="AD1739:AF1739"/>
    <mergeCell ref="AG1739:AI1739"/>
    <mergeCell ref="F1740:G1740"/>
    <mergeCell ref="H1740:J1740"/>
    <mergeCell ref="K1740:N1740"/>
    <mergeCell ref="O1740:Q1740"/>
    <mergeCell ref="R1740:T1740"/>
    <mergeCell ref="U1740:V1740"/>
    <mergeCell ref="W1738:Y1738"/>
    <mergeCell ref="Z1738:AC1738"/>
    <mergeCell ref="AD1738:AF1738"/>
    <mergeCell ref="AG1738:AI1738"/>
    <mergeCell ref="F1739:G1739"/>
    <mergeCell ref="H1739:J1739"/>
    <mergeCell ref="K1739:N1739"/>
    <mergeCell ref="O1739:Q1739"/>
    <mergeCell ref="R1739:T1739"/>
    <mergeCell ref="U1739:V1739"/>
    <mergeCell ref="W1736:Y1737"/>
    <mergeCell ref="Z1736:AC1737"/>
    <mergeCell ref="AD1736:AF1737"/>
    <mergeCell ref="AG1736:AI1737"/>
    <mergeCell ref="F1738:G1738"/>
    <mergeCell ref="H1738:J1738"/>
    <mergeCell ref="K1738:N1738"/>
    <mergeCell ref="O1738:Q1738"/>
    <mergeCell ref="R1738:T1738"/>
    <mergeCell ref="U1738:V1738"/>
    <mergeCell ref="F1736:G1737"/>
    <mergeCell ref="H1736:J1737"/>
    <mergeCell ref="K1736:N1737"/>
    <mergeCell ref="O1736:Q1737"/>
    <mergeCell ref="R1736:T1737"/>
    <mergeCell ref="U1736:V1737"/>
    <mergeCell ref="U1731:V1731"/>
    <mergeCell ref="W1731:Y1731"/>
    <mergeCell ref="Z1731:AC1731"/>
    <mergeCell ref="AD1731:AF1731"/>
    <mergeCell ref="AG1731:AI1731"/>
    <mergeCell ref="F1735:T1735"/>
    <mergeCell ref="U1735:AI1735"/>
    <mergeCell ref="U1730:V1730"/>
    <mergeCell ref="W1730:Y1730"/>
    <mergeCell ref="Z1730:AC1730"/>
    <mergeCell ref="AD1730:AF1730"/>
    <mergeCell ref="AG1730:AI1730"/>
    <mergeCell ref="F1731:G1731"/>
    <mergeCell ref="H1731:J1731"/>
    <mergeCell ref="K1731:N1731"/>
    <mergeCell ref="O1731:Q1731"/>
    <mergeCell ref="R1731:T1731"/>
    <mergeCell ref="U1729:V1729"/>
    <mergeCell ref="W1729:Y1729"/>
    <mergeCell ref="Z1729:AC1729"/>
    <mergeCell ref="AD1729:AF1729"/>
    <mergeCell ref="AG1729:AI1729"/>
    <mergeCell ref="F1730:G1730"/>
    <mergeCell ref="H1730:J1730"/>
    <mergeCell ref="K1730:N1730"/>
    <mergeCell ref="O1730:Q1730"/>
    <mergeCell ref="R1730:T1730"/>
    <mergeCell ref="U1728:V1728"/>
    <mergeCell ref="W1728:Y1728"/>
    <mergeCell ref="Z1728:AC1728"/>
    <mergeCell ref="AD1728:AF1728"/>
    <mergeCell ref="AG1728:AI1728"/>
    <mergeCell ref="F1729:G1729"/>
    <mergeCell ref="H1729:J1729"/>
    <mergeCell ref="K1729:N1729"/>
    <mergeCell ref="O1729:Q1729"/>
    <mergeCell ref="R1729:T1729"/>
    <mergeCell ref="U1727:V1727"/>
    <mergeCell ref="W1727:Y1727"/>
    <mergeCell ref="Z1727:AC1727"/>
    <mergeCell ref="AD1727:AF1727"/>
    <mergeCell ref="AG1727:AI1727"/>
    <mergeCell ref="F1728:G1728"/>
    <mergeCell ref="H1728:J1728"/>
    <mergeCell ref="K1728:N1728"/>
    <mergeCell ref="O1728:Q1728"/>
    <mergeCell ref="R1728:T1728"/>
    <mergeCell ref="U1726:V1726"/>
    <mergeCell ref="W1726:Y1726"/>
    <mergeCell ref="Z1726:AC1726"/>
    <mergeCell ref="AD1726:AF1726"/>
    <mergeCell ref="AG1726:AI1726"/>
    <mergeCell ref="F1727:G1727"/>
    <mergeCell ref="H1727:J1727"/>
    <mergeCell ref="K1727:N1727"/>
    <mergeCell ref="O1727:Q1727"/>
    <mergeCell ref="R1727:T1727"/>
    <mergeCell ref="U1725:V1725"/>
    <mergeCell ref="W1725:Y1725"/>
    <mergeCell ref="Z1725:AC1725"/>
    <mergeCell ref="AD1725:AF1725"/>
    <mergeCell ref="AG1725:AI1725"/>
    <mergeCell ref="F1726:G1726"/>
    <mergeCell ref="H1726:J1726"/>
    <mergeCell ref="K1726:N1726"/>
    <mergeCell ref="O1726:Q1726"/>
    <mergeCell ref="R1726:T1726"/>
    <mergeCell ref="U1724:V1724"/>
    <mergeCell ref="W1724:Y1724"/>
    <mergeCell ref="Z1724:AC1724"/>
    <mergeCell ref="AD1724:AF1724"/>
    <mergeCell ref="AG1724:AI1724"/>
    <mergeCell ref="F1725:G1725"/>
    <mergeCell ref="H1725:J1725"/>
    <mergeCell ref="K1725:N1725"/>
    <mergeCell ref="O1725:Q1725"/>
    <mergeCell ref="R1725:T1725"/>
    <mergeCell ref="U1723:V1723"/>
    <mergeCell ref="W1723:Y1723"/>
    <mergeCell ref="Z1723:AC1723"/>
    <mergeCell ref="AD1723:AF1723"/>
    <mergeCell ref="AG1723:AI1723"/>
    <mergeCell ref="F1724:G1724"/>
    <mergeCell ref="H1724:J1724"/>
    <mergeCell ref="K1724:N1724"/>
    <mergeCell ref="O1724:Q1724"/>
    <mergeCell ref="R1724:T1724"/>
    <mergeCell ref="U1722:V1722"/>
    <mergeCell ref="W1722:Y1722"/>
    <mergeCell ref="Z1722:AC1722"/>
    <mergeCell ref="AD1722:AF1722"/>
    <mergeCell ref="AG1722:AI1722"/>
    <mergeCell ref="F1723:G1723"/>
    <mergeCell ref="H1723:J1723"/>
    <mergeCell ref="K1723:N1723"/>
    <mergeCell ref="O1723:Q1723"/>
    <mergeCell ref="R1723:T1723"/>
    <mergeCell ref="U1721:V1721"/>
    <mergeCell ref="W1721:Y1721"/>
    <mergeCell ref="Z1721:AC1721"/>
    <mergeCell ref="AD1721:AF1721"/>
    <mergeCell ref="AG1721:AI1721"/>
    <mergeCell ref="F1722:G1722"/>
    <mergeCell ref="H1722:J1722"/>
    <mergeCell ref="K1722:N1722"/>
    <mergeCell ref="O1722:Q1722"/>
    <mergeCell ref="R1722:T1722"/>
    <mergeCell ref="U1720:V1720"/>
    <mergeCell ref="W1720:Y1720"/>
    <mergeCell ref="Z1720:AC1720"/>
    <mergeCell ref="AD1720:AF1720"/>
    <mergeCell ref="AG1720:AI1720"/>
    <mergeCell ref="F1721:G1721"/>
    <mergeCell ref="H1721:J1721"/>
    <mergeCell ref="K1721:N1721"/>
    <mergeCell ref="O1721:Q1721"/>
    <mergeCell ref="R1721:T1721"/>
    <mergeCell ref="U1719:V1719"/>
    <mergeCell ref="W1719:Y1719"/>
    <mergeCell ref="Z1719:AC1719"/>
    <mergeCell ref="AD1719:AF1719"/>
    <mergeCell ref="AG1719:AI1719"/>
    <mergeCell ref="F1720:G1720"/>
    <mergeCell ref="H1720:J1720"/>
    <mergeCell ref="K1720:N1720"/>
    <mergeCell ref="O1720:Q1720"/>
    <mergeCell ref="R1720:T1720"/>
    <mergeCell ref="U1718:V1718"/>
    <mergeCell ref="W1718:Y1718"/>
    <mergeCell ref="Z1718:AC1718"/>
    <mergeCell ref="AD1718:AF1718"/>
    <mergeCell ref="AG1718:AI1718"/>
    <mergeCell ref="F1719:G1719"/>
    <mergeCell ref="H1719:J1719"/>
    <mergeCell ref="K1719:N1719"/>
    <mergeCell ref="O1719:Q1719"/>
    <mergeCell ref="R1719:T1719"/>
    <mergeCell ref="U1717:V1717"/>
    <mergeCell ref="W1717:Y1717"/>
    <mergeCell ref="Z1717:AC1717"/>
    <mergeCell ref="AD1717:AF1717"/>
    <mergeCell ref="AG1717:AI1717"/>
    <mergeCell ref="F1718:G1718"/>
    <mergeCell ref="H1718:J1718"/>
    <mergeCell ref="K1718:N1718"/>
    <mergeCell ref="O1718:Q1718"/>
    <mergeCell ref="R1718:T1718"/>
    <mergeCell ref="U1716:V1716"/>
    <mergeCell ref="W1716:Y1716"/>
    <mergeCell ref="Z1716:AC1716"/>
    <mergeCell ref="AD1716:AF1716"/>
    <mergeCell ref="AG1716:AI1716"/>
    <mergeCell ref="F1717:G1717"/>
    <mergeCell ref="H1717:J1717"/>
    <mergeCell ref="K1717:N1717"/>
    <mergeCell ref="O1717:Q1717"/>
    <mergeCell ref="R1717:T1717"/>
    <mergeCell ref="U1714:V1715"/>
    <mergeCell ref="W1714:Y1715"/>
    <mergeCell ref="Z1714:AC1715"/>
    <mergeCell ref="AD1714:AF1715"/>
    <mergeCell ref="AG1714:AI1715"/>
    <mergeCell ref="F1716:G1716"/>
    <mergeCell ref="H1716:J1716"/>
    <mergeCell ref="K1716:N1716"/>
    <mergeCell ref="O1716:Q1716"/>
    <mergeCell ref="R1716:T1716"/>
    <mergeCell ref="Z1709:AC1709"/>
    <mergeCell ref="AD1709:AF1709"/>
    <mergeCell ref="AG1709:AI1709"/>
    <mergeCell ref="F1713:T1713"/>
    <mergeCell ref="U1713:AI1713"/>
    <mergeCell ref="F1714:G1715"/>
    <mergeCell ref="H1714:J1715"/>
    <mergeCell ref="K1714:N1715"/>
    <mergeCell ref="O1714:Q1715"/>
    <mergeCell ref="R1714:T1715"/>
    <mergeCell ref="Z1708:AC1708"/>
    <mergeCell ref="AD1708:AF1708"/>
    <mergeCell ref="AG1708:AI1708"/>
    <mergeCell ref="F1709:G1709"/>
    <mergeCell ref="H1709:J1709"/>
    <mergeCell ref="K1709:N1709"/>
    <mergeCell ref="O1709:Q1709"/>
    <mergeCell ref="R1709:T1709"/>
    <mergeCell ref="U1709:V1709"/>
    <mergeCell ref="W1709:Y1709"/>
    <mergeCell ref="Z1707:AC1707"/>
    <mergeCell ref="AD1707:AF1707"/>
    <mergeCell ref="AG1707:AI1707"/>
    <mergeCell ref="F1708:G1708"/>
    <mergeCell ref="H1708:J1708"/>
    <mergeCell ref="K1708:N1708"/>
    <mergeCell ref="O1708:Q1708"/>
    <mergeCell ref="R1708:T1708"/>
    <mergeCell ref="U1708:V1708"/>
    <mergeCell ref="W1708:Y1708"/>
    <mergeCell ref="Z1706:AC1706"/>
    <mergeCell ref="AD1706:AF1706"/>
    <mergeCell ref="AG1706:AI1706"/>
    <mergeCell ref="F1707:G1707"/>
    <mergeCell ref="H1707:J1707"/>
    <mergeCell ref="K1707:N1707"/>
    <mergeCell ref="O1707:Q1707"/>
    <mergeCell ref="R1707:T1707"/>
    <mergeCell ref="U1707:V1707"/>
    <mergeCell ref="W1707:Y1707"/>
    <mergeCell ref="Z1705:AC1705"/>
    <mergeCell ref="AD1705:AF1705"/>
    <mergeCell ref="AG1705:AI1705"/>
    <mergeCell ref="F1706:G1706"/>
    <mergeCell ref="H1706:J1706"/>
    <mergeCell ref="K1706:N1706"/>
    <mergeCell ref="O1706:Q1706"/>
    <mergeCell ref="R1706:T1706"/>
    <mergeCell ref="U1706:V1706"/>
    <mergeCell ref="W1706:Y1706"/>
    <mergeCell ref="Z1704:AC1704"/>
    <mergeCell ref="AD1704:AF1704"/>
    <mergeCell ref="AG1704:AI1704"/>
    <mergeCell ref="F1705:G1705"/>
    <mergeCell ref="H1705:J1705"/>
    <mergeCell ref="K1705:N1705"/>
    <mergeCell ref="O1705:Q1705"/>
    <mergeCell ref="R1705:T1705"/>
    <mergeCell ref="U1705:V1705"/>
    <mergeCell ref="W1705:Y1705"/>
    <mergeCell ref="Z1703:AC1703"/>
    <mergeCell ref="AD1703:AF1703"/>
    <mergeCell ref="AG1703:AI1703"/>
    <mergeCell ref="F1704:G1704"/>
    <mergeCell ref="H1704:J1704"/>
    <mergeCell ref="K1704:N1704"/>
    <mergeCell ref="O1704:Q1704"/>
    <mergeCell ref="R1704:T1704"/>
    <mergeCell ref="U1704:V1704"/>
    <mergeCell ref="W1704:Y1704"/>
    <mergeCell ref="Z1702:AC1702"/>
    <mergeCell ref="AD1702:AF1702"/>
    <mergeCell ref="AG1702:AI1702"/>
    <mergeCell ref="F1703:G1703"/>
    <mergeCell ref="H1703:J1703"/>
    <mergeCell ref="K1703:N1703"/>
    <mergeCell ref="O1703:Q1703"/>
    <mergeCell ref="R1703:T1703"/>
    <mergeCell ref="U1703:V1703"/>
    <mergeCell ref="W1703:Y1703"/>
    <mergeCell ref="Z1701:AC1701"/>
    <mergeCell ref="AD1701:AF1701"/>
    <mergeCell ref="AG1701:AI1701"/>
    <mergeCell ref="F1702:G1702"/>
    <mergeCell ref="H1702:J1702"/>
    <mergeCell ref="K1702:N1702"/>
    <mergeCell ref="O1702:Q1702"/>
    <mergeCell ref="R1702:T1702"/>
    <mergeCell ref="U1702:V1702"/>
    <mergeCell ref="W1702:Y1702"/>
    <mergeCell ref="Z1700:AC1700"/>
    <mergeCell ref="AD1700:AF1700"/>
    <mergeCell ref="AG1700:AI1700"/>
    <mergeCell ref="F1701:G1701"/>
    <mergeCell ref="H1701:J1701"/>
    <mergeCell ref="K1701:N1701"/>
    <mergeCell ref="O1701:Q1701"/>
    <mergeCell ref="R1701:T1701"/>
    <mergeCell ref="U1701:V1701"/>
    <mergeCell ref="W1701:Y1701"/>
    <mergeCell ref="Z1699:AC1699"/>
    <mergeCell ref="AD1699:AF1699"/>
    <mergeCell ref="AG1699:AI1699"/>
    <mergeCell ref="F1700:G1700"/>
    <mergeCell ref="H1700:J1700"/>
    <mergeCell ref="K1700:N1700"/>
    <mergeCell ref="O1700:Q1700"/>
    <mergeCell ref="R1700:T1700"/>
    <mergeCell ref="U1700:V1700"/>
    <mergeCell ref="W1700:Y1700"/>
    <mergeCell ref="Z1698:AC1698"/>
    <mergeCell ref="AD1698:AF1698"/>
    <mergeCell ref="AG1698:AI1698"/>
    <mergeCell ref="F1699:G1699"/>
    <mergeCell ref="H1699:J1699"/>
    <mergeCell ref="K1699:N1699"/>
    <mergeCell ref="O1699:Q1699"/>
    <mergeCell ref="R1699:T1699"/>
    <mergeCell ref="U1699:V1699"/>
    <mergeCell ref="W1699:Y1699"/>
    <mergeCell ref="Z1697:AC1697"/>
    <mergeCell ref="AD1697:AF1697"/>
    <mergeCell ref="AG1697:AI1697"/>
    <mergeCell ref="F1698:G1698"/>
    <mergeCell ref="H1698:J1698"/>
    <mergeCell ref="K1698:N1698"/>
    <mergeCell ref="O1698:Q1698"/>
    <mergeCell ref="R1698:T1698"/>
    <mergeCell ref="U1698:V1698"/>
    <mergeCell ref="W1698:Y1698"/>
    <mergeCell ref="Z1696:AC1696"/>
    <mergeCell ref="AD1696:AF1696"/>
    <mergeCell ref="AG1696:AI1696"/>
    <mergeCell ref="F1697:G1697"/>
    <mergeCell ref="H1697:J1697"/>
    <mergeCell ref="K1697:N1697"/>
    <mergeCell ref="O1697:Q1697"/>
    <mergeCell ref="R1697:T1697"/>
    <mergeCell ref="U1697:V1697"/>
    <mergeCell ref="W1697:Y1697"/>
    <mergeCell ref="Z1695:AC1695"/>
    <mergeCell ref="AD1695:AF1695"/>
    <mergeCell ref="AG1695:AI1695"/>
    <mergeCell ref="F1696:G1696"/>
    <mergeCell ref="H1696:J1696"/>
    <mergeCell ref="K1696:N1696"/>
    <mergeCell ref="O1696:Q1696"/>
    <mergeCell ref="R1696:T1696"/>
    <mergeCell ref="U1696:V1696"/>
    <mergeCell ref="W1696:Y1696"/>
    <mergeCell ref="Z1694:AC1694"/>
    <mergeCell ref="AD1694:AF1694"/>
    <mergeCell ref="AG1694:AI1694"/>
    <mergeCell ref="F1695:G1695"/>
    <mergeCell ref="H1695:J1695"/>
    <mergeCell ref="K1695:N1695"/>
    <mergeCell ref="O1695:Q1695"/>
    <mergeCell ref="R1695:T1695"/>
    <mergeCell ref="U1695:V1695"/>
    <mergeCell ref="W1695:Y1695"/>
    <mergeCell ref="Z1692:AC1693"/>
    <mergeCell ref="AD1692:AF1693"/>
    <mergeCell ref="AG1692:AI1693"/>
    <mergeCell ref="F1694:G1694"/>
    <mergeCell ref="H1694:J1694"/>
    <mergeCell ref="K1694:N1694"/>
    <mergeCell ref="O1694:Q1694"/>
    <mergeCell ref="R1694:T1694"/>
    <mergeCell ref="U1694:V1694"/>
    <mergeCell ref="W1694:Y1694"/>
    <mergeCell ref="J1687:K1687"/>
    <mergeCell ref="F1691:T1691"/>
    <mergeCell ref="U1691:AI1691"/>
    <mergeCell ref="F1692:G1693"/>
    <mergeCell ref="H1692:J1693"/>
    <mergeCell ref="K1692:N1693"/>
    <mergeCell ref="O1692:Q1693"/>
    <mergeCell ref="R1692:T1693"/>
    <mergeCell ref="U1692:V1693"/>
    <mergeCell ref="W1692:Y1693"/>
    <mergeCell ref="J1683:K1683"/>
    <mergeCell ref="J1684:K1684"/>
    <mergeCell ref="J1685:K1685"/>
    <mergeCell ref="M1685:AG1685"/>
    <mergeCell ref="AH1685:AI1685"/>
    <mergeCell ref="J1686:K1686"/>
    <mergeCell ref="M1686:AG1686"/>
    <mergeCell ref="AH1686:AI1686"/>
    <mergeCell ref="I1672:K1672"/>
    <mergeCell ref="F1680:G1680"/>
    <mergeCell ref="I1680:J1680"/>
    <mergeCell ref="L1680:M1680"/>
    <mergeCell ref="F1681:G1681"/>
    <mergeCell ref="I1681:J1681"/>
    <mergeCell ref="L1681:M1681"/>
    <mergeCell ref="I1668:K1668"/>
    <mergeCell ref="F1670:G1670"/>
    <mergeCell ref="I1670:J1670"/>
    <mergeCell ref="L1670:M1670"/>
    <mergeCell ref="I1671:J1671"/>
    <mergeCell ref="L1671:N1671"/>
    <mergeCell ref="J1664:K1664"/>
    <mergeCell ref="F1666:G1666"/>
    <mergeCell ref="I1666:J1666"/>
    <mergeCell ref="L1666:M1666"/>
    <mergeCell ref="I1667:J1667"/>
    <mergeCell ref="L1667:N1667"/>
    <mergeCell ref="J1660:K1660"/>
    <mergeCell ref="J1661:K1661"/>
    <mergeCell ref="J1662:K1662"/>
    <mergeCell ref="M1662:AG1662"/>
    <mergeCell ref="AH1662:AI1662"/>
    <mergeCell ref="J1663:K1663"/>
    <mergeCell ref="M1663:AG1663"/>
    <mergeCell ref="AH1663:AI1663"/>
    <mergeCell ref="AF1649:AI1649"/>
    <mergeCell ref="AD1650:AF1650"/>
    <mergeCell ref="F1657:G1657"/>
    <mergeCell ref="I1657:J1657"/>
    <mergeCell ref="L1657:M1657"/>
    <mergeCell ref="F1658:G1658"/>
    <mergeCell ref="I1658:J1658"/>
    <mergeCell ref="L1658:M1658"/>
    <mergeCell ref="AB1648:AE1648"/>
    <mergeCell ref="AF1648:AI1648"/>
    <mergeCell ref="AK1648:AN1649"/>
    <mergeCell ref="K1649:N1649"/>
    <mergeCell ref="O1649:P1649"/>
    <mergeCell ref="Q1649:R1649"/>
    <mergeCell ref="S1649:T1649"/>
    <mergeCell ref="U1649:W1649"/>
    <mergeCell ref="X1649:AA1649"/>
    <mergeCell ref="AB1649:AE1649"/>
    <mergeCell ref="AF1647:AI1647"/>
    <mergeCell ref="C1648:D1649"/>
    <mergeCell ref="E1648:G1649"/>
    <mergeCell ref="H1648:J1649"/>
    <mergeCell ref="K1648:N1648"/>
    <mergeCell ref="O1648:P1648"/>
    <mergeCell ref="Q1648:R1648"/>
    <mergeCell ref="S1648:T1648"/>
    <mergeCell ref="U1648:W1648"/>
    <mergeCell ref="X1648:AA1648"/>
    <mergeCell ref="AB1646:AE1646"/>
    <mergeCell ref="AF1646:AI1646"/>
    <mergeCell ref="AK1646:AN1647"/>
    <mergeCell ref="K1647:N1647"/>
    <mergeCell ref="O1647:P1647"/>
    <mergeCell ref="Q1647:R1647"/>
    <mergeCell ref="S1647:T1647"/>
    <mergeCell ref="U1647:W1647"/>
    <mergeCell ref="X1647:AA1647"/>
    <mergeCell ref="AB1647:AE1647"/>
    <mergeCell ref="AF1645:AI1645"/>
    <mergeCell ref="C1646:D1647"/>
    <mergeCell ref="E1646:G1647"/>
    <mergeCell ref="H1646:J1647"/>
    <mergeCell ref="K1646:N1646"/>
    <mergeCell ref="O1646:P1646"/>
    <mergeCell ref="Q1646:R1646"/>
    <mergeCell ref="S1646:T1646"/>
    <mergeCell ref="U1646:W1646"/>
    <mergeCell ref="X1646:AA1646"/>
    <mergeCell ref="AB1644:AE1644"/>
    <mergeCell ref="AF1644:AI1644"/>
    <mergeCell ref="AK1644:AN1645"/>
    <mergeCell ref="K1645:N1645"/>
    <mergeCell ref="O1645:P1645"/>
    <mergeCell ref="Q1645:R1645"/>
    <mergeCell ref="S1645:T1645"/>
    <mergeCell ref="U1645:W1645"/>
    <mergeCell ref="X1645:AA1645"/>
    <mergeCell ref="AB1645:AE1645"/>
    <mergeCell ref="AF1643:AI1643"/>
    <mergeCell ref="C1644:D1645"/>
    <mergeCell ref="E1644:G1645"/>
    <mergeCell ref="H1644:J1645"/>
    <mergeCell ref="K1644:N1644"/>
    <mergeCell ref="O1644:P1644"/>
    <mergeCell ref="Q1644:R1644"/>
    <mergeCell ref="S1644:T1644"/>
    <mergeCell ref="U1644:W1644"/>
    <mergeCell ref="X1644:AA1644"/>
    <mergeCell ref="AB1642:AE1642"/>
    <mergeCell ref="AF1642:AI1642"/>
    <mergeCell ref="AK1642:AN1643"/>
    <mergeCell ref="K1643:N1643"/>
    <mergeCell ref="O1643:P1643"/>
    <mergeCell ref="Q1643:R1643"/>
    <mergeCell ref="S1643:T1643"/>
    <mergeCell ref="U1643:W1643"/>
    <mergeCell ref="X1643:AA1643"/>
    <mergeCell ref="AB1643:AE1643"/>
    <mergeCell ref="AF1641:AI1641"/>
    <mergeCell ref="C1642:D1643"/>
    <mergeCell ref="E1642:G1643"/>
    <mergeCell ref="H1642:J1643"/>
    <mergeCell ref="K1642:N1642"/>
    <mergeCell ref="O1642:P1642"/>
    <mergeCell ref="Q1642:R1642"/>
    <mergeCell ref="S1642:T1642"/>
    <mergeCell ref="U1642:W1642"/>
    <mergeCell ref="X1642:AA1642"/>
    <mergeCell ref="AB1640:AE1640"/>
    <mergeCell ref="AF1640:AI1640"/>
    <mergeCell ref="AK1640:AN1641"/>
    <mergeCell ref="K1641:N1641"/>
    <mergeCell ref="O1641:P1641"/>
    <mergeCell ref="Q1641:R1641"/>
    <mergeCell ref="S1641:T1641"/>
    <mergeCell ref="U1641:W1641"/>
    <mergeCell ref="X1641:AA1641"/>
    <mergeCell ref="AB1641:AE1641"/>
    <mergeCell ref="AF1639:AI1639"/>
    <mergeCell ref="C1640:D1641"/>
    <mergeCell ref="E1640:G1641"/>
    <mergeCell ref="H1640:J1641"/>
    <mergeCell ref="K1640:N1640"/>
    <mergeCell ref="O1640:P1640"/>
    <mergeCell ref="Q1640:R1640"/>
    <mergeCell ref="S1640:T1640"/>
    <mergeCell ref="U1640:W1640"/>
    <mergeCell ref="X1640:AA1640"/>
    <mergeCell ref="AB1638:AE1638"/>
    <mergeCell ref="AF1638:AI1638"/>
    <mergeCell ref="AK1638:AN1639"/>
    <mergeCell ref="K1639:N1639"/>
    <mergeCell ref="O1639:P1639"/>
    <mergeCell ref="Q1639:R1639"/>
    <mergeCell ref="S1639:T1639"/>
    <mergeCell ref="U1639:W1639"/>
    <mergeCell ref="X1639:AA1639"/>
    <mergeCell ref="AB1639:AE1639"/>
    <mergeCell ref="AF1637:AI1637"/>
    <mergeCell ref="C1638:D1639"/>
    <mergeCell ref="E1638:G1639"/>
    <mergeCell ref="H1638:J1639"/>
    <mergeCell ref="K1638:N1638"/>
    <mergeCell ref="O1638:P1638"/>
    <mergeCell ref="Q1638:R1638"/>
    <mergeCell ref="S1638:T1638"/>
    <mergeCell ref="U1638:W1638"/>
    <mergeCell ref="X1638:AA1638"/>
    <mergeCell ref="AB1636:AE1636"/>
    <mergeCell ref="AF1636:AI1636"/>
    <mergeCell ref="AK1636:AN1637"/>
    <mergeCell ref="K1637:N1637"/>
    <mergeCell ref="O1637:P1637"/>
    <mergeCell ref="Q1637:R1637"/>
    <mergeCell ref="S1637:T1637"/>
    <mergeCell ref="U1637:W1637"/>
    <mergeCell ref="X1637:AA1637"/>
    <mergeCell ref="AB1637:AE1637"/>
    <mergeCell ref="AF1635:AI1635"/>
    <mergeCell ref="C1636:D1637"/>
    <mergeCell ref="E1636:G1637"/>
    <mergeCell ref="H1636:J1637"/>
    <mergeCell ref="K1636:N1636"/>
    <mergeCell ref="O1636:P1636"/>
    <mergeCell ref="Q1636:R1636"/>
    <mergeCell ref="S1636:T1636"/>
    <mergeCell ref="U1636:W1636"/>
    <mergeCell ref="X1636:AA1636"/>
    <mergeCell ref="AB1634:AE1634"/>
    <mergeCell ref="AF1634:AI1634"/>
    <mergeCell ref="AK1634:AN1635"/>
    <mergeCell ref="K1635:N1635"/>
    <mergeCell ref="O1635:P1635"/>
    <mergeCell ref="Q1635:R1635"/>
    <mergeCell ref="S1635:T1635"/>
    <mergeCell ref="U1635:W1635"/>
    <mergeCell ref="X1635:AA1635"/>
    <mergeCell ref="AB1635:AE1635"/>
    <mergeCell ref="AF1633:AI1633"/>
    <mergeCell ref="C1634:D1635"/>
    <mergeCell ref="E1634:G1635"/>
    <mergeCell ref="H1634:J1635"/>
    <mergeCell ref="K1634:N1634"/>
    <mergeCell ref="O1634:P1634"/>
    <mergeCell ref="Q1634:R1634"/>
    <mergeCell ref="S1634:T1634"/>
    <mergeCell ref="U1634:W1634"/>
    <mergeCell ref="X1634:AA1634"/>
    <mergeCell ref="AB1632:AE1632"/>
    <mergeCell ref="AF1632:AI1632"/>
    <mergeCell ref="AK1632:AN1633"/>
    <mergeCell ref="K1633:N1633"/>
    <mergeCell ref="O1633:P1633"/>
    <mergeCell ref="Q1633:R1633"/>
    <mergeCell ref="S1633:T1633"/>
    <mergeCell ref="U1633:W1633"/>
    <mergeCell ref="X1633:AA1633"/>
    <mergeCell ref="AB1633:AE1633"/>
    <mergeCell ref="AF1631:AI1631"/>
    <mergeCell ref="C1632:D1633"/>
    <mergeCell ref="E1632:G1633"/>
    <mergeCell ref="H1632:J1633"/>
    <mergeCell ref="K1632:N1632"/>
    <mergeCell ref="O1632:P1632"/>
    <mergeCell ref="Q1632:R1632"/>
    <mergeCell ref="S1632:T1632"/>
    <mergeCell ref="U1632:W1632"/>
    <mergeCell ref="X1632:AA1632"/>
    <mergeCell ref="AB1630:AE1630"/>
    <mergeCell ref="AF1630:AI1630"/>
    <mergeCell ref="AK1630:AN1631"/>
    <mergeCell ref="K1631:N1631"/>
    <mergeCell ref="O1631:P1631"/>
    <mergeCell ref="Q1631:R1631"/>
    <mergeCell ref="S1631:T1631"/>
    <mergeCell ref="U1631:W1631"/>
    <mergeCell ref="X1631:AA1631"/>
    <mergeCell ref="AB1631:AE1631"/>
    <mergeCell ref="AF1629:AI1629"/>
    <mergeCell ref="C1630:D1631"/>
    <mergeCell ref="E1630:G1631"/>
    <mergeCell ref="H1630:J1631"/>
    <mergeCell ref="K1630:N1630"/>
    <mergeCell ref="O1630:P1630"/>
    <mergeCell ref="Q1630:R1630"/>
    <mergeCell ref="S1630:T1630"/>
    <mergeCell ref="U1630:W1630"/>
    <mergeCell ref="X1630:AA1630"/>
    <mergeCell ref="AB1628:AE1628"/>
    <mergeCell ref="AF1628:AI1628"/>
    <mergeCell ref="AK1628:AN1629"/>
    <mergeCell ref="K1629:N1629"/>
    <mergeCell ref="O1629:P1629"/>
    <mergeCell ref="Q1629:R1629"/>
    <mergeCell ref="S1629:T1629"/>
    <mergeCell ref="U1629:W1629"/>
    <mergeCell ref="X1629:AA1629"/>
    <mergeCell ref="AB1629:AE1629"/>
    <mergeCell ref="AF1627:AI1627"/>
    <mergeCell ref="C1628:D1629"/>
    <mergeCell ref="E1628:G1629"/>
    <mergeCell ref="H1628:J1629"/>
    <mergeCell ref="K1628:N1628"/>
    <mergeCell ref="O1628:P1628"/>
    <mergeCell ref="Q1628:R1628"/>
    <mergeCell ref="S1628:T1628"/>
    <mergeCell ref="U1628:W1628"/>
    <mergeCell ref="X1628:AA1628"/>
    <mergeCell ref="AB1626:AE1626"/>
    <mergeCell ref="AF1626:AI1626"/>
    <mergeCell ref="AK1626:AN1627"/>
    <mergeCell ref="K1627:N1627"/>
    <mergeCell ref="O1627:P1627"/>
    <mergeCell ref="Q1627:R1627"/>
    <mergeCell ref="S1627:T1627"/>
    <mergeCell ref="U1627:W1627"/>
    <mergeCell ref="X1627:AA1627"/>
    <mergeCell ref="AB1627:AE1627"/>
    <mergeCell ref="AF1625:AI1625"/>
    <mergeCell ref="C1626:D1627"/>
    <mergeCell ref="E1626:G1627"/>
    <mergeCell ref="H1626:J1627"/>
    <mergeCell ref="K1626:N1626"/>
    <mergeCell ref="O1626:P1626"/>
    <mergeCell ref="Q1626:R1626"/>
    <mergeCell ref="S1626:T1626"/>
    <mergeCell ref="U1626:W1626"/>
    <mergeCell ref="X1626:AA1626"/>
    <mergeCell ref="AB1624:AE1624"/>
    <mergeCell ref="AF1624:AI1624"/>
    <mergeCell ref="AK1624:AN1625"/>
    <mergeCell ref="K1625:N1625"/>
    <mergeCell ref="O1625:P1625"/>
    <mergeCell ref="Q1625:R1625"/>
    <mergeCell ref="S1625:T1625"/>
    <mergeCell ref="U1625:W1625"/>
    <mergeCell ref="X1625:AA1625"/>
    <mergeCell ref="AB1625:AE1625"/>
    <mergeCell ref="AF1623:AI1623"/>
    <mergeCell ref="C1624:D1625"/>
    <mergeCell ref="E1624:G1625"/>
    <mergeCell ref="H1624:J1625"/>
    <mergeCell ref="K1624:N1624"/>
    <mergeCell ref="O1624:P1624"/>
    <mergeCell ref="Q1624:R1624"/>
    <mergeCell ref="S1624:T1624"/>
    <mergeCell ref="U1624:W1624"/>
    <mergeCell ref="X1624:AA1624"/>
    <mergeCell ref="AB1622:AE1622"/>
    <mergeCell ref="AF1622:AI1622"/>
    <mergeCell ref="AK1622:AN1623"/>
    <mergeCell ref="K1623:N1623"/>
    <mergeCell ref="O1623:P1623"/>
    <mergeCell ref="Q1623:R1623"/>
    <mergeCell ref="S1623:T1623"/>
    <mergeCell ref="U1623:W1623"/>
    <mergeCell ref="X1623:AA1623"/>
    <mergeCell ref="AB1623:AE1623"/>
    <mergeCell ref="AF1621:AI1621"/>
    <mergeCell ref="C1622:D1623"/>
    <mergeCell ref="E1622:G1623"/>
    <mergeCell ref="H1622:J1623"/>
    <mergeCell ref="K1622:N1622"/>
    <mergeCell ref="O1622:P1622"/>
    <mergeCell ref="Q1622:R1622"/>
    <mergeCell ref="S1622:T1622"/>
    <mergeCell ref="U1622:W1622"/>
    <mergeCell ref="X1622:AA1622"/>
    <mergeCell ref="S1620:T1620"/>
    <mergeCell ref="U1620:W1620"/>
    <mergeCell ref="X1620:AA1620"/>
    <mergeCell ref="AB1620:AE1620"/>
    <mergeCell ref="AF1620:AI1620"/>
    <mergeCell ref="AK1620:AN1621"/>
    <mergeCell ref="S1621:T1621"/>
    <mergeCell ref="U1621:W1621"/>
    <mergeCell ref="X1621:AA1621"/>
    <mergeCell ref="AB1621:AE1621"/>
    <mergeCell ref="C1620:D1621"/>
    <mergeCell ref="E1620:G1621"/>
    <mergeCell ref="H1620:J1621"/>
    <mergeCell ref="K1620:N1620"/>
    <mergeCell ref="O1620:P1620"/>
    <mergeCell ref="Q1620:R1620"/>
    <mergeCell ref="K1621:N1621"/>
    <mergeCell ref="O1621:P1621"/>
    <mergeCell ref="Q1621:R1621"/>
    <mergeCell ref="AK1618:AN1619"/>
    <mergeCell ref="O1619:P1619"/>
    <mergeCell ref="Q1619:R1619"/>
    <mergeCell ref="S1619:T1619"/>
    <mergeCell ref="X1619:AA1619"/>
    <mergeCell ref="AB1619:AE1619"/>
    <mergeCell ref="AF1619:AI1619"/>
    <mergeCell ref="AF1613:AI1613"/>
    <mergeCell ref="AD1614:AF1614"/>
    <mergeCell ref="C1618:D1619"/>
    <mergeCell ref="E1618:G1619"/>
    <mergeCell ref="H1618:J1619"/>
    <mergeCell ref="K1618:N1619"/>
    <mergeCell ref="O1618:T1618"/>
    <mergeCell ref="U1618:W1619"/>
    <mergeCell ref="X1618:AI1618"/>
    <mergeCell ref="AB1612:AE1612"/>
    <mergeCell ref="AF1612:AI1612"/>
    <mergeCell ref="AK1612:AN1613"/>
    <mergeCell ref="K1613:N1613"/>
    <mergeCell ref="O1613:P1613"/>
    <mergeCell ref="Q1613:R1613"/>
    <mergeCell ref="S1613:T1613"/>
    <mergeCell ref="U1613:W1613"/>
    <mergeCell ref="X1613:AA1613"/>
    <mergeCell ref="AB1613:AE1613"/>
    <mergeCell ref="AF1611:AI1611"/>
    <mergeCell ref="C1612:D1613"/>
    <mergeCell ref="E1612:G1613"/>
    <mergeCell ref="H1612:J1613"/>
    <mergeCell ref="K1612:N1612"/>
    <mergeCell ref="O1612:P1612"/>
    <mergeCell ref="Q1612:R1612"/>
    <mergeCell ref="S1612:T1612"/>
    <mergeCell ref="U1612:W1612"/>
    <mergeCell ref="X1612:AA1612"/>
    <mergeCell ref="AB1610:AE1610"/>
    <mergeCell ref="AF1610:AI1610"/>
    <mergeCell ref="AK1610:AN1611"/>
    <mergeCell ref="K1611:N1611"/>
    <mergeCell ref="O1611:P1611"/>
    <mergeCell ref="Q1611:R1611"/>
    <mergeCell ref="S1611:T1611"/>
    <mergeCell ref="U1611:W1611"/>
    <mergeCell ref="X1611:AA1611"/>
    <mergeCell ref="AB1611:AE1611"/>
    <mergeCell ref="AF1609:AI1609"/>
    <mergeCell ref="C1610:D1611"/>
    <mergeCell ref="E1610:G1611"/>
    <mergeCell ref="H1610:J1611"/>
    <mergeCell ref="K1610:N1610"/>
    <mergeCell ref="O1610:P1610"/>
    <mergeCell ref="Q1610:R1610"/>
    <mergeCell ref="S1610:T1610"/>
    <mergeCell ref="U1610:W1610"/>
    <mergeCell ref="X1610:AA1610"/>
    <mergeCell ref="AB1608:AE1608"/>
    <mergeCell ref="AF1608:AI1608"/>
    <mergeCell ref="AK1608:AN1609"/>
    <mergeCell ref="K1609:N1609"/>
    <mergeCell ref="O1609:P1609"/>
    <mergeCell ref="Q1609:R1609"/>
    <mergeCell ref="S1609:T1609"/>
    <mergeCell ref="U1609:W1609"/>
    <mergeCell ref="X1609:AA1609"/>
    <mergeCell ref="AB1609:AE1609"/>
    <mergeCell ref="AF1607:AI1607"/>
    <mergeCell ref="C1608:D1609"/>
    <mergeCell ref="E1608:G1609"/>
    <mergeCell ref="H1608:J1609"/>
    <mergeCell ref="K1608:N1608"/>
    <mergeCell ref="O1608:P1608"/>
    <mergeCell ref="Q1608:R1608"/>
    <mergeCell ref="S1608:T1608"/>
    <mergeCell ref="U1608:W1608"/>
    <mergeCell ref="X1608:AA1608"/>
    <mergeCell ref="AB1606:AE1606"/>
    <mergeCell ref="AF1606:AI1606"/>
    <mergeCell ref="AK1606:AN1607"/>
    <mergeCell ref="K1607:N1607"/>
    <mergeCell ref="O1607:P1607"/>
    <mergeCell ref="Q1607:R1607"/>
    <mergeCell ref="S1607:T1607"/>
    <mergeCell ref="U1607:W1607"/>
    <mergeCell ref="X1607:AA1607"/>
    <mergeCell ref="AB1607:AE1607"/>
    <mergeCell ref="AF1605:AI1605"/>
    <mergeCell ref="C1606:D1607"/>
    <mergeCell ref="E1606:G1607"/>
    <mergeCell ref="H1606:J1607"/>
    <mergeCell ref="K1606:N1606"/>
    <mergeCell ref="O1606:P1606"/>
    <mergeCell ref="Q1606:R1606"/>
    <mergeCell ref="S1606:T1606"/>
    <mergeCell ref="U1606:W1606"/>
    <mergeCell ref="X1606:AA1606"/>
    <mergeCell ref="AB1604:AE1604"/>
    <mergeCell ref="AF1604:AI1604"/>
    <mergeCell ref="AK1604:AN1605"/>
    <mergeCell ref="K1605:N1605"/>
    <mergeCell ref="O1605:P1605"/>
    <mergeCell ref="Q1605:R1605"/>
    <mergeCell ref="S1605:T1605"/>
    <mergeCell ref="U1605:W1605"/>
    <mergeCell ref="X1605:AA1605"/>
    <mergeCell ref="AB1605:AE1605"/>
    <mergeCell ref="AF1603:AI1603"/>
    <mergeCell ref="C1604:D1605"/>
    <mergeCell ref="E1604:G1605"/>
    <mergeCell ref="H1604:J1605"/>
    <mergeCell ref="K1604:N1604"/>
    <mergeCell ref="O1604:P1604"/>
    <mergeCell ref="Q1604:R1604"/>
    <mergeCell ref="S1604:T1604"/>
    <mergeCell ref="U1604:W1604"/>
    <mergeCell ref="X1604:AA1604"/>
    <mergeCell ref="AB1602:AE1602"/>
    <mergeCell ref="AF1602:AI1602"/>
    <mergeCell ref="AK1602:AN1603"/>
    <mergeCell ref="K1603:N1603"/>
    <mergeCell ref="O1603:P1603"/>
    <mergeCell ref="Q1603:R1603"/>
    <mergeCell ref="S1603:T1603"/>
    <mergeCell ref="U1603:W1603"/>
    <mergeCell ref="X1603:AA1603"/>
    <mergeCell ref="AB1603:AE1603"/>
    <mergeCell ref="AF1601:AI1601"/>
    <mergeCell ref="C1602:D1603"/>
    <mergeCell ref="E1602:G1603"/>
    <mergeCell ref="H1602:J1603"/>
    <mergeCell ref="K1602:N1602"/>
    <mergeCell ref="O1602:P1602"/>
    <mergeCell ref="Q1602:R1602"/>
    <mergeCell ref="S1602:T1602"/>
    <mergeCell ref="U1602:W1602"/>
    <mergeCell ref="X1602:AA1602"/>
    <mergeCell ref="AB1600:AE1600"/>
    <mergeCell ref="AF1600:AI1600"/>
    <mergeCell ref="AK1600:AN1601"/>
    <mergeCell ref="K1601:N1601"/>
    <mergeCell ref="O1601:P1601"/>
    <mergeCell ref="Q1601:R1601"/>
    <mergeCell ref="S1601:T1601"/>
    <mergeCell ref="U1601:W1601"/>
    <mergeCell ref="X1601:AA1601"/>
    <mergeCell ref="AB1601:AE1601"/>
    <mergeCell ref="AF1599:AI1599"/>
    <mergeCell ref="C1600:D1601"/>
    <mergeCell ref="E1600:G1601"/>
    <mergeCell ref="H1600:J1601"/>
    <mergeCell ref="K1600:N1600"/>
    <mergeCell ref="O1600:P1600"/>
    <mergeCell ref="Q1600:R1600"/>
    <mergeCell ref="S1600:T1600"/>
    <mergeCell ref="U1600:W1600"/>
    <mergeCell ref="X1600:AA1600"/>
    <mergeCell ref="AB1598:AE1598"/>
    <mergeCell ref="AF1598:AI1598"/>
    <mergeCell ref="AK1598:AN1599"/>
    <mergeCell ref="K1599:N1599"/>
    <mergeCell ref="O1599:P1599"/>
    <mergeCell ref="Q1599:R1599"/>
    <mergeCell ref="S1599:T1599"/>
    <mergeCell ref="U1599:W1599"/>
    <mergeCell ref="X1599:AA1599"/>
    <mergeCell ref="AB1599:AE1599"/>
    <mergeCell ref="AF1597:AI1597"/>
    <mergeCell ref="C1598:D1599"/>
    <mergeCell ref="E1598:G1599"/>
    <mergeCell ref="H1598:J1599"/>
    <mergeCell ref="K1598:N1598"/>
    <mergeCell ref="O1598:P1598"/>
    <mergeCell ref="Q1598:R1598"/>
    <mergeCell ref="S1598:T1598"/>
    <mergeCell ref="U1598:W1598"/>
    <mergeCell ref="X1598:AA1598"/>
    <mergeCell ref="AB1596:AE1596"/>
    <mergeCell ref="AF1596:AI1596"/>
    <mergeCell ref="AK1596:AN1597"/>
    <mergeCell ref="K1597:N1597"/>
    <mergeCell ref="O1597:P1597"/>
    <mergeCell ref="Q1597:R1597"/>
    <mergeCell ref="S1597:T1597"/>
    <mergeCell ref="U1597:W1597"/>
    <mergeCell ref="X1597:AA1597"/>
    <mergeCell ref="AB1597:AE1597"/>
    <mergeCell ref="AF1595:AI1595"/>
    <mergeCell ref="C1596:D1597"/>
    <mergeCell ref="E1596:G1597"/>
    <mergeCell ref="H1596:J1597"/>
    <mergeCell ref="K1596:N1596"/>
    <mergeCell ref="O1596:P1596"/>
    <mergeCell ref="Q1596:R1596"/>
    <mergeCell ref="S1596:T1596"/>
    <mergeCell ref="U1596:W1596"/>
    <mergeCell ref="X1596:AA1596"/>
    <mergeCell ref="AB1594:AE1594"/>
    <mergeCell ref="AF1594:AI1594"/>
    <mergeCell ref="AK1594:AN1595"/>
    <mergeCell ref="K1595:N1595"/>
    <mergeCell ref="O1595:P1595"/>
    <mergeCell ref="Q1595:R1595"/>
    <mergeCell ref="S1595:T1595"/>
    <mergeCell ref="U1595:W1595"/>
    <mergeCell ref="X1595:AA1595"/>
    <mergeCell ref="AB1595:AE1595"/>
    <mergeCell ref="AF1593:AI1593"/>
    <mergeCell ref="C1594:D1595"/>
    <mergeCell ref="E1594:G1595"/>
    <mergeCell ref="H1594:J1595"/>
    <mergeCell ref="K1594:N1594"/>
    <mergeCell ref="O1594:P1594"/>
    <mergeCell ref="Q1594:R1594"/>
    <mergeCell ref="S1594:T1594"/>
    <mergeCell ref="U1594:W1594"/>
    <mergeCell ref="X1594:AA1594"/>
    <mergeCell ref="AB1592:AE1592"/>
    <mergeCell ref="AF1592:AI1592"/>
    <mergeCell ref="AK1592:AN1593"/>
    <mergeCell ref="K1593:N1593"/>
    <mergeCell ref="O1593:P1593"/>
    <mergeCell ref="Q1593:R1593"/>
    <mergeCell ref="S1593:T1593"/>
    <mergeCell ref="U1593:W1593"/>
    <mergeCell ref="X1593:AA1593"/>
    <mergeCell ref="AB1593:AE1593"/>
    <mergeCell ref="AF1591:AI1591"/>
    <mergeCell ref="C1592:D1593"/>
    <mergeCell ref="E1592:G1593"/>
    <mergeCell ref="H1592:J1593"/>
    <mergeCell ref="K1592:N1592"/>
    <mergeCell ref="O1592:P1592"/>
    <mergeCell ref="Q1592:R1592"/>
    <mergeCell ref="S1592:T1592"/>
    <mergeCell ref="U1592:W1592"/>
    <mergeCell ref="X1592:AA1592"/>
    <mergeCell ref="AB1590:AE1590"/>
    <mergeCell ref="AF1590:AI1590"/>
    <mergeCell ref="AK1590:AN1591"/>
    <mergeCell ref="K1591:N1591"/>
    <mergeCell ref="O1591:P1591"/>
    <mergeCell ref="Q1591:R1591"/>
    <mergeCell ref="S1591:T1591"/>
    <mergeCell ref="U1591:W1591"/>
    <mergeCell ref="X1591:AA1591"/>
    <mergeCell ref="AB1591:AE1591"/>
    <mergeCell ref="AF1589:AI1589"/>
    <mergeCell ref="C1590:D1591"/>
    <mergeCell ref="E1590:G1591"/>
    <mergeCell ref="H1590:J1591"/>
    <mergeCell ref="K1590:N1590"/>
    <mergeCell ref="O1590:P1590"/>
    <mergeCell ref="Q1590:R1590"/>
    <mergeCell ref="S1590:T1590"/>
    <mergeCell ref="U1590:W1590"/>
    <mergeCell ref="X1590:AA1590"/>
    <mergeCell ref="AB1588:AE1588"/>
    <mergeCell ref="AF1588:AI1588"/>
    <mergeCell ref="AK1588:AN1589"/>
    <mergeCell ref="K1589:N1589"/>
    <mergeCell ref="O1589:P1589"/>
    <mergeCell ref="Q1589:R1589"/>
    <mergeCell ref="S1589:T1589"/>
    <mergeCell ref="U1589:W1589"/>
    <mergeCell ref="X1589:AA1589"/>
    <mergeCell ref="AB1589:AE1589"/>
    <mergeCell ref="AF1587:AI1587"/>
    <mergeCell ref="C1588:D1589"/>
    <mergeCell ref="E1588:G1589"/>
    <mergeCell ref="H1588:J1589"/>
    <mergeCell ref="K1588:N1588"/>
    <mergeCell ref="O1588:P1588"/>
    <mergeCell ref="Q1588:R1588"/>
    <mergeCell ref="S1588:T1588"/>
    <mergeCell ref="U1588:W1588"/>
    <mergeCell ref="X1588:AA1588"/>
    <mergeCell ref="AB1586:AE1586"/>
    <mergeCell ref="AF1586:AI1586"/>
    <mergeCell ref="AK1586:AN1587"/>
    <mergeCell ref="K1587:N1587"/>
    <mergeCell ref="O1587:P1587"/>
    <mergeCell ref="Q1587:R1587"/>
    <mergeCell ref="S1587:T1587"/>
    <mergeCell ref="U1587:W1587"/>
    <mergeCell ref="X1587:AA1587"/>
    <mergeCell ref="AB1587:AE1587"/>
    <mergeCell ref="AF1585:AI1585"/>
    <mergeCell ref="C1586:D1587"/>
    <mergeCell ref="E1586:G1587"/>
    <mergeCell ref="H1586:J1587"/>
    <mergeCell ref="K1586:N1586"/>
    <mergeCell ref="O1586:P1586"/>
    <mergeCell ref="Q1586:R1586"/>
    <mergeCell ref="S1586:T1586"/>
    <mergeCell ref="U1586:W1586"/>
    <mergeCell ref="X1586:AA1586"/>
    <mergeCell ref="S1584:T1584"/>
    <mergeCell ref="U1584:W1584"/>
    <mergeCell ref="X1584:AA1584"/>
    <mergeCell ref="AB1584:AE1584"/>
    <mergeCell ref="AF1584:AI1584"/>
    <mergeCell ref="AK1584:AN1585"/>
    <mergeCell ref="S1585:T1585"/>
    <mergeCell ref="U1585:W1585"/>
    <mergeCell ref="X1585:AA1585"/>
    <mergeCell ref="AB1585:AE1585"/>
    <mergeCell ref="C1584:D1585"/>
    <mergeCell ref="E1584:G1585"/>
    <mergeCell ref="H1584:J1585"/>
    <mergeCell ref="K1584:N1584"/>
    <mergeCell ref="O1584:P1584"/>
    <mergeCell ref="Q1584:R1584"/>
    <mergeCell ref="K1585:N1585"/>
    <mergeCell ref="O1585:P1585"/>
    <mergeCell ref="Q1585:R1585"/>
    <mergeCell ref="AK1582:AN1583"/>
    <mergeCell ref="O1583:P1583"/>
    <mergeCell ref="Q1583:R1583"/>
    <mergeCell ref="S1583:T1583"/>
    <mergeCell ref="X1583:AA1583"/>
    <mergeCell ref="AB1583:AE1583"/>
    <mergeCell ref="AF1583:AI1583"/>
    <mergeCell ref="AF1577:AI1577"/>
    <mergeCell ref="AD1578:AF1578"/>
    <mergeCell ref="C1582:D1583"/>
    <mergeCell ref="E1582:G1583"/>
    <mergeCell ref="H1582:J1583"/>
    <mergeCell ref="K1582:N1583"/>
    <mergeCell ref="O1582:T1582"/>
    <mergeCell ref="U1582:W1583"/>
    <mergeCell ref="X1582:AI1582"/>
    <mergeCell ref="X1576:AA1576"/>
    <mergeCell ref="AB1576:AE1576"/>
    <mergeCell ref="AF1576:AI1576"/>
    <mergeCell ref="K1577:N1577"/>
    <mergeCell ref="O1577:P1577"/>
    <mergeCell ref="Q1577:R1577"/>
    <mergeCell ref="S1577:T1577"/>
    <mergeCell ref="U1577:W1577"/>
    <mergeCell ref="X1577:AA1577"/>
    <mergeCell ref="AB1577:AE1577"/>
    <mergeCell ref="AB1575:AE1575"/>
    <mergeCell ref="AF1575:AI1575"/>
    <mergeCell ref="C1576:D1577"/>
    <mergeCell ref="E1576:G1577"/>
    <mergeCell ref="H1576:J1577"/>
    <mergeCell ref="K1576:N1576"/>
    <mergeCell ref="O1576:P1576"/>
    <mergeCell ref="Q1576:R1576"/>
    <mergeCell ref="S1576:T1576"/>
    <mergeCell ref="U1576:W1576"/>
    <mergeCell ref="U1574:W1574"/>
    <mergeCell ref="X1574:AA1574"/>
    <mergeCell ref="AB1574:AE1574"/>
    <mergeCell ref="AF1574:AI1574"/>
    <mergeCell ref="K1575:N1575"/>
    <mergeCell ref="O1575:P1575"/>
    <mergeCell ref="Q1575:R1575"/>
    <mergeCell ref="S1575:T1575"/>
    <mergeCell ref="U1575:W1575"/>
    <mergeCell ref="X1575:AA1575"/>
    <mergeCell ref="X1573:AA1573"/>
    <mergeCell ref="AB1573:AE1573"/>
    <mergeCell ref="AF1573:AI1573"/>
    <mergeCell ref="C1574:D1575"/>
    <mergeCell ref="E1574:G1575"/>
    <mergeCell ref="H1574:J1575"/>
    <mergeCell ref="K1574:N1574"/>
    <mergeCell ref="O1574:P1574"/>
    <mergeCell ref="Q1574:R1574"/>
    <mergeCell ref="S1574:T1574"/>
    <mergeCell ref="S1572:T1572"/>
    <mergeCell ref="U1572:W1572"/>
    <mergeCell ref="X1572:AA1572"/>
    <mergeCell ref="AB1572:AE1572"/>
    <mergeCell ref="AF1572:AI1572"/>
    <mergeCell ref="K1573:N1573"/>
    <mergeCell ref="O1573:P1573"/>
    <mergeCell ref="Q1573:R1573"/>
    <mergeCell ref="S1573:T1573"/>
    <mergeCell ref="U1573:W1573"/>
    <mergeCell ref="C1572:D1573"/>
    <mergeCell ref="E1572:G1573"/>
    <mergeCell ref="H1572:J1573"/>
    <mergeCell ref="K1572:N1572"/>
    <mergeCell ref="O1572:P1572"/>
    <mergeCell ref="Q1572:R1572"/>
    <mergeCell ref="AB1570:AE1570"/>
    <mergeCell ref="AF1570:AI1570"/>
    <mergeCell ref="K1571:N1571"/>
    <mergeCell ref="O1571:P1571"/>
    <mergeCell ref="Q1571:R1571"/>
    <mergeCell ref="S1571:T1571"/>
    <mergeCell ref="U1571:W1571"/>
    <mergeCell ref="X1571:AA1571"/>
    <mergeCell ref="AB1571:AE1571"/>
    <mergeCell ref="AF1571:AI1571"/>
    <mergeCell ref="AF1569:AI1569"/>
    <mergeCell ref="C1570:D1571"/>
    <mergeCell ref="E1570:G1571"/>
    <mergeCell ref="H1570:J1571"/>
    <mergeCell ref="K1570:N1570"/>
    <mergeCell ref="O1570:P1570"/>
    <mergeCell ref="Q1570:R1570"/>
    <mergeCell ref="S1570:T1570"/>
    <mergeCell ref="U1570:W1570"/>
    <mergeCell ref="X1570:AA1570"/>
    <mergeCell ref="X1568:AA1568"/>
    <mergeCell ref="AB1568:AE1568"/>
    <mergeCell ref="AF1568:AI1568"/>
    <mergeCell ref="K1569:N1569"/>
    <mergeCell ref="O1569:P1569"/>
    <mergeCell ref="Q1569:R1569"/>
    <mergeCell ref="S1569:T1569"/>
    <mergeCell ref="U1569:W1569"/>
    <mergeCell ref="X1569:AA1569"/>
    <mergeCell ref="AB1569:AE1569"/>
    <mergeCell ref="AB1567:AE1567"/>
    <mergeCell ref="AF1567:AI1567"/>
    <mergeCell ref="C1568:D1569"/>
    <mergeCell ref="E1568:G1569"/>
    <mergeCell ref="H1568:J1569"/>
    <mergeCell ref="K1568:N1568"/>
    <mergeCell ref="O1568:P1568"/>
    <mergeCell ref="Q1568:R1568"/>
    <mergeCell ref="S1568:T1568"/>
    <mergeCell ref="U1568:W1568"/>
    <mergeCell ref="U1566:W1566"/>
    <mergeCell ref="X1566:AA1566"/>
    <mergeCell ref="AB1566:AE1566"/>
    <mergeCell ref="AF1566:AI1566"/>
    <mergeCell ref="K1567:N1567"/>
    <mergeCell ref="O1567:P1567"/>
    <mergeCell ref="Q1567:R1567"/>
    <mergeCell ref="S1567:T1567"/>
    <mergeCell ref="U1567:W1567"/>
    <mergeCell ref="X1567:AA1567"/>
    <mergeCell ref="X1565:AA1565"/>
    <mergeCell ref="AB1565:AE1565"/>
    <mergeCell ref="AF1565:AI1565"/>
    <mergeCell ref="C1566:D1567"/>
    <mergeCell ref="E1566:G1567"/>
    <mergeCell ref="H1566:J1567"/>
    <mergeCell ref="K1566:N1566"/>
    <mergeCell ref="O1566:P1566"/>
    <mergeCell ref="Q1566:R1566"/>
    <mergeCell ref="S1566:T1566"/>
    <mergeCell ref="S1564:T1564"/>
    <mergeCell ref="U1564:W1564"/>
    <mergeCell ref="X1564:AA1564"/>
    <mergeCell ref="AB1564:AE1564"/>
    <mergeCell ref="AF1564:AI1564"/>
    <mergeCell ref="K1565:N1565"/>
    <mergeCell ref="O1565:P1565"/>
    <mergeCell ref="Q1565:R1565"/>
    <mergeCell ref="S1565:T1565"/>
    <mergeCell ref="U1565:W1565"/>
    <mergeCell ref="C1564:D1565"/>
    <mergeCell ref="E1564:G1565"/>
    <mergeCell ref="H1564:J1565"/>
    <mergeCell ref="K1564:N1564"/>
    <mergeCell ref="O1564:P1564"/>
    <mergeCell ref="Q1564:R1564"/>
    <mergeCell ref="AB1562:AE1562"/>
    <mergeCell ref="AF1562:AI1562"/>
    <mergeCell ref="K1563:N1563"/>
    <mergeCell ref="O1563:P1563"/>
    <mergeCell ref="Q1563:R1563"/>
    <mergeCell ref="S1563:T1563"/>
    <mergeCell ref="U1563:W1563"/>
    <mergeCell ref="X1563:AA1563"/>
    <mergeCell ref="AB1563:AE1563"/>
    <mergeCell ref="AF1563:AI1563"/>
    <mergeCell ref="AF1561:AI1561"/>
    <mergeCell ref="C1562:D1563"/>
    <mergeCell ref="E1562:G1563"/>
    <mergeCell ref="H1562:J1563"/>
    <mergeCell ref="K1562:N1562"/>
    <mergeCell ref="O1562:P1562"/>
    <mergeCell ref="Q1562:R1562"/>
    <mergeCell ref="S1562:T1562"/>
    <mergeCell ref="U1562:W1562"/>
    <mergeCell ref="X1562:AA1562"/>
    <mergeCell ref="X1560:AA1560"/>
    <mergeCell ref="AB1560:AE1560"/>
    <mergeCell ref="AF1560:AI1560"/>
    <mergeCell ref="K1561:N1561"/>
    <mergeCell ref="O1561:P1561"/>
    <mergeCell ref="Q1561:R1561"/>
    <mergeCell ref="S1561:T1561"/>
    <mergeCell ref="U1561:W1561"/>
    <mergeCell ref="X1561:AA1561"/>
    <mergeCell ref="AB1561:AE1561"/>
    <mergeCell ref="AB1559:AE1559"/>
    <mergeCell ref="AF1559:AI1559"/>
    <mergeCell ref="C1560:D1561"/>
    <mergeCell ref="E1560:G1561"/>
    <mergeCell ref="H1560:J1561"/>
    <mergeCell ref="K1560:N1560"/>
    <mergeCell ref="O1560:P1560"/>
    <mergeCell ref="Q1560:R1560"/>
    <mergeCell ref="S1560:T1560"/>
    <mergeCell ref="U1560:W1560"/>
    <mergeCell ref="U1558:W1558"/>
    <mergeCell ref="X1558:AA1558"/>
    <mergeCell ref="AB1558:AE1558"/>
    <mergeCell ref="AF1558:AI1558"/>
    <mergeCell ref="K1559:N1559"/>
    <mergeCell ref="O1559:P1559"/>
    <mergeCell ref="Q1559:R1559"/>
    <mergeCell ref="S1559:T1559"/>
    <mergeCell ref="U1559:W1559"/>
    <mergeCell ref="X1559:AA1559"/>
    <mergeCell ref="X1557:AA1557"/>
    <mergeCell ref="AB1557:AE1557"/>
    <mergeCell ref="AF1557:AI1557"/>
    <mergeCell ref="C1558:D1559"/>
    <mergeCell ref="E1558:G1559"/>
    <mergeCell ref="H1558:J1559"/>
    <mergeCell ref="K1558:N1558"/>
    <mergeCell ref="O1558:P1558"/>
    <mergeCell ref="Q1558:R1558"/>
    <mergeCell ref="S1558:T1558"/>
    <mergeCell ref="S1556:T1556"/>
    <mergeCell ref="U1556:W1556"/>
    <mergeCell ref="X1556:AA1556"/>
    <mergeCell ref="AB1556:AE1556"/>
    <mergeCell ref="AF1556:AI1556"/>
    <mergeCell ref="K1557:N1557"/>
    <mergeCell ref="O1557:P1557"/>
    <mergeCell ref="Q1557:R1557"/>
    <mergeCell ref="S1557:T1557"/>
    <mergeCell ref="U1557:W1557"/>
    <mergeCell ref="C1556:D1557"/>
    <mergeCell ref="E1556:G1557"/>
    <mergeCell ref="H1556:J1557"/>
    <mergeCell ref="K1556:N1556"/>
    <mergeCell ref="O1556:P1556"/>
    <mergeCell ref="Q1556:R1556"/>
    <mergeCell ref="AB1554:AE1554"/>
    <mergeCell ref="AF1554:AI1554"/>
    <mergeCell ref="K1555:N1555"/>
    <mergeCell ref="O1555:P1555"/>
    <mergeCell ref="Q1555:R1555"/>
    <mergeCell ref="S1555:T1555"/>
    <mergeCell ref="U1555:W1555"/>
    <mergeCell ref="X1555:AA1555"/>
    <mergeCell ref="AB1555:AE1555"/>
    <mergeCell ref="AF1555:AI1555"/>
    <mergeCell ref="AF1553:AI1553"/>
    <mergeCell ref="C1554:D1555"/>
    <mergeCell ref="E1554:G1555"/>
    <mergeCell ref="H1554:J1555"/>
    <mergeCell ref="K1554:N1554"/>
    <mergeCell ref="O1554:P1554"/>
    <mergeCell ref="Q1554:R1554"/>
    <mergeCell ref="S1554:T1554"/>
    <mergeCell ref="U1554:W1554"/>
    <mergeCell ref="X1554:AA1554"/>
    <mergeCell ref="X1552:AA1552"/>
    <mergeCell ref="AB1552:AE1552"/>
    <mergeCell ref="AF1552:AI1552"/>
    <mergeCell ref="K1553:N1553"/>
    <mergeCell ref="O1553:P1553"/>
    <mergeCell ref="Q1553:R1553"/>
    <mergeCell ref="S1553:T1553"/>
    <mergeCell ref="U1553:W1553"/>
    <mergeCell ref="X1553:AA1553"/>
    <mergeCell ref="AB1553:AE1553"/>
    <mergeCell ref="AB1551:AE1551"/>
    <mergeCell ref="AF1551:AI1551"/>
    <mergeCell ref="C1552:D1553"/>
    <mergeCell ref="E1552:G1553"/>
    <mergeCell ref="H1552:J1553"/>
    <mergeCell ref="K1552:N1552"/>
    <mergeCell ref="O1552:P1552"/>
    <mergeCell ref="Q1552:R1552"/>
    <mergeCell ref="S1552:T1552"/>
    <mergeCell ref="U1552:W1552"/>
    <mergeCell ref="U1550:W1550"/>
    <mergeCell ref="X1550:AA1550"/>
    <mergeCell ref="AB1550:AE1550"/>
    <mergeCell ref="AF1550:AI1550"/>
    <mergeCell ref="K1551:N1551"/>
    <mergeCell ref="O1551:P1551"/>
    <mergeCell ref="Q1551:R1551"/>
    <mergeCell ref="S1551:T1551"/>
    <mergeCell ref="U1551:W1551"/>
    <mergeCell ref="X1551:AA1551"/>
    <mergeCell ref="X1549:AA1549"/>
    <mergeCell ref="AB1549:AE1549"/>
    <mergeCell ref="AF1549:AI1549"/>
    <mergeCell ref="C1550:D1551"/>
    <mergeCell ref="E1550:G1551"/>
    <mergeCell ref="H1550:J1551"/>
    <mergeCell ref="K1550:N1550"/>
    <mergeCell ref="O1550:P1550"/>
    <mergeCell ref="Q1550:R1550"/>
    <mergeCell ref="S1550:T1550"/>
    <mergeCell ref="S1548:T1548"/>
    <mergeCell ref="U1548:W1548"/>
    <mergeCell ref="X1548:AA1548"/>
    <mergeCell ref="AB1548:AE1548"/>
    <mergeCell ref="AF1548:AI1548"/>
    <mergeCell ref="K1549:N1549"/>
    <mergeCell ref="O1549:P1549"/>
    <mergeCell ref="Q1549:R1549"/>
    <mergeCell ref="S1549:T1549"/>
    <mergeCell ref="U1549:W1549"/>
    <mergeCell ref="S1547:T1547"/>
    <mergeCell ref="X1547:AA1547"/>
    <mergeCell ref="AB1547:AE1547"/>
    <mergeCell ref="AF1547:AI1547"/>
    <mergeCell ref="C1548:D1549"/>
    <mergeCell ref="E1548:G1549"/>
    <mergeCell ref="H1548:J1549"/>
    <mergeCell ref="K1548:N1548"/>
    <mergeCell ref="O1548:P1548"/>
    <mergeCell ref="Q1548:R1548"/>
    <mergeCell ref="AD1542:AF1542"/>
    <mergeCell ref="C1546:D1547"/>
    <mergeCell ref="E1546:G1547"/>
    <mergeCell ref="H1546:J1547"/>
    <mergeCell ref="K1546:N1547"/>
    <mergeCell ref="O1546:T1546"/>
    <mergeCell ref="U1546:W1547"/>
    <mergeCell ref="X1546:AI1546"/>
    <mergeCell ref="O1547:P1547"/>
    <mergeCell ref="Q1547:R1547"/>
    <mergeCell ref="AB1540:AE1540"/>
    <mergeCell ref="AF1540:AI1540"/>
    <mergeCell ref="K1541:N1541"/>
    <mergeCell ref="O1541:P1541"/>
    <mergeCell ref="Q1541:R1541"/>
    <mergeCell ref="S1541:T1541"/>
    <mergeCell ref="U1541:W1541"/>
    <mergeCell ref="X1541:AA1541"/>
    <mergeCell ref="AB1541:AE1541"/>
    <mergeCell ref="AF1541:AI1541"/>
    <mergeCell ref="AF1539:AI1539"/>
    <mergeCell ref="C1540:D1541"/>
    <mergeCell ref="E1540:G1541"/>
    <mergeCell ref="H1540:J1541"/>
    <mergeCell ref="K1540:N1540"/>
    <mergeCell ref="O1540:P1540"/>
    <mergeCell ref="Q1540:R1540"/>
    <mergeCell ref="S1540:T1540"/>
    <mergeCell ref="U1540:W1540"/>
    <mergeCell ref="X1540:AA1540"/>
    <mergeCell ref="X1538:AA1538"/>
    <mergeCell ref="AB1538:AE1538"/>
    <mergeCell ref="AF1538:AI1538"/>
    <mergeCell ref="K1539:N1539"/>
    <mergeCell ref="O1539:P1539"/>
    <mergeCell ref="Q1539:R1539"/>
    <mergeCell ref="S1539:T1539"/>
    <mergeCell ref="U1539:W1539"/>
    <mergeCell ref="X1539:AA1539"/>
    <mergeCell ref="AB1539:AE1539"/>
    <mergeCell ref="AB1537:AE1537"/>
    <mergeCell ref="AF1537:AI1537"/>
    <mergeCell ref="C1538:D1539"/>
    <mergeCell ref="E1538:G1539"/>
    <mergeCell ref="H1538:J1539"/>
    <mergeCell ref="K1538:N1538"/>
    <mergeCell ref="O1538:P1538"/>
    <mergeCell ref="Q1538:R1538"/>
    <mergeCell ref="S1538:T1538"/>
    <mergeCell ref="U1538:W1538"/>
    <mergeCell ref="U1536:W1536"/>
    <mergeCell ref="X1536:AA1536"/>
    <mergeCell ref="AB1536:AE1536"/>
    <mergeCell ref="AF1536:AI1536"/>
    <mergeCell ref="K1537:N1537"/>
    <mergeCell ref="O1537:P1537"/>
    <mergeCell ref="Q1537:R1537"/>
    <mergeCell ref="S1537:T1537"/>
    <mergeCell ref="U1537:W1537"/>
    <mergeCell ref="X1537:AA1537"/>
    <mergeCell ref="X1535:AA1535"/>
    <mergeCell ref="AB1535:AE1535"/>
    <mergeCell ref="AF1535:AI1535"/>
    <mergeCell ref="C1536:D1537"/>
    <mergeCell ref="E1536:G1537"/>
    <mergeCell ref="H1536:J1537"/>
    <mergeCell ref="K1536:N1536"/>
    <mergeCell ref="O1536:P1536"/>
    <mergeCell ref="Q1536:R1536"/>
    <mergeCell ref="S1536:T1536"/>
    <mergeCell ref="S1534:T1534"/>
    <mergeCell ref="U1534:W1534"/>
    <mergeCell ref="X1534:AA1534"/>
    <mergeCell ref="AB1534:AE1534"/>
    <mergeCell ref="AF1534:AI1534"/>
    <mergeCell ref="K1535:N1535"/>
    <mergeCell ref="O1535:P1535"/>
    <mergeCell ref="Q1535:R1535"/>
    <mergeCell ref="S1535:T1535"/>
    <mergeCell ref="U1535:W1535"/>
    <mergeCell ref="C1534:D1535"/>
    <mergeCell ref="E1534:G1535"/>
    <mergeCell ref="H1534:J1535"/>
    <mergeCell ref="K1534:N1534"/>
    <mergeCell ref="O1534:P1534"/>
    <mergeCell ref="Q1534:R1534"/>
    <mergeCell ref="AB1532:AE1532"/>
    <mergeCell ref="AF1532:AI1532"/>
    <mergeCell ref="K1533:N1533"/>
    <mergeCell ref="O1533:P1533"/>
    <mergeCell ref="Q1533:R1533"/>
    <mergeCell ref="S1533:T1533"/>
    <mergeCell ref="U1533:W1533"/>
    <mergeCell ref="X1533:AA1533"/>
    <mergeCell ref="AB1533:AE1533"/>
    <mergeCell ref="AF1533:AI1533"/>
    <mergeCell ref="AF1531:AI1531"/>
    <mergeCell ref="C1532:D1533"/>
    <mergeCell ref="E1532:G1533"/>
    <mergeCell ref="H1532:J1533"/>
    <mergeCell ref="K1532:N1532"/>
    <mergeCell ref="O1532:P1532"/>
    <mergeCell ref="Q1532:R1532"/>
    <mergeCell ref="S1532:T1532"/>
    <mergeCell ref="U1532:W1532"/>
    <mergeCell ref="X1532:AA1532"/>
    <mergeCell ref="X1530:AA1530"/>
    <mergeCell ref="AB1530:AE1530"/>
    <mergeCell ref="AF1530:AI1530"/>
    <mergeCell ref="K1531:N1531"/>
    <mergeCell ref="O1531:P1531"/>
    <mergeCell ref="Q1531:R1531"/>
    <mergeCell ref="S1531:T1531"/>
    <mergeCell ref="U1531:W1531"/>
    <mergeCell ref="X1531:AA1531"/>
    <mergeCell ref="AB1531:AE1531"/>
    <mergeCell ref="AB1529:AE1529"/>
    <mergeCell ref="AF1529:AI1529"/>
    <mergeCell ref="C1530:D1531"/>
    <mergeCell ref="E1530:G1531"/>
    <mergeCell ref="H1530:J1531"/>
    <mergeCell ref="K1530:N1530"/>
    <mergeCell ref="O1530:P1530"/>
    <mergeCell ref="Q1530:R1530"/>
    <mergeCell ref="S1530:T1530"/>
    <mergeCell ref="U1530:W1530"/>
    <mergeCell ref="U1528:W1528"/>
    <mergeCell ref="X1528:AA1528"/>
    <mergeCell ref="AB1528:AE1528"/>
    <mergeCell ref="AF1528:AI1528"/>
    <mergeCell ref="K1529:N1529"/>
    <mergeCell ref="O1529:P1529"/>
    <mergeCell ref="Q1529:R1529"/>
    <mergeCell ref="S1529:T1529"/>
    <mergeCell ref="U1529:W1529"/>
    <mergeCell ref="X1529:AA1529"/>
    <mergeCell ref="X1527:AA1527"/>
    <mergeCell ref="AB1527:AE1527"/>
    <mergeCell ref="AF1527:AI1527"/>
    <mergeCell ref="C1528:D1529"/>
    <mergeCell ref="E1528:G1529"/>
    <mergeCell ref="H1528:J1529"/>
    <mergeCell ref="K1528:N1528"/>
    <mergeCell ref="O1528:P1528"/>
    <mergeCell ref="Q1528:R1528"/>
    <mergeCell ref="S1528:T1528"/>
    <mergeCell ref="S1526:T1526"/>
    <mergeCell ref="U1526:W1526"/>
    <mergeCell ref="X1526:AA1526"/>
    <mergeCell ref="AB1526:AE1526"/>
    <mergeCell ref="AF1526:AI1526"/>
    <mergeCell ref="K1527:N1527"/>
    <mergeCell ref="O1527:P1527"/>
    <mergeCell ref="Q1527:R1527"/>
    <mergeCell ref="S1527:T1527"/>
    <mergeCell ref="U1527:W1527"/>
    <mergeCell ref="C1526:D1527"/>
    <mergeCell ref="E1526:G1527"/>
    <mergeCell ref="H1526:J1527"/>
    <mergeCell ref="K1526:N1526"/>
    <mergeCell ref="O1526:P1526"/>
    <mergeCell ref="Q1526:R1526"/>
    <mergeCell ref="AB1524:AE1524"/>
    <mergeCell ref="AF1524:AI1524"/>
    <mergeCell ref="K1525:N1525"/>
    <mergeCell ref="O1525:P1525"/>
    <mergeCell ref="Q1525:R1525"/>
    <mergeCell ref="S1525:T1525"/>
    <mergeCell ref="U1525:W1525"/>
    <mergeCell ref="X1525:AA1525"/>
    <mergeCell ref="AB1525:AE1525"/>
    <mergeCell ref="AF1525:AI1525"/>
    <mergeCell ref="AF1523:AI1523"/>
    <mergeCell ref="C1524:D1525"/>
    <mergeCell ref="E1524:G1525"/>
    <mergeCell ref="H1524:J1525"/>
    <mergeCell ref="K1524:N1524"/>
    <mergeCell ref="O1524:P1524"/>
    <mergeCell ref="Q1524:R1524"/>
    <mergeCell ref="S1524:T1524"/>
    <mergeCell ref="U1524:W1524"/>
    <mergeCell ref="X1524:AA1524"/>
    <mergeCell ref="X1522:AA1522"/>
    <mergeCell ref="AB1522:AE1522"/>
    <mergeCell ref="AF1522:AI1522"/>
    <mergeCell ref="K1523:N1523"/>
    <mergeCell ref="O1523:P1523"/>
    <mergeCell ref="Q1523:R1523"/>
    <mergeCell ref="S1523:T1523"/>
    <mergeCell ref="U1523:W1523"/>
    <mergeCell ref="X1523:AA1523"/>
    <mergeCell ref="AB1523:AE1523"/>
    <mergeCell ref="AB1521:AE1521"/>
    <mergeCell ref="AF1521:AI1521"/>
    <mergeCell ref="C1522:D1523"/>
    <mergeCell ref="E1522:G1523"/>
    <mergeCell ref="H1522:J1523"/>
    <mergeCell ref="K1522:N1522"/>
    <mergeCell ref="O1522:P1522"/>
    <mergeCell ref="Q1522:R1522"/>
    <mergeCell ref="S1522:T1522"/>
    <mergeCell ref="U1522:W1522"/>
    <mergeCell ref="U1520:W1520"/>
    <mergeCell ref="X1520:AA1520"/>
    <mergeCell ref="AB1520:AE1520"/>
    <mergeCell ref="AF1520:AI1520"/>
    <mergeCell ref="K1521:N1521"/>
    <mergeCell ref="O1521:P1521"/>
    <mergeCell ref="Q1521:R1521"/>
    <mergeCell ref="S1521:T1521"/>
    <mergeCell ref="U1521:W1521"/>
    <mergeCell ref="X1521:AA1521"/>
    <mergeCell ref="X1519:AA1519"/>
    <mergeCell ref="AB1519:AE1519"/>
    <mergeCell ref="AF1519:AI1519"/>
    <mergeCell ref="C1520:D1521"/>
    <mergeCell ref="E1520:G1521"/>
    <mergeCell ref="H1520:J1521"/>
    <mergeCell ref="K1520:N1520"/>
    <mergeCell ref="O1520:P1520"/>
    <mergeCell ref="Q1520:R1520"/>
    <mergeCell ref="S1520:T1520"/>
    <mergeCell ref="S1518:T1518"/>
    <mergeCell ref="U1518:W1518"/>
    <mergeCell ref="X1518:AA1518"/>
    <mergeCell ref="AB1518:AE1518"/>
    <mergeCell ref="AF1518:AI1518"/>
    <mergeCell ref="K1519:N1519"/>
    <mergeCell ref="O1519:P1519"/>
    <mergeCell ref="Q1519:R1519"/>
    <mergeCell ref="S1519:T1519"/>
    <mergeCell ref="U1519:W1519"/>
    <mergeCell ref="C1518:D1519"/>
    <mergeCell ref="E1518:G1519"/>
    <mergeCell ref="H1518:J1519"/>
    <mergeCell ref="K1518:N1518"/>
    <mergeCell ref="O1518:P1518"/>
    <mergeCell ref="Q1518:R1518"/>
    <mergeCell ref="AB1516:AE1516"/>
    <mergeCell ref="AF1516:AI1516"/>
    <mergeCell ref="K1517:N1517"/>
    <mergeCell ref="O1517:P1517"/>
    <mergeCell ref="Q1517:R1517"/>
    <mergeCell ref="S1517:T1517"/>
    <mergeCell ref="U1517:W1517"/>
    <mergeCell ref="X1517:AA1517"/>
    <mergeCell ref="AB1517:AE1517"/>
    <mergeCell ref="AF1517:AI1517"/>
    <mergeCell ref="AF1515:AI1515"/>
    <mergeCell ref="C1516:D1517"/>
    <mergeCell ref="E1516:G1517"/>
    <mergeCell ref="H1516:J1517"/>
    <mergeCell ref="K1516:N1516"/>
    <mergeCell ref="O1516:P1516"/>
    <mergeCell ref="Q1516:R1516"/>
    <mergeCell ref="S1516:T1516"/>
    <mergeCell ref="U1516:W1516"/>
    <mergeCell ref="X1516:AA1516"/>
    <mergeCell ref="X1514:AA1514"/>
    <mergeCell ref="AB1514:AE1514"/>
    <mergeCell ref="AF1514:AI1514"/>
    <mergeCell ref="K1515:N1515"/>
    <mergeCell ref="O1515:P1515"/>
    <mergeCell ref="Q1515:R1515"/>
    <mergeCell ref="S1515:T1515"/>
    <mergeCell ref="U1515:W1515"/>
    <mergeCell ref="X1515:AA1515"/>
    <mergeCell ref="AB1515:AE1515"/>
    <mergeCell ref="AB1513:AE1513"/>
    <mergeCell ref="AF1513:AI1513"/>
    <mergeCell ref="C1514:D1515"/>
    <mergeCell ref="E1514:G1515"/>
    <mergeCell ref="H1514:J1515"/>
    <mergeCell ref="K1514:N1514"/>
    <mergeCell ref="O1514:P1514"/>
    <mergeCell ref="Q1514:R1514"/>
    <mergeCell ref="S1514:T1514"/>
    <mergeCell ref="U1514:W1514"/>
    <mergeCell ref="K1513:N1513"/>
    <mergeCell ref="O1513:P1513"/>
    <mergeCell ref="Q1513:R1513"/>
    <mergeCell ref="S1513:T1513"/>
    <mergeCell ref="U1513:W1513"/>
    <mergeCell ref="X1513:AA1513"/>
    <mergeCell ref="Q1512:R1512"/>
    <mergeCell ref="S1512:T1512"/>
    <mergeCell ref="U1512:W1512"/>
    <mergeCell ref="X1512:AA1512"/>
    <mergeCell ref="AB1512:AE1512"/>
    <mergeCell ref="AF1512:AI1512"/>
    <mergeCell ref="Q1511:R1511"/>
    <mergeCell ref="S1511:T1511"/>
    <mergeCell ref="X1511:AA1511"/>
    <mergeCell ref="AB1511:AE1511"/>
    <mergeCell ref="AF1511:AI1511"/>
    <mergeCell ref="C1512:D1513"/>
    <mergeCell ref="E1512:G1513"/>
    <mergeCell ref="H1512:J1513"/>
    <mergeCell ref="K1512:N1512"/>
    <mergeCell ref="O1512:P1512"/>
    <mergeCell ref="AF1505:AI1505"/>
    <mergeCell ref="AD1506:AF1506"/>
    <mergeCell ref="C1510:D1511"/>
    <mergeCell ref="E1510:G1511"/>
    <mergeCell ref="H1510:J1511"/>
    <mergeCell ref="K1510:N1511"/>
    <mergeCell ref="O1510:T1510"/>
    <mergeCell ref="U1510:W1511"/>
    <mergeCell ref="X1510:AI1510"/>
    <mergeCell ref="O1511:P1511"/>
    <mergeCell ref="AB1504:AE1504"/>
    <mergeCell ref="AF1504:AI1504"/>
    <mergeCell ref="AK1504:AN1505"/>
    <mergeCell ref="K1505:N1505"/>
    <mergeCell ref="O1505:P1505"/>
    <mergeCell ref="Q1505:R1505"/>
    <mergeCell ref="S1505:T1505"/>
    <mergeCell ref="U1505:W1505"/>
    <mergeCell ref="X1505:AA1505"/>
    <mergeCell ref="AB1505:AE1505"/>
    <mergeCell ref="AF1503:AI1503"/>
    <mergeCell ref="C1504:D1505"/>
    <mergeCell ref="E1504:G1505"/>
    <mergeCell ref="H1504:J1505"/>
    <mergeCell ref="K1504:N1504"/>
    <mergeCell ref="O1504:P1504"/>
    <mergeCell ref="Q1504:R1504"/>
    <mergeCell ref="S1504:T1504"/>
    <mergeCell ref="U1504:W1504"/>
    <mergeCell ref="X1504:AA1504"/>
    <mergeCell ref="AB1502:AE1502"/>
    <mergeCell ref="AF1502:AI1502"/>
    <mergeCell ref="AK1502:AN1503"/>
    <mergeCell ref="K1503:N1503"/>
    <mergeCell ref="O1503:P1503"/>
    <mergeCell ref="Q1503:R1503"/>
    <mergeCell ref="S1503:T1503"/>
    <mergeCell ref="U1503:W1503"/>
    <mergeCell ref="X1503:AA1503"/>
    <mergeCell ref="AB1503:AE1503"/>
    <mergeCell ref="AF1501:AI1501"/>
    <mergeCell ref="C1502:D1503"/>
    <mergeCell ref="E1502:G1503"/>
    <mergeCell ref="H1502:J1503"/>
    <mergeCell ref="K1502:N1502"/>
    <mergeCell ref="O1502:P1502"/>
    <mergeCell ref="Q1502:R1502"/>
    <mergeCell ref="S1502:T1502"/>
    <mergeCell ref="U1502:W1502"/>
    <mergeCell ref="X1502:AA1502"/>
    <mergeCell ref="AB1500:AE1500"/>
    <mergeCell ref="AF1500:AI1500"/>
    <mergeCell ref="AK1500:AN1501"/>
    <mergeCell ref="K1501:N1501"/>
    <mergeCell ref="O1501:P1501"/>
    <mergeCell ref="Q1501:R1501"/>
    <mergeCell ref="S1501:T1501"/>
    <mergeCell ref="U1501:W1501"/>
    <mergeCell ref="X1501:AA1501"/>
    <mergeCell ref="AB1501:AE1501"/>
    <mergeCell ref="AF1499:AI1499"/>
    <mergeCell ref="C1500:D1501"/>
    <mergeCell ref="E1500:G1501"/>
    <mergeCell ref="H1500:J1501"/>
    <mergeCell ref="K1500:N1500"/>
    <mergeCell ref="O1500:P1500"/>
    <mergeCell ref="Q1500:R1500"/>
    <mergeCell ref="S1500:T1500"/>
    <mergeCell ref="U1500:W1500"/>
    <mergeCell ref="X1500:AA1500"/>
    <mergeCell ref="AB1498:AE1498"/>
    <mergeCell ref="AF1498:AI1498"/>
    <mergeCell ref="AK1498:AN1499"/>
    <mergeCell ref="K1499:N1499"/>
    <mergeCell ref="O1499:P1499"/>
    <mergeCell ref="Q1499:R1499"/>
    <mergeCell ref="S1499:T1499"/>
    <mergeCell ref="U1499:W1499"/>
    <mergeCell ref="X1499:AA1499"/>
    <mergeCell ref="AB1499:AE1499"/>
    <mergeCell ref="AF1497:AI1497"/>
    <mergeCell ref="C1498:D1499"/>
    <mergeCell ref="E1498:G1499"/>
    <mergeCell ref="H1498:J1499"/>
    <mergeCell ref="K1498:N1498"/>
    <mergeCell ref="O1498:P1498"/>
    <mergeCell ref="Q1498:R1498"/>
    <mergeCell ref="S1498:T1498"/>
    <mergeCell ref="U1498:W1498"/>
    <mergeCell ref="X1498:AA1498"/>
    <mergeCell ref="AB1496:AE1496"/>
    <mergeCell ref="AF1496:AI1496"/>
    <mergeCell ref="AK1496:AN1497"/>
    <mergeCell ref="K1497:N1497"/>
    <mergeCell ref="O1497:P1497"/>
    <mergeCell ref="Q1497:R1497"/>
    <mergeCell ref="S1497:T1497"/>
    <mergeCell ref="U1497:W1497"/>
    <mergeCell ref="X1497:AA1497"/>
    <mergeCell ref="AB1497:AE1497"/>
    <mergeCell ref="AF1495:AI1495"/>
    <mergeCell ref="C1496:D1497"/>
    <mergeCell ref="E1496:G1497"/>
    <mergeCell ref="H1496:J1497"/>
    <mergeCell ref="K1496:N1496"/>
    <mergeCell ref="O1496:P1496"/>
    <mergeCell ref="Q1496:R1496"/>
    <mergeCell ref="S1496:T1496"/>
    <mergeCell ref="U1496:W1496"/>
    <mergeCell ref="X1496:AA1496"/>
    <mergeCell ref="AB1494:AE1494"/>
    <mergeCell ref="AF1494:AI1494"/>
    <mergeCell ref="AK1494:AN1495"/>
    <mergeCell ref="K1495:N1495"/>
    <mergeCell ref="O1495:P1495"/>
    <mergeCell ref="Q1495:R1495"/>
    <mergeCell ref="S1495:T1495"/>
    <mergeCell ref="U1495:W1495"/>
    <mergeCell ref="X1495:AA1495"/>
    <mergeCell ref="AB1495:AE1495"/>
    <mergeCell ref="AF1493:AI1493"/>
    <mergeCell ref="C1494:D1495"/>
    <mergeCell ref="E1494:G1495"/>
    <mergeCell ref="H1494:J1495"/>
    <mergeCell ref="K1494:N1494"/>
    <mergeCell ref="O1494:P1494"/>
    <mergeCell ref="Q1494:R1494"/>
    <mergeCell ref="S1494:T1494"/>
    <mergeCell ref="U1494:W1494"/>
    <mergeCell ref="X1494:AA1494"/>
    <mergeCell ref="AB1492:AE1492"/>
    <mergeCell ref="AF1492:AI1492"/>
    <mergeCell ref="AK1492:AN1493"/>
    <mergeCell ref="K1493:N1493"/>
    <mergeCell ref="O1493:P1493"/>
    <mergeCell ref="Q1493:R1493"/>
    <mergeCell ref="S1493:T1493"/>
    <mergeCell ref="U1493:W1493"/>
    <mergeCell ref="X1493:AA1493"/>
    <mergeCell ref="AB1493:AE1493"/>
    <mergeCell ref="AF1491:AI1491"/>
    <mergeCell ref="C1492:D1493"/>
    <mergeCell ref="E1492:G1493"/>
    <mergeCell ref="H1492:J1493"/>
    <mergeCell ref="K1492:N1492"/>
    <mergeCell ref="O1492:P1492"/>
    <mergeCell ref="Q1492:R1492"/>
    <mergeCell ref="S1492:T1492"/>
    <mergeCell ref="U1492:W1492"/>
    <mergeCell ref="X1492:AA1492"/>
    <mergeCell ref="AB1490:AE1490"/>
    <mergeCell ref="AF1490:AI1490"/>
    <mergeCell ref="AK1490:AN1491"/>
    <mergeCell ref="K1491:N1491"/>
    <mergeCell ref="O1491:P1491"/>
    <mergeCell ref="Q1491:R1491"/>
    <mergeCell ref="S1491:T1491"/>
    <mergeCell ref="U1491:W1491"/>
    <mergeCell ref="X1491:AA1491"/>
    <mergeCell ref="AB1491:AE1491"/>
    <mergeCell ref="AF1489:AI1489"/>
    <mergeCell ref="C1490:D1491"/>
    <mergeCell ref="E1490:G1491"/>
    <mergeCell ref="H1490:J1491"/>
    <mergeCell ref="K1490:N1490"/>
    <mergeCell ref="O1490:P1490"/>
    <mergeCell ref="Q1490:R1490"/>
    <mergeCell ref="S1490:T1490"/>
    <mergeCell ref="U1490:W1490"/>
    <mergeCell ref="X1490:AA1490"/>
    <mergeCell ref="AB1488:AE1488"/>
    <mergeCell ref="AF1488:AI1488"/>
    <mergeCell ref="AK1488:AN1489"/>
    <mergeCell ref="K1489:N1489"/>
    <mergeCell ref="O1489:P1489"/>
    <mergeCell ref="Q1489:R1489"/>
    <mergeCell ref="S1489:T1489"/>
    <mergeCell ref="U1489:W1489"/>
    <mergeCell ref="X1489:AA1489"/>
    <mergeCell ref="AB1489:AE1489"/>
    <mergeCell ref="AF1487:AI1487"/>
    <mergeCell ref="C1488:D1489"/>
    <mergeCell ref="E1488:G1489"/>
    <mergeCell ref="H1488:J1489"/>
    <mergeCell ref="K1488:N1488"/>
    <mergeCell ref="O1488:P1488"/>
    <mergeCell ref="Q1488:R1488"/>
    <mergeCell ref="S1488:T1488"/>
    <mergeCell ref="U1488:W1488"/>
    <mergeCell ref="X1488:AA1488"/>
    <mergeCell ref="AB1486:AE1486"/>
    <mergeCell ref="AF1486:AI1486"/>
    <mergeCell ref="AK1486:AN1487"/>
    <mergeCell ref="K1487:N1487"/>
    <mergeCell ref="O1487:P1487"/>
    <mergeCell ref="Q1487:R1487"/>
    <mergeCell ref="S1487:T1487"/>
    <mergeCell ref="U1487:W1487"/>
    <mergeCell ref="X1487:AA1487"/>
    <mergeCell ref="AB1487:AE1487"/>
    <mergeCell ref="AF1485:AI1485"/>
    <mergeCell ref="C1486:D1487"/>
    <mergeCell ref="E1486:G1487"/>
    <mergeCell ref="H1486:J1487"/>
    <mergeCell ref="K1486:N1486"/>
    <mergeCell ref="O1486:P1486"/>
    <mergeCell ref="Q1486:R1486"/>
    <mergeCell ref="S1486:T1486"/>
    <mergeCell ref="U1486:W1486"/>
    <mergeCell ref="X1486:AA1486"/>
    <mergeCell ref="AB1484:AE1484"/>
    <mergeCell ref="AF1484:AI1484"/>
    <mergeCell ref="AK1484:AN1485"/>
    <mergeCell ref="K1485:N1485"/>
    <mergeCell ref="O1485:P1485"/>
    <mergeCell ref="Q1485:R1485"/>
    <mergeCell ref="S1485:T1485"/>
    <mergeCell ref="U1485:W1485"/>
    <mergeCell ref="X1485:AA1485"/>
    <mergeCell ref="AB1485:AE1485"/>
    <mergeCell ref="AF1483:AI1483"/>
    <mergeCell ref="C1484:D1485"/>
    <mergeCell ref="E1484:G1485"/>
    <mergeCell ref="H1484:J1485"/>
    <mergeCell ref="K1484:N1484"/>
    <mergeCell ref="O1484:P1484"/>
    <mergeCell ref="Q1484:R1484"/>
    <mergeCell ref="S1484:T1484"/>
    <mergeCell ref="U1484:W1484"/>
    <mergeCell ref="X1484:AA1484"/>
    <mergeCell ref="AB1482:AE1482"/>
    <mergeCell ref="AF1482:AI1482"/>
    <mergeCell ref="AK1482:AN1483"/>
    <mergeCell ref="K1483:N1483"/>
    <mergeCell ref="O1483:P1483"/>
    <mergeCell ref="Q1483:R1483"/>
    <mergeCell ref="S1483:T1483"/>
    <mergeCell ref="U1483:W1483"/>
    <mergeCell ref="X1483:AA1483"/>
    <mergeCell ref="AB1483:AE1483"/>
    <mergeCell ref="AF1481:AI1481"/>
    <mergeCell ref="C1482:D1483"/>
    <mergeCell ref="E1482:G1483"/>
    <mergeCell ref="H1482:J1483"/>
    <mergeCell ref="K1482:N1482"/>
    <mergeCell ref="O1482:P1482"/>
    <mergeCell ref="Q1482:R1482"/>
    <mergeCell ref="S1482:T1482"/>
    <mergeCell ref="U1482:W1482"/>
    <mergeCell ref="X1482:AA1482"/>
    <mergeCell ref="AB1480:AE1480"/>
    <mergeCell ref="AF1480:AI1480"/>
    <mergeCell ref="AK1480:AN1481"/>
    <mergeCell ref="K1481:N1481"/>
    <mergeCell ref="O1481:P1481"/>
    <mergeCell ref="Q1481:R1481"/>
    <mergeCell ref="S1481:T1481"/>
    <mergeCell ref="U1481:W1481"/>
    <mergeCell ref="X1481:AA1481"/>
    <mergeCell ref="AB1481:AE1481"/>
    <mergeCell ref="AF1479:AI1479"/>
    <mergeCell ref="C1480:D1481"/>
    <mergeCell ref="E1480:G1481"/>
    <mergeCell ref="H1480:J1481"/>
    <mergeCell ref="K1480:N1480"/>
    <mergeCell ref="O1480:P1480"/>
    <mergeCell ref="Q1480:R1480"/>
    <mergeCell ref="S1480:T1480"/>
    <mergeCell ref="U1480:W1480"/>
    <mergeCell ref="X1480:AA1480"/>
    <mergeCell ref="AB1478:AE1478"/>
    <mergeCell ref="AF1478:AI1478"/>
    <mergeCell ref="AK1478:AN1479"/>
    <mergeCell ref="K1479:N1479"/>
    <mergeCell ref="O1479:P1479"/>
    <mergeCell ref="Q1479:R1479"/>
    <mergeCell ref="S1479:T1479"/>
    <mergeCell ref="U1479:W1479"/>
    <mergeCell ref="X1479:AA1479"/>
    <mergeCell ref="AB1479:AE1479"/>
    <mergeCell ref="AF1477:AI1477"/>
    <mergeCell ref="C1478:D1479"/>
    <mergeCell ref="E1478:G1479"/>
    <mergeCell ref="H1478:J1479"/>
    <mergeCell ref="K1478:N1478"/>
    <mergeCell ref="O1478:P1478"/>
    <mergeCell ref="Q1478:R1478"/>
    <mergeCell ref="S1478:T1478"/>
    <mergeCell ref="U1478:W1478"/>
    <mergeCell ref="X1478:AA1478"/>
    <mergeCell ref="S1476:T1476"/>
    <mergeCell ref="U1476:W1476"/>
    <mergeCell ref="X1476:AA1476"/>
    <mergeCell ref="AB1476:AE1476"/>
    <mergeCell ref="AF1476:AI1476"/>
    <mergeCell ref="AK1476:AN1477"/>
    <mergeCell ref="S1477:T1477"/>
    <mergeCell ref="U1477:W1477"/>
    <mergeCell ref="X1477:AA1477"/>
    <mergeCell ref="AB1477:AE1477"/>
    <mergeCell ref="C1476:D1477"/>
    <mergeCell ref="E1476:G1477"/>
    <mergeCell ref="H1476:J1477"/>
    <mergeCell ref="K1476:N1476"/>
    <mergeCell ref="O1476:P1476"/>
    <mergeCell ref="Q1476:R1476"/>
    <mergeCell ref="K1477:N1477"/>
    <mergeCell ref="O1477:P1477"/>
    <mergeCell ref="Q1477:R1477"/>
    <mergeCell ref="AK1474:AN1475"/>
    <mergeCell ref="O1475:P1475"/>
    <mergeCell ref="Q1475:R1475"/>
    <mergeCell ref="S1475:T1475"/>
    <mergeCell ref="X1475:AA1475"/>
    <mergeCell ref="AB1475:AE1475"/>
    <mergeCell ref="AF1475:AI1475"/>
    <mergeCell ref="AF1469:AI1469"/>
    <mergeCell ref="AD1470:AF1470"/>
    <mergeCell ref="C1474:D1475"/>
    <mergeCell ref="E1474:G1475"/>
    <mergeCell ref="H1474:J1475"/>
    <mergeCell ref="K1474:N1475"/>
    <mergeCell ref="O1474:T1474"/>
    <mergeCell ref="U1474:W1475"/>
    <mergeCell ref="X1474:AI1474"/>
    <mergeCell ref="AB1468:AE1468"/>
    <mergeCell ref="AF1468:AI1468"/>
    <mergeCell ref="AK1468:AN1469"/>
    <mergeCell ref="K1469:N1469"/>
    <mergeCell ref="O1469:P1469"/>
    <mergeCell ref="Q1469:R1469"/>
    <mergeCell ref="S1469:T1469"/>
    <mergeCell ref="U1469:W1469"/>
    <mergeCell ref="X1469:AA1469"/>
    <mergeCell ref="AB1469:AE1469"/>
    <mergeCell ref="AF1467:AI1467"/>
    <mergeCell ref="C1468:D1469"/>
    <mergeCell ref="E1468:G1469"/>
    <mergeCell ref="H1468:J1469"/>
    <mergeCell ref="K1468:N1468"/>
    <mergeCell ref="O1468:P1468"/>
    <mergeCell ref="Q1468:R1468"/>
    <mergeCell ref="S1468:T1468"/>
    <mergeCell ref="U1468:W1468"/>
    <mergeCell ref="X1468:AA1468"/>
    <mergeCell ref="AB1466:AE1466"/>
    <mergeCell ref="AF1466:AI1466"/>
    <mergeCell ref="AK1466:AN1467"/>
    <mergeCell ref="K1467:N1467"/>
    <mergeCell ref="O1467:P1467"/>
    <mergeCell ref="Q1467:R1467"/>
    <mergeCell ref="S1467:T1467"/>
    <mergeCell ref="U1467:W1467"/>
    <mergeCell ref="X1467:AA1467"/>
    <mergeCell ref="AB1467:AE1467"/>
    <mergeCell ref="AF1465:AI1465"/>
    <mergeCell ref="C1466:D1467"/>
    <mergeCell ref="E1466:G1467"/>
    <mergeCell ref="H1466:J1467"/>
    <mergeCell ref="K1466:N1466"/>
    <mergeCell ref="O1466:P1466"/>
    <mergeCell ref="Q1466:R1466"/>
    <mergeCell ref="S1466:T1466"/>
    <mergeCell ref="U1466:W1466"/>
    <mergeCell ref="X1466:AA1466"/>
    <mergeCell ref="AB1464:AE1464"/>
    <mergeCell ref="AF1464:AI1464"/>
    <mergeCell ref="AK1464:AN1465"/>
    <mergeCell ref="K1465:N1465"/>
    <mergeCell ref="O1465:P1465"/>
    <mergeCell ref="Q1465:R1465"/>
    <mergeCell ref="S1465:T1465"/>
    <mergeCell ref="U1465:W1465"/>
    <mergeCell ref="X1465:AA1465"/>
    <mergeCell ref="AB1465:AE1465"/>
    <mergeCell ref="AF1463:AI1463"/>
    <mergeCell ref="C1464:D1465"/>
    <mergeCell ref="E1464:G1465"/>
    <mergeCell ref="H1464:J1465"/>
    <mergeCell ref="K1464:N1464"/>
    <mergeCell ref="O1464:P1464"/>
    <mergeCell ref="Q1464:R1464"/>
    <mergeCell ref="S1464:T1464"/>
    <mergeCell ref="U1464:W1464"/>
    <mergeCell ref="X1464:AA1464"/>
    <mergeCell ref="AB1462:AE1462"/>
    <mergeCell ref="AF1462:AI1462"/>
    <mergeCell ref="AK1462:AN1463"/>
    <mergeCell ref="K1463:N1463"/>
    <mergeCell ref="O1463:P1463"/>
    <mergeCell ref="Q1463:R1463"/>
    <mergeCell ref="S1463:T1463"/>
    <mergeCell ref="U1463:W1463"/>
    <mergeCell ref="X1463:AA1463"/>
    <mergeCell ref="AB1463:AE1463"/>
    <mergeCell ref="AF1461:AI1461"/>
    <mergeCell ref="C1462:D1463"/>
    <mergeCell ref="E1462:G1463"/>
    <mergeCell ref="H1462:J1463"/>
    <mergeCell ref="K1462:N1462"/>
    <mergeCell ref="O1462:P1462"/>
    <mergeCell ref="Q1462:R1462"/>
    <mergeCell ref="S1462:T1462"/>
    <mergeCell ref="U1462:W1462"/>
    <mergeCell ref="X1462:AA1462"/>
    <mergeCell ref="AB1460:AE1460"/>
    <mergeCell ref="AF1460:AI1460"/>
    <mergeCell ref="AK1460:AN1461"/>
    <mergeCell ref="K1461:N1461"/>
    <mergeCell ref="O1461:P1461"/>
    <mergeCell ref="Q1461:R1461"/>
    <mergeCell ref="S1461:T1461"/>
    <mergeCell ref="U1461:W1461"/>
    <mergeCell ref="X1461:AA1461"/>
    <mergeCell ref="AB1461:AE1461"/>
    <mergeCell ref="AF1459:AI1459"/>
    <mergeCell ref="C1460:D1461"/>
    <mergeCell ref="E1460:G1461"/>
    <mergeCell ref="H1460:J1461"/>
    <mergeCell ref="K1460:N1460"/>
    <mergeCell ref="O1460:P1460"/>
    <mergeCell ref="Q1460:R1460"/>
    <mergeCell ref="S1460:T1460"/>
    <mergeCell ref="U1460:W1460"/>
    <mergeCell ref="X1460:AA1460"/>
    <mergeCell ref="AB1458:AE1458"/>
    <mergeCell ref="AF1458:AI1458"/>
    <mergeCell ref="AK1458:AN1459"/>
    <mergeCell ref="K1459:N1459"/>
    <mergeCell ref="O1459:P1459"/>
    <mergeCell ref="Q1459:R1459"/>
    <mergeCell ref="S1459:T1459"/>
    <mergeCell ref="U1459:W1459"/>
    <mergeCell ref="X1459:AA1459"/>
    <mergeCell ref="AB1459:AE1459"/>
    <mergeCell ref="AF1457:AI1457"/>
    <mergeCell ref="C1458:D1459"/>
    <mergeCell ref="E1458:G1459"/>
    <mergeCell ref="H1458:J1459"/>
    <mergeCell ref="K1458:N1458"/>
    <mergeCell ref="O1458:P1458"/>
    <mergeCell ref="Q1458:R1458"/>
    <mergeCell ref="S1458:T1458"/>
    <mergeCell ref="U1458:W1458"/>
    <mergeCell ref="X1458:AA1458"/>
    <mergeCell ref="AB1456:AE1456"/>
    <mergeCell ref="AF1456:AI1456"/>
    <mergeCell ref="AK1456:AN1457"/>
    <mergeCell ref="K1457:N1457"/>
    <mergeCell ref="O1457:P1457"/>
    <mergeCell ref="Q1457:R1457"/>
    <mergeCell ref="S1457:T1457"/>
    <mergeCell ref="U1457:W1457"/>
    <mergeCell ref="X1457:AA1457"/>
    <mergeCell ref="AB1457:AE1457"/>
    <mergeCell ref="AF1455:AI1455"/>
    <mergeCell ref="C1456:D1457"/>
    <mergeCell ref="E1456:G1457"/>
    <mergeCell ref="H1456:J1457"/>
    <mergeCell ref="K1456:N1456"/>
    <mergeCell ref="O1456:P1456"/>
    <mergeCell ref="Q1456:R1456"/>
    <mergeCell ref="S1456:T1456"/>
    <mergeCell ref="U1456:W1456"/>
    <mergeCell ref="X1456:AA1456"/>
    <mergeCell ref="AB1454:AE1454"/>
    <mergeCell ref="AF1454:AI1454"/>
    <mergeCell ref="AK1454:AN1455"/>
    <mergeCell ref="K1455:N1455"/>
    <mergeCell ref="O1455:P1455"/>
    <mergeCell ref="Q1455:R1455"/>
    <mergeCell ref="S1455:T1455"/>
    <mergeCell ref="U1455:W1455"/>
    <mergeCell ref="X1455:AA1455"/>
    <mergeCell ref="AB1455:AE1455"/>
    <mergeCell ref="AF1453:AI1453"/>
    <mergeCell ref="C1454:D1455"/>
    <mergeCell ref="E1454:G1455"/>
    <mergeCell ref="H1454:J1455"/>
    <mergeCell ref="K1454:N1454"/>
    <mergeCell ref="O1454:P1454"/>
    <mergeCell ref="Q1454:R1454"/>
    <mergeCell ref="S1454:T1454"/>
    <mergeCell ref="U1454:W1454"/>
    <mergeCell ref="X1454:AA1454"/>
    <mergeCell ref="AB1452:AE1452"/>
    <mergeCell ref="AF1452:AI1452"/>
    <mergeCell ref="AK1452:AN1453"/>
    <mergeCell ref="K1453:N1453"/>
    <mergeCell ref="O1453:P1453"/>
    <mergeCell ref="Q1453:R1453"/>
    <mergeCell ref="S1453:T1453"/>
    <mergeCell ref="U1453:W1453"/>
    <mergeCell ref="X1453:AA1453"/>
    <mergeCell ref="AB1453:AE1453"/>
    <mergeCell ref="AF1451:AI1451"/>
    <mergeCell ref="C1452:D1453"/>
    <mergeCell ref="E1452:G1453"/>
    <mergeCell ref="H1452:J1453"/>
    <mergeCell ref="K1452:N1452"/>
    <mergeCell ref="O1452:P1452"/>
    <mergeCell ref="Q1452:R1452"/>
    <mergeCell ref="S1452:T1452"/>
    <mergeCell ref="U1452:W1452"/>
    <mergeCell ref="X1452:AA1452"/>
    <mergeCell ref="AB1450:AE1450"/>
    <mergeCell ref="AF1450:AI1450"/>
    <mergeCell ref="AK1450:AN1451"/>
    <mergeCell ref="K1451:N1451"/>
    <mergeCell ref="O1451:P1451"/>
    <mergeCell ref="Q1451:R1451"/>
    <mergeCell ref="S1451:T1451"/>
    <mergeCell ref="U1451:W1451"/>
    <mergeCell ref="X1451:AA1451"/>
    <mergeCell ref="AB1451:AE1451"/>
    <mergeCell ref="AF1449:AI1449"/>
    <mergeCell ref="C1450:D1451"/>
    <mergeCell ref="E1450:G1451"/>
    <mergeCell ref="H1450:J1451"/>
    <mergeCell ref="K1450:N1450"/>
    <mergeCell ref="O1450:P1450"/>
    <mergeCell ref="Q1450:R1450"/>
    <mergeCell ref="S1450:T1450"/>
    <mergeCell ref="U1450:W1450"/>
    <mergeCell ref="X1450:AA1450"/>
    <mergeCell ref="AB1448:AE1448"/>
    <mergeCell ref="AF1448:AI1448"/>
    <mergeCell ref="AK1448:AN1449"/>
    <mergeCell ref="K1449:N1449"/>
    <mergeCell ref="O1449:P1449"/>
    <mergeCell ref="Q1449:R1449"/>
    <mergeCell ref="S1449:T1449"/>
    <mergeCell ref="U1449:W1449"/>
    <mergeCell ref="X1449:AA1449"/>
    <mergeCell ref="AB1449:AE1449"/>
    <mergeCell ref="AF1447:AI1447"/>
    <mergeCell ref="C1448:D1449"/>
    <mergeCell ref="E1448:G1449"/>
    <mergeCell ref="H1448:J1449"/>
    <mergeCell ref="K1448:N1448"/>
    <mergeCell ref="O1448:P1448"/>
    <mergeCell ref="Q1448:R1448"/>
    <mergeCell ref="S1448:T1448"/>
    <mergeCell ref="U1448:W1448"/>
    <mergeCell ref="X1448:AA1448"/>
    <mergeCell ref="AB1446:AE1446"/>
    <mergeCell ref="AF1446:AI1446"/>
    <mergeCell ref="AK1446:AN1447"/>
    <mergeCell ref="K1447:N1447"/>
    <mergeCell ref="O1447:P1447"/>
    <mergeCell ref="Q1447:R1447"/>
    <mergeCell ref="S1447:T1447"/>
    <mergeCell ref="U1447:W1447"/>
    <mergeCell ref="X1447:AA1447"/>
    <mergeCell ref="AB1447:AE1447"/>
    <mergeCell ref="AF1445:AI1445"/>
    <mergeCell ref="C1446:D1447"/>
    <mergeCell ref="E1446:G1447"/>
    <mergeCell ref="H1446:J1447"/>
    <mergeCell ref="K1446:N1446"/>
    <mergeCell ref="O1446:P1446"/>
    <mergeCell ref="Q1446:R1446"/>
    <mergeCell ref="S1446:T1446"/>
    <mergeCell ref="U1446:W1446"/>
    <mergeCell ref="X1446:AA1446"/>
    <mergeCell ref="AB1444:AE1444"/>
    <mergeCell ref="AF1444:AI1444"/>
    <mergeCell ref="AK1444:AN1445"/>
    <mergeCell ref="K1445:N1445"/>
    <mergeCell ref="O1445:P1445"/>
    <mergeCell ref="Q1445:R1445"/>
    <mergeCell ref="S1445:T1445"/>
    <mergeCell ref="U1445:W1445"/>
    <mergeCell ref="X1445:AA1445"/>
    <mergeCell ref="AB1445:AE1445"/>
    <mergeCell ref="AF1443:AI1443"/>
    <mergeCell ref="C1444:D1445"/>
    <mergeCell ref="E1444:G1445"/>
    <mergeCell ref="H1444:J1445"/>
    <mergeCell ref="K1444:N1444"/>
    <mergeCell ref="O1444:P1444"/>
    <mergeCell ref="Q1444:R1444"/>
    <mergeCell ref="S1444:T1444"/>
    <mergeCell ref="U1444:W1444"/>
    <mergeCell ref="X1444:AA1444"/>
    <mergeCell ref="AB1442:AE1442"/>
    <mergeCell ref="AF1442:AI1442"/>
    <mergeCell ref="AK1442:AN1443"/>
    <mergeCell ref="K1443:N1443"/>
    <mergeCell ref="O1443:P1443"/>
    <mergeCell ref="Q1443:R1443"/>
    <mergeCell ref="S1443:T1443"/>
    <mergeCell ref="U1443:W1443"/>
    <mergeCell ref="X1443:AA1443"/>
    <mergeCell ref="AB1443:AE1443"/>
    <mergeCell ref="AF1441:AI1441"/>
    <mergeCell ref="C1442:D1443"/>
    <mergeCell ref="E1442:G1443"/>
    <mergeCell ref="H1442:J1443"/>
    <mergeCell ref="K1442:N1442"/>
    <mergeCell ref="O1442:P1442"/>
    <mergeCell ref="Q1442:R1442"/>
    <mergeCell ref="S1442:T1442"/>
    <mergeCell ref="U1442:W1442"/>
    <mergeCell ref="X1442:AA1442"/>
    <mergeCell ref="S1440:T1440"/>
    <mergeCell ref="U1440:W1440"/>
    <mergeCell ref="X1440:AA1440"/>
    <mergeCell ref="AB1440:AE1440"/>
    <mergeCell ref="AF1440:AI1440"/>
    <mergeCell ref="AK1440:AN1441"/>
    <mergeCell ref="S1441:T1441"/>
    <mergeCell ref="U1441:W1441"/>
    <mergeCell ref="X1441:AA1441"/>
    <mergeCell ref="AB1441:AE1441"/>
    <mergeCell ref="C1440:D1441"/>
    <mergeCell ref="E1440:G1441"/>
    <mergeCell ref="H1440:J1441"/>
    <mergeCell ref="K1440:N1440"/>
    <mergeCell ref="O1440:P1440"/>
    <mergeCell ref="Q1440:R1440"/>
    <mergeCell ref="K1441:N1441"/>
    <mergeCell ref="O1441:P1441"/>
    <mergeCell ref="Q1441:R1441"/>
    <mergeCell ref="AK1438:AN1439"/>
    <mergeCell ref="O1439:P1439"/>
    <mergeCell ref="Q1439:R1439"/>
    <mergeCell ref="S1439:T1439"/>
    <mergeCell ref="X1439:AA1439"/>
    <mergeCell ref="AB1439:AE1439"/>
    <mergeCell ref="AF1439:AI1439"/>
    <mergeCell ref="AD1434:AF1434"/>
    <mergeCell ref="C1438:D1439"/>
    <mergeCell ref="E1438:G1439"/>
    <mergeCell ref="H1438:J1439"/>
    <mergeCell ref="K1438:N1439"/>
    <mergeCell ref="O1438:T1438"/>
    <mergeCell ref="U1438:W1439"/>
    <mergeCell ref="X1438:AI1438"/>
    <mergeCell ref="AB1432:AE1432"/>
    <mergeCell ref="AF1432:AI1432"/>
    <mergeCell ref="K1433:N1433"/>
    <mergeCell ref="O1433:P1433"/>
    <mergeCell ref="Q1433:R1433"/>
    <mergeCell ref="S1433:T1433"/>
    <mergeCell ref="U1433:W1433"/>
    <mergeCell ref="X1433:AA1433"/>
    <mergeCell ref="AB1433:AE1433"/>
    <mergeCell ref="AF1433:AI1433"/>
    <mergeCell ref="AF1431:AI1431"/>
    <mergeCell ref="C1432:D1433"/>
    <mergeCell ref="E1432:G1433"/>
    <mergeCell ref="H1432:J1433"/>
    <mergeCell ref="K1432:N1432"/>
    <mergeCell ref="O1432:P1432"/>
    <mergeCell ref="Q1432:R1432"/>
    <mergeCell ref="S1432:T1432"/>
    <mergeCell ref="U1432:W1432"/>
    <mergeCell ref="X1432:AA1432"/>
    <mergeCell ref="X1430:AA1430"/>
    <mergeCell ref="AB1430:AE1430"/>
    <mergeCell ref="AF1430:AI1430"/>
    <mergeCell ref="K1431:N1431"/>
    <mergeCell ref="O1431:P1431"/>
    <mergeCell ref="Q1431:R1431"/>
    <mergeCell ref="S1431:T1431"/>
    <mergeCell ref="U1431:W1431"/>
    <mergeCell ref="X1431:AA1431"/>
    <mergeCell ref="AB1431:AE1431"/>
    <mergeCell ref="AB1429:AE1429"/>
    <mergeCell ref="AF1429:AI1429"/>
    <mergeCell ref="C1430:D1431"/>
    <mergeCell ref="E1430:G1431"/>
    <mergeCell ref="H1430:J1431"/>
    <mergeCell ref="K1430:N1430"/>
    <mergeCell ref="O1430:P1430"/>
    <mergeCell ref="Q1430:R1430"/>
    <mergeCell ref="S1430:T1430"/>
    <mergeCell ref="U1430:W1430"/>
    <mergeCell ref="U1428:W1428"/>
    <mergeCell ref="X1428:AA1428"/>
    <mergeCell ref="AB1428:AE1428"/>
    <mergeCell ref="AF1428:AI1428"/>
    <mergeCell ref="K1429:N1429"/>
    <mergeCell ref="O1429:P1429"/>
    <mergeCell ref="Q1429:R1429"/>
    <mergeCell ref="S1429:T1429"/>
    <mergeCell ref="U1429:W1429"/>
    <mergeCell ref="X1429:AA1429"/>
    <mergeCell ref="X1427:AA1427"/>
    <mergeCell ref="AB1427:AE1427"/>
    <mergeCell ref="AF1427:AI1427"/>
    <mergeCell ref="C1428:D1429"/>
    <mergeCell ref="E1428:G1429"/>
    <mergeCell ref="H1428:J1429"/>
    <mergeCell ref="K1428:N1428"/>
    <mergeCell ref="O1428:P1428"/>
    <mergeCell ref="Q1428:R1428"/>
    <mergeCell ref="S1428:T1428"/>
    <mergeCell ref="S1426:T1426"/>
    <mergeCell ref="U1426:W1426"/>
    <mergeCell ref="X1426:AA1426"/>
    <mergeCell ref="AB1426:AE1426"/>
    <mergeCell ref="AF1426:AI1426"/>
    <mergeCell ref="K1427:N1427"/>
    <mergeCell ref="O1427:P1427"/>
    <mergeCell ref="Q1427:R1427"/>
    <mergeCell ref="S1427:T1427"/>
    <mergeCell ref="U1427:W1427"/>
    <mergeCell ref="C1426:D1427"/>
    <mergeCell ref="E1426:G1427"/>
    <mergeCell ref="H1426:J1427"/>
    <mergeCell ref="K1426:N1426"/>
    <mergeCell ref="O1426:P1426"/>
    <mergeCell ref="Q1426:R1426"/>
    <mergeCell ref="AB1424:AE1424"/>
    <mergeCell ref="AF1424:AI1424"/>
    <mergeCell ref="K1425:N1425"/>
    <mergeCell ref="O1425:P1425"/>
    <mergeCell ref="Q1425:R1425"/>
    <mergeCell ref="S1425:T1425"/>
    <mergeCell ref="U1425:W1425"/>
    <mergeCell ref="X1425:AA1425"/>
    <mergeCell ref="AB1425:AE1425"/>
    <mergeCell ref="AF1425:AI1425"/>
    <mergeCell ref="AF1423:AI1423"/>
    <mergeCell ref="C1424:D1425"/>
    <mergeCell ref="E1424:G1425"/>
    <mergeCell ref="H1424:J1425"/>
    <mergeCell ref="K1424:N1424"/>
    <mergeCell ref="O1424:P1424"/>
    <mergeCell ref="Q1424:R1424"/>
    <mergeCell ref="S1424:T1424"/>
    <mergeCell ref="U1424:W1424"/>
    <mergeCell ref="X1424:AA1424"/>
    <mergeCell ref="X1422:AA1422"/>
    <mergeCell ref="AB1422:AE1422"/>
    <mergeCell ref="AF1422:AI1422"/>
    <mergeCell ref="K1423:N1423"/>
    <mergeCell ref="O1423:P1423"/>
    <mergeCell ref="Q1423:R1423"/>
    <mergeCell ref="S1423:T1423"/>
    <mergeCell ref="U1423:W1423"/>
    <mergeCell ref="X1423:AA1423"/>
    <mergeCell ref="AB1423:AE1423"/>
    <mergeCell ref="AB1421:AE1421"/>
    <mergeCell ref="AF1421:AI1421"/>
    <mergeCell ref="C1422:D1423"/>
    <mergeCell ref="E1422:G1423"/>
    <mergeCell ref="H1422:J1423"/>
    <mergeCell ref="K1422:N1422"/>
    <mergeCell ref="O1422:P1422"/>
    <mergeCell ref="Q1422:R1422"/>
    <mergeCell ref="S1422:T1422"/>
    <mergeCell ref="U1422:W1422"/>
    <mergeCell ref="U1420:W1420"/>
    <mergeCell ref="X1420:AA1420"/>
    <mergeCell ref="AB1420:AE1420"/>
    <mergeCell ref="AF1420:AI1420"/>
    <mergeCell ref="K1421:N1421"/>
    <mergeCell ref="O1421:P1421"/>
    <mergeCell ref="Q1421:R1421"/>
    <mergeCell ref="S1421:T1421"/>
    <mergeCell ref="U1421:W1421"/>
    <mergeCell ref="X1421:AA1421"/>
    <mergeCell ref="X1419:AA1419"/>
    <mergeCell ref="AB1419:AE1419"/>
    <mergeCell ref="AF1419:AI1419"/>
    <mergeCell ref="C1420:D1421"/>
    <mergeCell ref="E1420:G1421"/>
    <mergeCell ref="H1420:J1421"/>
    <mergeCell ref="K1420:N1420"/>
    <mergeCell ref="O1420:P1420"/>
    <mergeCell ref="Q1420:R1420"/>
    <mergeCell ref="S1420:T1420"/>
    <mergeCell ref="S1418:T1418"/>
    <mergeCell ref="U1418:W1418"/>
    <mergeCell ref="X1418:AA1418"/>
    <mergeCell ref="AB1418:AE1418"/>
    <mergeCell ref="AF1418:AI1418"/>
    <mergeCell ref="K1419:N1419"/>
    <mergeCell ref="O1419:P1419"/>
    <mergeCell ref="Q1419:R1419"/>
    <mergeCell ref="S1419:T1419"/>
    <mergeCell ref="U1419:W1419"/>
    <mergeCell ref="C1418:D1419"/>
    <mergeCell ref="E1418:G1419"/>
    <mergeCell ref="H1418:J1419"/>
    <mergeCell ref="K1418:N1418"/>
    <mergeCell ref="O1418:P1418"/>
    <mergeCell ref="Q1418:R1418"/>
    <mergeCell ref="AB1416:AE1416"/>
    <mergeCell ref="AF1416:AI1416"/>
    <mergeCell ref="K1417:N1417"/>
    <mergeCell ref="O1417:P1417"/>
    <mergeCell ref="Q1417:R1417"/>
    <mergeCell ref="S1417:T1417"/>
    <mergeCell ref="U1417:W1417"/>
    <mergeCell ref="X1417:AA1417"/>
    <mergeCell ref="AB1417:AE1417"/>
    <mergeCell ref="AF1417:AI1417"/>
    <mergeCell ref="AF1415:AI1415"/>
    <mergeCell ref="C1416:D1417"/>
    <mergeCell ref="E1416:G1417"/>
    <mergeCell ref="H1416:J1417"/>
    <mergeCell ref="K1416:N1416"/>
    <mergeCell ref="O1416:P1416"/>
    <mergeCell ref="Q1416:R1416"/>
    <mergeCell ref="S1416:T1416"/>
    <mergeCell ref="U1416:W1416"/>
    <mergeCell ref="X1416:AA1416"/>
    <mergeCell ref="X1414:AA1414"/>
    <mergeCell ref="AB1414:AE1414"/>
    <mergeCell ref="AF1414:AI1414"/>
    <mergeCell ref="K1415:N1415"/>
    <mergeCell ref="O1415:P1415"/>
    <mergeCell ref="Q1415:R1415"/>
    <mergeCell ref="S1415:T1415"/>
    <mergeCell ref="U1415:W1415"/>
    <mergeCell ref="X1415:AA1415"/>
    <mergeCell ref="AB1415:AE1415"/>
    <mergeCell ref="AB1413:AE1413"/>
    <mergeCell ref="AF1413:AI1413"/>
    <mergeCell ref="C1414:D1415"/>
    <mergeCell ref="E1414:G1415"/>
    <mergeCell ref="H1414:J1415"/>
    <mergeCell ref="K1414:N1414"/>
    <mergeCell ref="O1414:P1414"/>
    <mergeCell ref="Q1414:R1414"/>
    <mergeCell ref="S1414:T1414"/>
    <mergeCell ref="U1414:W1414"/>
    <mergeCell ref="U1412:W1412"/>
    <mergeCell ref="X1412:AA1412"/>
    <mergeCell ref="AB1412:AE1412"/>
    <mergeCell ref="AF1412:AI1412"/>
    <mergeCell ref="K1413:N1413"/>
    <mergeCell ref="O1413:P1413"/>
    <mergeCell ref="Q1413:R1413"/>
    <mergeCell ref="S1413:T1413"/>
    <mergeCell ref="U1413:W1413"/>
    <mergeCell ref="X1413:AA1413"/>
    <mergeCell ref="X1411:AA1411"/>
    <mergeCell ref="AB1411:AE1411"/>
    <mergeCell ref="AF1411:AI1411"/>
    <mergeCell ref="C1412:D1413"/>
    <mergeCell ref="E1412:G1413"/>
    <mergeCell ref="H1412:J1413"/>
    <mergeCell ref="K1412:N1412"/>
    <mergeCell ref="O1412:P1412"/>
    <mergeCell ref="Q1412:R1412"/>
    <mergeCell ref="S1412:T1412"/>
    <mergeCell ref="S1410:T1410"/>
    <mergeCell ref="U1410:W1410"/>
    <mergeCell ref="X1410:AA1410"/>
    <mergeCell ref="AB1410:AE1410"/>
    <mergeCell ref="AF1410:AI1410"/>
    <mergeCell ref="K1411:N1411"/>
    <mergeCell ref="O1411:P1411"/>
    <mergeCell ref="Q1411:R1411"/>
    <mergeCell ref="S1411:T1411"/>
    <mergeCell ref="U1411:W1411"/>
    <mergeCell ref="C1410:D1411"/>
    <mergeCell ref="E1410:G1411"/>
    <mergeCell ref="H1410:J1411"/>
    <mergeCell ref="K1410:N1410"/>
    <mergeCell ref="O1410:P1410"/>
    <mergeCell ref="Q1410:R1410"/>
    <mergeCell ref="AB1408:AE1408"/>
    <mergeCell ref="AF1408:AI1408"/>
    <mergeCell ref="K1409:N1409"/>
    <mergeCell ref="O1409:P1409"/>
    <mergeCell ref="Q1409:R1409"/>
    <mergeCell ref="S1409:T1409"/>
    <mergeCell ref="U1409:W1409"/>
    <mergeCell ref="X1409:AA1409"/>
    <mergeCell ref="AB1409:AE1409"/>
    <mergeCell ref="AF1409:AI1409"/>
    <mergeCell ref="AF1407:AI1407"/>
    <mergeCell ref="C1408:D1409"/>
    <mergeCell ref="E1408:G1409"/>
    <mergeCell ref="H1408:J1409"/>
    <mergeCell ref="K1408:N1408"/>
    <mergeCell ref="O1408:P1408"/>
    <mergeCell ref="Q1408:R1408"/>
    <mergeCell ref="S1408:T1408"/>
    <mergeCell ref="U1408:W1408"/>
    <mergeCell ref="X1408:AA1408"/>
    <mergeCell ref="X1406:AA1406"/>
    <mergeCell ref="AB1406:AE1406"/>
    <mergeCell ref="AF1406:AI1406"/>
    <mergeCell ref="K1407:N1407"/>
    <mergeCell ref="O1407:P1407"/>
    <mergeCell ref="Q1407:R1407"/>
    <mergeCell ref="S1407:T1407"/>
    <mergeCell ref="U1407:W1407"/>
    <mergeCell ref="X1407:AA1407"/>
    <mergeCell ref="AB1407:AE1407"/>
    <mergeCell ref="AB1405:AE1405"/>
    <mergeCell ref="AF1405:AI1405"/>
    <mergeCell ref="C1406:D1407"/>
    <mergeCell ref="E1406:G1407"/>
    <mergeCell ref="H1406:J1407"/>
    <mergeCell ref="K1406:N1406"/>
    <mergeCell ref="O1406:P1406"/>
    <mergeCell ref="Q1406:R1406"/>
    <mergeCell ref="S1406:T1406"/>
    <mergeCell ref="U1406:W1406"/>
    <mergeCell ref="K1405:N1405"/>
    <mergeCell ref="O1405:P1405"/>
    <mergeCell ref="Q1405:R1405"/>
    <mergeCell ref="S1405:T1405"/>
    <mergeCell ref="U1405:W1405"/>
    <mergeCell ref="X1405:AA1405"/>
    <mergeCell ref="Q1404:R1404"/>
    <mergeCell ref="S1404:T1404"/>
    <mergeCell ref="U1404:W1404"/>
    <mergeCell ref="X1404:AA1404"/>
    <mergeCell ref="AB1404:AE1404"/>
    <mergeCell ref="AF1404:AI1404"/>
    <mergeCell ref="Q1403:R1403"/>
    <mergeCell ref="S1403:T1403"/>
    <mergeCell ref="X1403:AA1403"/>
    <mergeCell ref="AB1403:AE1403"/>
    <mergeCell ref="AF1403:AI1403"/>
    <mergeCell ref="C1404:D1405"/>
    <mergeCell ref="E1404:G1405"/>
    <mergeCell ref="H1404:J1405"/>
    <mergeCell ref="K1404:N1404"/>
    <mergeCell ref="O1404:P1404"/>
    <mergeCell ref="AF1397:AI1397"/>
    <mergeCell ref="AD1398:AF1398"/>
    <mergeCell ref="C1402:D1403"/>
    <mergeCell ref="E1402:G1403"/>
    <mergeCell ref="H1402:J1403"/>
    <mergeCell ref="K1402:N1403"/>
    <mergeCell ref="O1402:T1402"/>
    <mergeCell ref="U1402:W1403"/>
    <mergeCell ref="X1402:AI1402"/>
    <mergeCell ref="O1403:P1403"/>
    <mergeCell ref="X1396:AA1396"/>
    <mergeCell ref="AB1396:AE1396"/>
    <mergeCell ref="AF1396:AI1396"/>
    <mergeCell ref="K1397:N1397"/>
    <mergeCell ref="O1397:P1397"/>
    <mergeCell ref="Q1397:R1397"/>
    <mergeCell ref="S1397:T1397"/>
    <mergeCell ref="U1397:W1397"/>
    <mergeCell ref="X1397:AA1397"/>
    <mergeCell ref="AB1397:AE1397"/>
    <mergeCell ref="AB1395:AE1395"/>
    <mergeCell ref="AF1395:AI1395"/>
    <mergeCell ref="C1396:D1397"/>
    <mergeCell ref="E1396:G1397"/>
    <mergeCell ref="H1396:J1397"/>
    <mergeCell ref="K1396:N1396"/>
    <mergeCell ref="O1396:P1396"/>
    <mergeCell ref="Q1396:R1396"/>
    <mergeCell ref="S1396:T1396"/>
    <mergeCell ref="U1396:W1396"/>
    <mergeCell ref="U1394:W1394"/>
    <mergeCell ref="X1394:AA1394"/>
    <mergeCell ref="AB1394:AE1394"/>
    <mergeCell ref="AF1394:AI1394"/>
    <mergeCell ref="K1395:N1395"/>
    <mergeCell ref="O1395:P1395"/>
    <mergeCell ref="Q1395:R1395"/>
    <mergeCell ref="S1395:T1395"/>
    <mergeCell ref="U1395:W1395"/>
    <mergeCell ref="X1395:AA1395"/>
    <mergeCell ref="X1393:AA1393"/>
    <mergeCell ref="AB1393:AE1393"/>
    <mergeCell ref="AF1393:AI1393"/>
    <mergeCell ref="C1394:D1395"/>
    <mergeCell ref="E1394:G1395"/>
    <mergeCell ref="H1394:J1395"/>
    <mergeCell ref="K1394:N1394"/>
    <mergeCell ref="O1394:P1394"/>
    <mergeCell ref="Q1394:R1394"/>
    <mergeCell ref="S1394:T1394"/>
    <mergeCell ref="S1392:T1392"/>
    <mergeCell ref="U1392:W1392"/>
    <mergeCell ref="X1392:AA1392"/>
    <mergeCell ref="AB1392:AE1392"/>
    <mergeCell ref="AF1392:AI1392"/>
    <mergeCell ref="K1393:N1393"/>
    <mergeCell ref="O1393:P1393"/>
    <mergeCell ref="Q1393:R1393"/>
    <mergeCell ref="S1393:T1393"/>
    <mergeCell ref="U1393:W1393"/>
    <mergeCell ref="C1392:D1393"/>
    <mergeCell ref="E1392:G1393"/>
    <mergeCell ref="H1392:J1393"/>
    <mergeCell ref="K1392:N1392"/>
    <mergeCell ref="O1392:P1392"/>
    <mergeCell ref="Q1392:R1392"/>
    <mergeCell ref="AB1390:AE1390"/>
    <mergeCell ref="AF1390:AI1390"/>
    <mergeCell ref="K1391:N1391"/>
    <mergeCell ref="O1391:P1391"/>
    <mergeCell ref="Q1391:R1391"/>
    <mergeCell ref="S1391:T1391"/>
    <mergeCell ref="U1391:W1391"/>
    <mergeCell ref="X1391:AA1391"/>
    <mergeCell ref="AB1391:AE1391"/>
    <mergeCell ref="AF1391:AI1391"/>
    <mergeCell ref="AF1389:AI1389"/>
    <mergeCell ref="C1390:D1391"/>
    <mergeCell ref="E1390:G1391"/>
    <mergeCell ref="H1390:J1391"/>
    <mergeCell ref="K1390:N1390"/>
    <mergeCell ref="O1390:P1390"/>
    <mergeCell ref="Q1390:R1390"/>
    <mergeCell ref="S1390:T1390"/>
    <mergeCell ref="U1390:W1390"/>
    <mergeCell ref="X1390:AA1390"/>
    <mergeCell ref="X1388:AA1388"/>
    <mergeCell ref="AB1388:AE1388"/>
    <mergeCell ref="AF1388:AI1388"/>
    <mergeCell ref="K1389:N1389"/>
    <mergeCell ref="O1389:P1389"/>
    <mergeCell ref="Q1389:R1389"/>
    <mergeCell ref="S1389:T1389"/>
    <mergeCell ref="U1389:W1389"/>
    <mergeCell ref="X1389:AA1389"/>
    <mergeCell ref="AB1389:AE1389"/>
    <mergeCell ref="AB1387:AE1387"/>
    <mergeCell ref="AF1387:AI1387"/>
    <mergeCell ref="C1388:D1389"/>
    <mergeCell ref="E1388:G1389"/>
    <mergeCell ref="H1388:J1389"/>
    <mergeCell ref="K1388:N1388"/>
    <mergeCell ref="O1388:P1388"/>
    <mergeCell ref="Q1388:R1388"/>
    <mergeCell ref="S1388:T1388"/>
    <mergeCell ref="U1388:W1388"/>
    <mergeCell ref="U1386:W1386"/>
    <mergeCell ref="X1386:AA1386"/>
    <mergeCell ref="AB1386:AE1386"/>
    <mergeCell ref="AF1386:AI1386"/>
    <mergeCell ref="K1387:N1387"/>
    <mergeCell ref="O1387:P1387"/>
    <mergeCell ref="Q1387:R1387"/>
    <mergeCell ref="S1387:T1387"/>
    <mergeCell ref="U1387:W1387"/>
    <mergeCell ref="X1387:AA1387"/>
    <mergeCell ref="X1385:AA1385"/>
    <mergeCell ref="AB1385:AE1385"/>
    <mergeCell ref="AF1385:AI1385"/>
    <mergeCell ref="C1386:D1387"/>
    <mergeCell ref="E1386:G1387"/>
    <mergeCell ref="H1386:J1387"/>
    <mergeCell ref="K1386:N1386"/>
    <mergeCell ref="O1386:P1386"/>
    <mergeCell ref="Q1386:R1386"/>
    <mergeCell ref="S1386:T1386"/>
    <mergeCell ref="S1384:T1384"/>
    <mergeCell ref="U1384:W1384"/>
    <mergeCell ref="X1384:AA1384"/>
    <mergeCell ref="AB1384:AE1384"/>
    <mergeCell ref="AF1384:AI1384"/>
    <mergeCell ref="K1385:N1385"/>
    <mergeCell ref="O1385:P1385"/>
    <mergeCell ref="Q1385:R1385"/>
    <mergeCell ref="S1385:T1385"/>
    <mergeCell ref="U1385:W1385"/>
    <mergeCell ref="C1384:D1385"/>
    <mergeCell ref="E1384:G1385"/>
    <mergeCell ref="H1384:J1385"/>
    <mergeCell ref="K1384:N1384"/>
    <mergeCell ref="O1384:P1384"/>
    <mergeCell ref="Q1384:R1384"/>
    <mergeCell ref="AB1382:AE1382"/>
    <mergeCell ref="AF1382:AI1382"/>
    <mergeCell ref="K1383:N1383"/>
    <mergeCell ref="O1383:P1383"/>
    <mergeCell ref="Q1383:R1383"/>
    <mergeCell ref="S1383:T1383"/>
    <mergeCell ref="U1383:W1383"/>
    <mergeCell ref="X1383:AA1383"/>
    <mergeCell ref="AB1383:AE1383"/>
    <mergeCell ref="AF1383:AI1383"/>
    <mergeCell ref="AF1381:AI1381"/>
    <mergeCell ref="C1382:D1383"/>
    <mergeCell ref="E1382:G1383"/>
    <mergeCell ref="H1382:J1383"/>
    <mergeCell ref="K1382:N1382"/>
    <mergeCell ref="O1382:P1382"/>
    <mergeCell ref="Q1382:R1382"/>
    <mergeCell ref="S1382:T1382"/>
    <mergeCell ref="U1382:W1382"/>
    <mergeCell ref="X1382:AA1382"/>
    <mergeCell ref="X1380:AA1380"/>
    <mergeCell ref="AB1380:AE1380"/>
    <mergeCell ref="AF1380:AI1380"/>
    <mergeCell ref="K1381:N1381"/>
    <mergeCell ref="O1381:P1381"/>
    <mergeCell ref="Q1381:R1381"/>
    <mergeCell ref="S1381:T1381"/>
    <mergeCell ref="U1381:W1381"/>
    <mergeCell ref="X1381:AA1381"/>
    <mergeCell ref="AB1381:AE1381"/>
    <mergeCell ref="AB1379:AE1379"/>
    <mergeCell ref="AF1379:AI1379"/>
    <mergeCell ref="C1380:D1381"/>
    <mergeCell ref="E1380:G1381"/>
    <mergeCell ref="H1380:J1381"/>
    <mergeCell ref="K1380:N1380"/>
    <mergeCell ref="O1380:P1380"/>
    <mergeCell ref="Q1380:R1380"/>
    <mergeCell ref="S1380:T1380"/>
    <mergeCell ref="U1380:W1380"/>
    <mergeCell ref="U1378:W1378"/>
    <mergeCell ref="X1378:AA1378"/>
    <mergeCell ref="AB1378:AE1378"/>
    <mergeCell ref="AF1378:AI1378"/>
    <mergeCell ref="K1379:N1379"/>
    <mergeCell ref="O1379:P1379"/>
    <mergeCell ref="Q1379:R1379"/>
    <mergeCell ref="S1379:T1379"/>
    <mergeCell ref="U1379:W1379"/>
    <mergeCell ref="X1379:AA1379"/>
    <mergeCell ref="X1377:AA1377"/>
    <mergeCell ref="AB1377:AE1377"/>
    <mergeCell ref="AF1377:AI1377"/>
    <mergeCell ref="C1378:D1379"/>
    <mergeCell ref="E1378:G1379"/>
    <mergeCell ref="H1378:J1379"/>
    <mergeCell ref="K1378:N1378"/>
    <mergeCell ref="O1378:P1378"/>
    <mergeCell ref="Q1378:R1378"/>
    <mergeCell ref="S1378:T1378"/>
    <mergeCell ref="S1376:T1376"/>
    <mergeCell ref="U1376:W1376"/>
    <mergeCell ref="X1376:AA1376"/>
    <mergeCell ref="AB1376:AE1376"/>
    <mergeCell ref="AF1376:AI1376"/>
    <mergeCell ref="K1377:N1377"/>
    <mergeCell ref="O1377:P1377"/>
    <mergeCell ref="Q1377:R1377"/>
    <mergeCell ref="S1377:T1377"/>
    <mergeCell ref="U1377:W1377"/>
    <mergeCell ref="C1376:D1377"/>
    <mergeCell ref="E1376:G1377"/>
    <mergeCell ref="H1376:J1377"/>
    <mergeCell ref="K1376:N1376"/>
    <mergeCell ref="O1376:P1376"/>
    <mergeCell ref="Q1376:R1376"/>
    <mergeCell ref="AB1374:AE1374"/>
    <mergeCell ref="AF1374:AI1374"/>
    <mergeCell ref="K1375:N1375"/>
    <mergeCell ref="O1375:P1375"/>
    <mergeCell ref="Q1375:R1375"/>
    <mergeCell ref="S1375:T1375"/>
    <mergeCell ref="U1375:W1375"/>
    <mergeCell ref="X1375:AA1375"/>
    <mergeCell ref="AB1375:AE1375"/>
    <mergeCell ref="AF1375:AI1375"/>
    <mergeCell ref="AF1373:AI1373"/>
    <mergeCell ref="C1374:D1375"/>
    <mergeCell ref="E1374:G1375"/>
    <mergeCell ref="H1374:J1375"/>
    <mergeCell ref="K1374:N1374"/>
    <mergeCell ref="O1374:P1374"/>
    <mergeCell ref="Q1374:R1374"/>
    <mergeCell ref="S1374:T1374"/>
    <mergeCell ref="U1374:W1374"/>
    <mergeCell ref="X1374:AA1374"/>
    <mergeCell ref="X1372:AA1372"/>
    <mergeCell ref="AB1372:AE1372"/>
    <mergeCell ref="AF1372:AI1372"/>
    <mergeCell ref="K1373:N1373"/>
    <mergeCell ref="O1373:P1373"/>
    <mergeCell ref="Q1373:R1373"/>
    <mergeCell ref="S1373:T1373"/>
    <mergeCell ref="U1373:W1373"/>
    <mergeCell ref="X1373:AA1373"/>
    <mergeCell ref="AB1373:AE1373"/>
    <mergeCell ref="AB1371:AE1371"/>
    <mergeCell ref="AF1371:AI1371"/>
    <mergeCell ref="C1372:D1373"/>
    <mergeCell ref="E1372:G1373"/>
    <mergeCell ref="H1372:J1373"/>
    <mergeCell ref="K1372:N1372"/>
    <mergeCell ref="O1372:P1372"/>
    <mergeCell ref="Q1372:R1372"/>
    <mergeCell ref="S1372:T1372"/>
    <mergeCell ref="U1372:W1372"/>
    <mergeCell ref="U1370:W1370"/>
    <mergeCell ref="X1370:AA1370"/>
    <mergeCell ref="AB1370:AE1370"/>
    <mergeCell ref="AF1370:AI1370"/>
    <mergeCell ref="K1371:N1371"/>
    <mergeCell ref="O1371:P1371"/>
    <mergeCell ref="Q1371:R1371"/>
    <mergeCell ref="S1371:T1371"/>
    <mergeCell ref="U1371:W1371"/>
    <mergeCell ref="X1371:AA1371"/>
    <mergeCell ref="X1369:AA1369"/>
    <mergeCell ref="AB1369:AE1369"/>
    <mergeCell ref="AF1369:AI1369"/>
    <mergeCell ref="C1370:D1371"/>
    <mergeCell ref="E1370:G1371"/>
    <mergeCell ref="H1370:J1371"/>
    <mergeCell ref="K1370:N1370"/>
    <mergeCell ref="O1370:P1370"/>
    <mergeCell ref="Q1370:R1370"/>
    <mergeCell ref="S1370:T1370"/>
    <mergeCell ref="S1368:T1368"/>
    <mergeCell ref="U1368:W1368"/>
    <mergeCell ref="X1368:AA1368"/>
    <mergeCell ref="AB1368:AE1368"/>
    <mergeCell ref="AF1368:AI1368"/>
    <mergeCell ref="K1369:N1369"/>
    <mergeCell ref="O1369:P1369"/>
    <mergeCell ref="Q1369:R1369"/>
    <mergeCell ref="S1369:T1369"/>
    <mergeCell ref="U1369:W1369"/>
    <mergeCell ref="C1368:D1369"/>
    <mergeCell ref="E1368:G1369"/>
    <mergeCell ref="H1368:J1369"/>
    <mergeCell ref="K1368:N1368"/>
    <mergeCell ref="O1368:P1368"/>
    <mergeCell ref="Q1368:R1368"/>
    <mergeCell ref="X1366:AI1366"/>
    <mergeCell ref="O1367:P1367"/>
    <mergeCell ref="Q1367:R1367"/>
    <mergeCell ref="S1367:T1367"/>
    <mergeCell ref="X1367:AA1367"/>
    <mergeCell ref="AB1367:AE1367"/>
    <mergeCell ref="AF1367:AI1367"/>
    <mergeCell ref="C1366:D1367"/>
    <mergeCell ref="E1366:G1367"/>
    <mergeCell ref="H1366:J1367"/>
    <mergeCell ref="K1366:N1367"/>
    <mergeCell ref="O1366:T1366"/>
    <mergeCell ref="U1366:W1367"/>
    <mergeCell ref="V1358:X1358"/>
    <mergeCell ref="Y1358:AB1358"/>
    <mergeCell ref="AC1358:AE1359"/>
    <mergeCell ref="AF1358:AI1358"/>
    <mergeCell ref="S1359:U1359"/>
    <mergeCell ref="V1359:X1359"/>
    <mergeCell ref="Y1359:AB1359"/>
    <mergeCell ref="AF1359:AI1359"/>
    <mergeCell ref="D1358:F1359"/>
    <mergeCell ref="G1358:I1359"/>
    <mergeCell ref="J1358:L1359"/>
    <mergeCell ref="M1358:O1359"/>
    <mergeCell ref="P1358:R1359"/>
    <mergeCell ref="S1358:U1358"/>
    <mergeCell ref="V1356:X1356"/>
    <mergeCell ref="Y1356:AB1356"/>
    <mergeCell ref="AC1356:AE1357"/>
    <mergeCell ref="AF1356:AI1356"/>
    <mergeCell ref="S1357:U1357"/>
    <mergeCell ref="V1357:X1357"/>
    <mergeCell ref="Y1357:AB1357"/>
    <mergeCell ref="AF1357:AI1357"/>
    <mergeCell ref="D1356:F1357"/>
    <mergeCell ref="G1356:I1357"/>
    <mergeCell ref="J1356:L1357"/>
    <mergeCell ref="M1356:O1357"/>
    <mergeCell ref="P1356:R1357"/>
    <mergeCell ref="S1356:U1356"/>
    <mergeCell ref="V1354:X1354"/>
    <mergeCell ref="Y1354:AB1354"/>
    <mergeCell ref="AC1354:AE1355"/>
    <mergeCell ref="AF1354:AI1354"/>
    <mergeCell ref="S1355:U1355"/>
    <mergeCell ref="V1355:X1355"/>
    <mergeCell ref="Y1355:AB1355"/>
    <mergeCell ref="AF1355:AI1355"/>
    <mergeCell ref="D1354:F1355"/>
    <mergeCell ref="G1354:I1355"/>
    <mergeCell ref="J1354:L1355"/>
    <mergeCell ref="M1354:O1355"/>
    <mergeCell ref="P1354:R1355"/>
    <mergeCell ref="S1354:U1354"/>
    <mergeCell ref="V1352:X1352"/>
    <mergeCell ref="Y1352:AB1352"/>
    <mergeCell ref="AC1352:AE1353"/>
    <mergeCell ref="AF1352:AI1352"/>
    <mergeCell ref="S1353:U1353"/>
    <mergeCell ref="V1353:X1353"/>
    <mergeCell ref="Y1353:AB1353"/>
    <mergeCell ref="AF1353:AI1353"/>
    <mergeCell ref="D1352:F1353"/>
    <mergeCell ref="G1352:I1353"/>
    <mergeCell ref="J1352:L1353"/>
    <mergeCell ref="M1352:O1353"/>
    <mergeCell ref="P1352:R1353"/>
    <mergeCell ref="S1352:U1352"/>
    <mergeCell ref="V1350:X1350"/>
    <mergeCell ref="Y1350:AB1350"/>
    <mergeCell ref="AC1350:AE1351"/>
    <mergeCell ref="AF1350:AI1350"/>
    <mergeCell ref="S1351:U1351"/>
    <mergeCell ref="V1351:X1351"/>
    <mergeCell ref="Y1351:AB1351"/>
    <mergeCell ref="AF1351:AI1351"/>
    <mergeCell ref="D1350:F1351"/>
    <mergeCell ref="G1350:I1351"/>
    <mergeCell ref="J1350:L1351"/>
    <mergeCell ref="M1350:O1351"/>
    <mergeCell ref="P1350:R1351"/>
    <mergeCell ref="S1350:U1350"/>
    <mergeCell ref="V1348:X1348"/>
    <mergeCell ref="Y1348:AB1348"/>
    <mergeCell ref="AC1348:AE1349"/>
    <mergeCell ref="AF1348:AI1348"/>
    <mergeCell ref="S1349:U1349"/>
    <mergeCell ref="V1349:X1349"/>
    <mergeCell ref="Y1349:AB1349"/>
    <mergeCell ref="AF1349:AI1349"/>
    <mergeCell ref="D1348:F1349"/>
    <mergeCell ref="G1348:I1349"/>
    <mergeCell ref="J1348:L1349"/>
    <mergeCell ref="M1348:O1349"/>
    <mergeCell ref="P1348:R1349"/>
    <mergeCell ref="S1348:U1348"/>
    <mergeCell ref="V1346:X1346"/>
    <mergeCell ref="Y1346:AB1346"/>
    <mergeCell ref="AC1346:AE1347"/>
    <mergeCell ref="AF1346:AI1346"/>
    <mergeCell ref="S1347:U1347"/>
    <mergeCell ref="V1347:X1347"/>
    <mergeCell ref="Y1347:AB1347"/>
    <mergeCell ref="AF1347:AI1347"/>
    <mergeCell ref="D1346:F1347"/>
    <mergeCell ref="G1346:I1347"/>
    <mergeCell ref="J1346:L1347"/>
    <mergeCell ref="M1346:O1347"/>
    <mergeCell ref="P1346:R1347"/>
    <mergeCell ref="S1346:U1346"/>
    <mergeCell ref="V1344:X1344"/>
    <mergeCell ref="Y1344:AB1344"/>
    <mergeCell ref="AC1344:AE1345"/>
    <mergeCell ref="AF1344:AI1344"/>
    <mergeCell ref="S1345:U1345"/>
    <mergeCell ref="V1345:X1345"/>
    <mergeCell ref="Y1345:AB1345"/>
    <mergeCell ref="AF1345:AI1345"/>
    <mergeCell ref="D1344:F1345"/>
    <mergeCell ref="G1344:I1345"/>
    <mergeCell ref="J1344:L1345"/>
    <mergeCell ref="M1344:O1345"/>
    <mergeCell ref="P1344:R1345"/>
    <mergeCell ref="S1344:U1344"/>
    <mergeCell ref="V1342:X1342"/>
    <mergeCell ref="Y1342:AB1342"/>
    <mergeCell ref="AC1342:AE1343"/>
    <mergeCell ref="AF1342:AI1342"/>
    <mergeCell ref="S1343:U1343"/>
    <mergeCell ref="V1343:X1343"/>
    <mergeCell ref="Y1343:AB1343"/>
    <mergeCell ref="AF1343:AI1343"/>
    <mergeCell ref="D1342:F1343"/>
    <mergeCell ref="G1342:I1343"/>
    <mergeCell ref="J1342:L1343"/>
    <mergeCell ref="M1342:O1343"/>
    <mergeCell ref="P1342:R1343"/>
    <mergeCell ref="S1342:U1342"/>
    <mergeCell ref="V1340:X1340"/>
    <mergeCell ref="Y1340:AB1340"/>
    <mergeCell ref="AC1340:AE1341"/>
    <mergeCell ref="AF1340:AI1340"/>
    <mergeCell ref="S1341:U1341"/>
    <mergeCell ref="V1341:X1341"/>
    <mergeCell ref="Y1341:AB1341"/>
    <mergeCell ref="AF1341:AI1341"/>
    <mergeCell ref="D1340:F1341"/>
    <mergeCell ref="G1340:I1341"/>
    <mergeCell ref="J1340:L1341"/>
    <mergeCell ref="M1340:O1341"/>
    <mergeCell ref="P1340:R1341"/>
    <mergeCell ref="S1340:U1340"/>
    <mergeCell ref="V1338:X1338"/>
    <mergeCell ref="Y1338:AB1338"/>
    <mergeCell ref="AC1338:AE1339"/>
    <mergeCell ref="AF1338:AI1338"/>
    <mergeCell ref="S1339:U1339"/>
    <mergeCell ref="V1339:X1339"/>
    <mergeCell ref="Y1339:AB1339"/>
    <mergeCell ref="AF1339:AI1339"/>
    <mergeCell ref="D1338:F1339"/>
    <mergeCell ref="G1338:I1339"/>
    <mergeCell ref="J1338:L1339"/>
    <mergeCell ref="M1338:O1339"/>
    <mergeCell ref="P1338:R1339"/>
    <mergeCell ref="S1338:U1338"/>
    <mergeCell ref="V1336:X1336"/>
    <mergeCell ref="Y1336:AB1336"/>
    <mergeCell ref="AC1336:AE1337"/>
    <mergeCell ref="AF1336:AI1336"/>
    <mergeCell ref="S1337:U1337"/>
    <mergeCell ref="V1337:X1337"/>
    <mergeCell ref="Y1337:AB1337"/>
    <mergeCell ref="AF1337:AI1337"/>
    <mergeCell ref="D1336:F1337"/>
    <mergeCell ref="G1336:I1337"/>
    <mergeCell ref="J1336:L1337"/>
    <mergeCell ref="M1336:O1337"/>
    <mergeCell ref="P1336:R1337"/>
    <mergeCell ref="S1336:U1336"/>
    <mergeCell ref="V1334:X1334"/>
    <mergeCell ref="Y1334:AB1334"/>
    <mergeCell ref="AC1334:AE1335"/>
    <mergeCell ref="AF1334:AI1334"/>
    <mergeCell ref="S1335:U1335"/>
    <mergeCell ref="V1335:X1335"/>
    <mergeCell ref="Y1335:AB1335"/>
    <mergeCell ref="AF1335:AI1335"/>
    <mergeCell ref="D1334:F1335"/>
    <mergeCell ref="G1334:I1335"/>
    <mergeCell ref="J1334:L1335"/>
    <mergeCell ref="M1334:O1335"/>
    <mergeCell ref="P1334:R1335"/>
    <mergeCell ref="S1334:U1334"/>
    <mergeCell ref="V1332:X1332"/>
    <mergeCell ref="Y1332:AB1332"/>
    <mergeCell ref="AC1332:AE1333"/>
    <mergeCell ref="AF1332:AI1332"/>
    <mergeCell ref="S1333:U1333"/>
    <mergeCell ref="V1333:X1333"/>
    <mergeCell ref="Y1333:AB1333"/>
    <mergeCell ref="AF1333:AI1333"/>
    <mergeCell ref="D1332:F1333"/>
    <mergeCell ref="G1332:I1333"/>
    <mergeCell ref="J1332:L1333"/>
    <mergeCell ref="M1332:O1333"/>
    <mergeCell ref="P1332:R1333"/>
    <mergeCell ref="S1332:U1332"/>
    <mergeCell ref="V1330:X1330"/>
    <mergeCell ref="Y1330:AB1330"/>
    <mergeCell ref="AC1330:AE1331"/>
    <mergeCell ref="AF1330:AI1330"/>
    <mergeCell ref="S1331:U1331"/>
    <mergeCell ref="V1331:X1331"/>
    <mergeCell ref="Y1331:AB1331"/>
    <mergeCell ref="AF1331:AI1331"/>
    <mergeCell ref="V1328:X1329"/>
    <mergeCell ref="Y1328:AB1329"/>
    <mergeCell ref="AC1328:AE1329"/>
    <mergeCell ref="AF1328:AI1329"/>
    <mergeCell ref="D1330:F1331"/>
    <mergeCell ref="G1330:I1331"/>
    <mergeCell ref="J1330:L1331"/>
    <mergeCell ref="M1330:O1331"/>
    <mergeCell ref="P1330:R1331"/>
    <mergeCell ref="S1330:U1330"/>
    <mergeCell ref="D1328:F1329"/>
    <mergeCell ref="G1328:I1329"/>
    <mergeCell ref="J1328:L1329"/>
    <mergeCell ref="M1328:O1329"/>
    <mergeCell ref="P1328:R1329"/>
    <mergeCell ref="S1328:U1329"/>
    <mergeCell ref="E1324:G1324"/>
    <mergeCell ref="H1324:J1324"/>
    <mergeCell ref="K1324:M1324"/>
    <mergeCell ref="N1324:P1324"/>
    <mergeCell ref="Q1324:S1324"/>
    <mergeCell ref="T1324:W1324"/>
    <mergeCell ref="E1323:G1323"/>
    <mergeCell ref="H1323:J1323"/>
    <mergeCell ref="K1323:M1323"/>
    <mergeCell ref="N1323:P1323"/>
    <mergeCell ref="Q1323:S1323"/>
    <mergeCell ref="T1323:W1323"/>
    <mergeCell ref="E1322:G1322"/>
    <mergeCell ref="H1322:J1322"/>
    <mergeCell ref="K1322:M1322"/>
    <mergeCell ref="N1322:P1322"/>
    <mergeCell ref="Q1322:S1322"/>
    <mergeCell ref="T1322:W1322"/>
    <mergeCell ref="E1321:G1321"/>
    <mergeCell ref="H1321:J1321"/>
    <mergeCell ref="K1321:M1321"/>
    <mergeCell ref="N1321:P1321"/>
    <mergeCell ref="Q1321:S1321"/>
    <mergeCell ref="T1321:W1321"/>
    <mergeCell ref="E1320:G1320"/>
    <mergeCell ref="H1320:J1320"/>
    <mergeCell ref="K1320:M1320"/>
    <mergeCell ref="N1320:P1320"/>
    <mergeCell ref="Q1320:S1320"/>
    <mergeCell ref="T1320:W1320"/>
    <mergeCell ref="E1319:G1319"/>
    <mergeCell ref="H1319:J1319"/>
    <mergeCell ref="K1319:M1319"/>
    <mergeCell ref="N1319:P1319"/>
    <mergeCell ref="Q1319:S1319"/>
    <mergeCell ref="T1319:W1319"/>
    <mergeCell ref="E1318:G1318"/>
    <mergeCell ref="H1318:J1318"/>
    <mergeCell ref="K1318:M1318"/>
    <mergeCell ref="N1318:P1318"/>
    <mergeCell ref="Q1318:S1318"/>
    <mergeCell ref="T1318:W1318"/>
    <mergeCell ref="E1317:G1317"/>
    <mergeCell ref="H1317:J1317"/>
    <mergeCell ref="K1317:M1317"/>
    <mergeCell ref="N1317:P1317"/>
    <mergeCell ref="Q1317:S1317"/>
    <mergeCell ref="T1317:W1317"/>
    <mergeCell ref="E1316:G1316"/>
    <mergeCell ref="H1316:J1316"/>
    <mergeCell ref="K1316:M1316"/>
    <mergeCell ref="N1316:P1316"/>
    <mergeCell ref="Q1316:S1316"/>
    <mergeCell ref="T1316:W1316"/>
    <mergeCell ref="E1315:G1315"/>
    <mergeCell ref="H1315:J1315"/>
    <mergeCell ref="K1315:M1315"/>
    <mergeCell ref="N1315:P1315"/>
    <mergeCell ref="Q1315:S1315"/>
    <mergeCell ref="T1315:W1315"/>
    <mergeCell ref="E1314:G1314"/>
    <mergeCell ref="H1314:J1314"/>
    <mergeCell ref="K1314:M1314"/>
    <mergeCell ref="N1314:P1314"/>
    <mergeCell ref="Q1314:S1314"/>
    <mergeCell ref="T1314:W1314"/>
    <mergeCell ref="E1313:G1313"/>
    <mergeCell ref="H1313:J1313"/>
    <mergeCell ref="K1313:M1313"/>
    <mergeCell ref="N1313:P1313"/>
    <mergeCell ref="Q1313:S1313"/>
    <mergeCell ref="T1313:W1313"/>
    <mergeCell ref="E1312:G1312"/>
    <mergeCell ref="H1312:J1312"/>
    <mergeCell ref="K1312:M1312"/>
    <mergeCell ref="N1312:P1312"/>
    <mergeCell ref="Q1312:S1312"/>
    <mergeCell ref="T1312:W1312"/>
    <mergeCell ref="E1311:G1311"/>
    <mergeCell ref="H1311:J1311"/>
    <mergeCell ref="K1311:M1311"/>
    <mergeCell ref="N1311:P1311"/>
    <mergeCell ref="Q1311:S1311"/>
    <mergeCell ref="T1311:W1311"/>
    <mergeCell ref="E1310:G1310"/>
    <mergeCell ref="H1310:J1310"/>
    <mergeCell ref="K1310:M1310"/>
    <mergeCell ref="N1310:P1310"/>
    <mergeCell ref="Q1310:S1310"/>
    <mergeCell ref="T1310:W1310"/>
    <mergeCell ref="E1309:G1309"/>
    <mergeCell ref="H1309:J1309"/>
    <mergeCell ref="K1309:M1309"/>
    <mergeCell ref="N1309:P1309"/>
    <mergeCell ref="Q1309:S1309"/>
    <mergeCell ref="T1309:W1309"/>
    <mergeCell ref="E1307:G1308"/>
    <mergeCell ref="H1307:J1308"/>
    <mergeCell ref="K1307:M1308"/>
    <mergeCell ref="N1307:P1308"/>
    <mergeCell ref="Q1307:S1308"/>
    <mergeCell ref="T1307:W1308"/>
    <mergeCell ref="F1299:G1299"/>
    <mergeCell ref="I1299:J1299"/>
    <mergeCell ref="L1299:M1299"/>
    <mergeCell ref="J1301:K1301"/>
    <mergeCell ref="J1302:K1302"/>
    <mergeCell ref="J1303:K1303"/>
    <mergeCell ref="S1279:U1279"/>
    <mergeCell ref="W1279:Y1279"/>
    <mergeCell ref="K1281:M1281"/>
    <mergeCell ref="J1284:K1284"/>
    <mergeCell ref="S1285:T1285"/>
    <mergeCell ref="S1286:T1286"/>
    <mergeCell ref="W1276:Y1276"/>
    <mergeCell ref="AA1276:AC1276"/>
    <mergeCell ref="AE1276:AG1276"/>
    <mergeCell ref="S1277:T1277"/>
    <mergeCell ref="T1278:V1278"/>
    <mergeCell ref="Y1278:Z1278"/>
    <mergeCell ref="AB1278:AC1278"/>
    <mergeCell ref="AD1278:AE1278"/>
    <mergeCell ref="S1273:T1273"/>
    <mergeCell ref="T1274:V1274"/>
    <mergeCell ref="Y1274:Z1274"/>
    <mergeCell ref="AB1274:AC1274"/>
    <mergeCell ref="AD1274:AE1274"/>
    <mergeCell ref="S1275:U1275"/>
    <mergeCell ref="W1275:Y1275"/>
    <mergeCell ref="K1265:M1265"/>
    <mergeCell ref="J1268:K1268"/>
    <mergeCell ref="K1269:M1269"/>
    <mergeCell ref="W1272:Y1272"/>
    <mergeCell ref="AA1272:AC1272"/>
    <mergeCell ref="AE1272:AG1272"/>
    <mergeCell ref="AF1261:AI1261"/>
    <mergeCell ref="W1262:Y1262"/>
    <mergeCell ref="AA1262:AC1262"/>
    <mergeCell ref="AE1262:AG1262"/>
    <mergeCell ref="W1263:Y1263"/>
    <mergeCell ref="AA1263:AC1263"/>
    <mergeCell ref="AE1263:AG1263"/>
    <mergeCell ref="K1260:P1261"/>
    <mergeCell ref="R1260:S1260"/>
    <mergeCell ref="U1260:V1260"/>
    <mergeCell ref="X1260:AA1260"/>
    <mergeCell ref="AB1260:AE1260"/>
    <mergeCell ref="AF1260:AI1260"/>
    <mergeCell ref="R1261:S1261"/>
    <mergeCell ref="U1261:V1261"/>
    <mergeCell ref="X1261:AA1261"/>
    <mergeCell ref="AB1261:AE1261"/>
    <mergeCell ref="AF1258:AI1258"/>
    <mergeCell ref="R1259:S1259"/>
    <mergeCell ref="U1259:V1259"/>
    <mergeCell ref="X1259:AA1259"/>
    <mergeCell ref="AB1259:AE1259"/>
    <mergeCell ref="AF1259:AI1259"/>
    <mergeCell ref="K1257:P1259"/>
    <mergeCell ref="R1257:S1257"/>
    <mergeCell ref="U1257:V1257"/>
    <mergeCell ref="X1257:AA1257"/>
    <mergeCell ref="AB1257:AE1257"/>
    <mergeCell ref="AF1257:AI1257"/>
    <mergeCell ref="Q1258:R1258"/>
    <mergeCell ref="V1258:W1258"/>
    <mergeCell ref="X1258:AA1258"/>
    <mergeCell ref="AB1258:AE1258"/>
    <mergeCell ref="J1250:K1250"/>
    <mergeCell ref="J1251:K1251"/>
    <mergeCell ref="K1252:M1252"/>
    <mergeCell ref="K1255:P1256"/>
    <mergeCell ref="Q1255:W1256"/>
    <mergeCell ref="X1255:AI1255"/>
    <mergeCell ref="X1256:AA1256"/>
    <mergeCell ref="AB1256:AE1256"/>
    <mergeCell ref="AF1256:AI1256"/>
    <mergeCell ref="AA1238:AC1238"/>
    <mergeCell ref="F1248:G1248"/>
    <mergeCell ref="I1248:J1248"/>
    <mergeCell ref="L1248:M1248"/>
    <mergeCell ref="O1248:P1248"/>
    <mergeCell ref="R1248:S1248"/>
    <mergeCell ref="U1236:W1236"/>
    <mergeCell ref="AA1236:AC1236"/>
    <mergeCell ref="I1237:K1238"/>
    <mergeCell ref="L1237:Q1237"/>
    <mergeCell ref="R1237:T1237"/>
    <mergeCell ref="U1237:W1237"/>
    <mergeCell ref="AA1237:AC1237"/>
    <mergeCell ref="L1238:Q1238"/>
    <mergeCell ref="R1238:T1238"/>
    <mergeCell ref="U1238:W1238"/>
    <mergeCell ref="I1234:K1234"/>
    <mergeCell ref="L1234:Q1234"/>
    <mergeCell ref="U1234:W1234"/>
    <mergeCell ref="AA1234:AC1234"/>
    <mergeCell ref="I1235:K1236"/>
    <mergeCell ref="L1235:Q1235"/>
    <mergeCell ref="R1235:T1236"/>
    <mergeCell ref="U1235:W1235"/>
    <mergeCell ref="AA1235:AC1235"/>
    <mergeCell ref="L1236:Q1236"/>
    <mergeCell ref="I1232:K1233"/>
    <mergeCell ref="L1232:Q1232"/>
    <mergeCell ref="R1232:T1232"/>
    <mergeCell ref="U1232:W1232"/>
    <mergeCell ref="X1232:Z1238"/>
    <mergeCell ref="AA1232:AC1232"/>
    <mergeCell ref="L1233:Q1233"/>
    <mergeCell ref="R1233:T1234"/>
    <mergeCell ref="U1233:W1233"/>
    <mergeCell ref="AA1233:AC1233"/>
    <mergeCell ref="U1226:W1226"/>
    <mergeCell ref="AA1226:AC1226"/>
    <mergeCell ref="I1230:K1231"/>
    <mergeCell ref="L1230:Q1231"/>
    <mergeCell ref="R1230:T1231"/>
    <mergeCell ref="U1230:W1231"/>
    <mergeCell ref="X1230:Z1231"/>
    <mergeCell ref="AA1230:AC1231"/>
    <mergeCell ref="L1224:Q1224"/>
    <mergeCell ref="U1224:W1224"/>
    <mergeCell ref="AA1224:AC1224"/>
    <mergeCell ref="I1225:K1226"/>
    <mergeCell ref="L1225:Q1225"/>
    <mergeCell ref="R1225:T1225"/>
    <mergeCell ref="U1225:W1225"/>
    <mergeCell ref="AA1225:AC1225"/>
    <mergeCell ref="L1226:Q1226"/>
    <mergeCell ref="R1226:T1226"/>
    <mergeCell ref="AA1221:AC1221"/>
    <mergeCell ref="I1222:K1222"/>
    <mergeCell ref="L1222:Q1222"/>
    <mergeCell ref="U1222:W1222"/>
    <mergeCell ref="AA1222:AC1222"/>
    <mergeCell ref="I1223:K1224"/>
    <mergeCell ref="L1223:Q1223"/>
    <mergeCell ref="R1223:T1224"/>
    <mergeCell ref="U1223:W1223"/>
    <mergeCell ref="AA1223:AC1223"/>
    <mergeCell ref="AA1218:AC1219"/>
    <mergeCell ref="I1220:K1221"/>
    <mergeCell ref="L1220:Q1220"/>
    <mergeCell ref="R1220:T1220"/>
    <mergeCell ref="U1220:W1220"/>
    <mergeCell ref="X1220:Z1226"/>
    <mergeCell ref="AA1220:AC1220"/>
    <mergeCell ref="L1221:Q1221"/>
    <mergeCell ref="R1221:T1222"/>
    <mergeCell ref="U1221:W1221"/>
    <mergeCell ref="T1210:V1210"/>
    <mergeCell ref="Y1210:AA1210"/>
    <mergeCell ref="I1218:K1219"/>
    <mergeCell ref="L1218:Q1219"/>
    <mergeCell ref="R1218:T1219"/>
    <mergeCell ref="U1218:W1219"/>
    <mergeCell ref="X1218:Z1219"/>
    <mergeCell ref="J1209:K1209"/>
    <mergeCell ref="K1210:L1210"/>
    <mergeCell ref="N1210:O1210"/>
    <mergeCell ref="F1204:G1204"/>
    <mergeCell ref="I1204:J1204"/>
    <mergeCell ref="L1204:M1204"/>
    <mergeCell ref="J1206:K1206"/>
    <mergeCell ref="J1207:K1207"/>
    <mergeCell ref="J1208:K1208"/>
    <mergeCell ref="F1197:G1197"/>
    <mergeCell ref="I1197:J1197"/>
    <mergeCell ref="L1197:N1197"/>
    <mergeCell ref="P1197:Q1197"/>
    <mergeCell ref="S1197:U1197"/>
    <mergeCell ref="W1197:Y1197"/>
    <mergeCell ref="F1196:G1196"/>
    <mergeCell ref="I1196:J1196"/>
    <mergeCell ref="L1196:N1196"/>
    <mergeCell ref="P1196:Q1196"/>
    <mergeCell ref="S1196:U1196"/>
    <mergeCell ref="W1196:Y1196"/>
    <mergeCell ref="P1192:Q1192"/>
    <mergeCell ref="S1192:U1192"/>
    <mergeCell ref="W1192:Y1192"/>
    <mergeCell ref="F1193:G1193"/>
    <mergeCell ref="I1193:J1193"/>
    <mergeCell ref="L1193:N1193"/>
    <mergeCell ref="P1193:Q1193"/>
    <mergeCell ref="S1193:U1193"/>
    <mergeCell ref="W1193:Y1193"/>
    <mergeCell ref="J1188:K1188"/>
    <mergeCell ref="J1189:K1189"/>
    <mergeCell ref="J1190:K1190"/>
    <mergeCell ref="F1192:G1192"/>
    <mergeCell ref="I1192:J1192"/>
    <mergeCell ref="L1192:N1192"/>
    <mergeCell ref="AA1179:AC1179"/>
    <mergeCell ref="AD1179:AF1179"/>
    <mergeCell ref="F1185:G1185"/>
    <mergeCell ref="I1185:J1185"/>
    <mergeCell ref="L1185:M1185"/>
    <mergeCell ref="J1187:K1187"/>
    <mergeCell ref="AD1177:AF1177"/>
    <mergeCell ref="F1178:H1179"/>
    <mergeCell ref="I1178:N1178"/>
    <mergeCell ref="R1178:T1178"/>
    <mergeCell ref="U1178:W1178"/>
    <mergeCell ref="X1178:Z1178"/>
    <mergeCell ref="AA1178:AC1178"/>
    <mergeCell ref="AD1178:AF1178"/>
    <mergeCell ref="I1179:N1179"/>
    <mergeCell ref="R1179:T1179"/>
    <mergeCell ref="AD1175:AF1175"/>
    <mergeCell ref="F1176:H1177"/>
    <mergeCell ref="I1176:N1176"/>
    <mergeCell ref="R1176:T1177"/>
    <mergeCell ref="U1176:W1177"/>
    <mergeCell ref="X1176:Z1177"/>
    <mergeCell ref="AA1176:AC1176"/>
    <mergeCell ref="AD1176:AF1176"/>
    <mergeCell ref="I1177:N1177"/>
    <mergeCell ref="AA1177:AC1177"/>
    <mergeCell ref="AA1173:AC1173"/>
    <mergeCell ref="AD1173:AF1173"/>
    <mergeCell ref="I1174:N1174"/>
    <mergeCell ref="R1174:T1175"/>
    <mergeCell ref="U1174:W1175"/>
    <mergeCell ref="X1174:Z1175"/>
    <mergeCell ref="AA1174:AC1174"/>
    <mergeCell ref="AD1174:AF1174"/>
    <mergeCell ref="I1175:N1175"/>
    <mergeCell ref="AA1175:AC1175"/>
    <mergeCell ref="F1173:H1174"/>
    <mergeCell ref="I1173:N1173"/>
    <mergeCell ref="O1173:Q1179"/>
    <mergeCell ref="R1173:T1173"/>
    <mergeCell ref="U1173:W1173"/>
    <mergeCell ref="X1173:Z1173"/>
    <mergeCell ref="F1175:H1175"/>
    <mergeCell ref="U1179:W1179"/>
    <mergeCell ref="X1179:Z1179"/>
    <mergeCell ref="AA1167:AC1167"/>
    <mergeCell ref="AD1167:AF1167"/>
    <mergeCell ref="F1171:H1172"/>
    <mergeCell ref="I1171:N1172"/>
    <mergeCell ref="O1171:Q1172"/>
    <mergeCell ref="R1171:T1172"/>
    <mergeCell ref="U1171:W1172"/>
    <mergeCell ref="X1171:Z1172"/>
    <mergeCell ref="AA1171:AC1172"/>
    <mergeCell ref="AD1171:AF1172"/>
    <mergeCell ref="AD1165:AF1165"/>
    <mergeCell ref="F1166:H1167"/>
    <mergeCell ref="I1166:N1166"/>
    <mergeCell ref="R1166:T1166"/>
    <mergeCell ref="U1166:W1166"/>
    <mergeCell ref="X1166:Z1166"/>
    <mergeCell ref="AA1166:AC1166"/>
    <mergeCell ref="AD1166:AF1166"/>
    <mergeCell ref="I1167:N1167"/>
    <mergeCell ref="R1167:T1167"/>
    <mergeCell ref="AD1163:AF1163"/>
    <mergeCell ref="F1164:H1165"/>
    <mergeCell ref="I1164:N1164"/>
    <mergeCell ref="R1164:T1165"/>
    <mergeCell ref="U1164:W1165"/>
    <mergeCell ref="X1164:Z1165"/>
    <mergeCell ref="AA1164:AC1164"/>
    <mergeCell ref="AD1164:AF1164"/>
    <mergeCell ref="I1165:N1165"/>
    <mergeCell ref="AA1165:AC1165"/>
    <mergeCell ref="AA1161:AC1161"/>
    <mergeCell ref="AD1161:AF1161"/>
    <mergeCell ref="I1162:N1162"/>
    <mergeCell ref="R1162:T1163"/>
    <mergeCell ref="U1162:W1163"/>
    <mergeCell ref="X1162:Z1163"/>
    <mergeCell ref="AA1162:AC1162"/>
    <mergeCell ref="AD1162:AF1162"/>
    <mergeCell ref="I1163:N1163"/>
    <mergeCell ref="AA1163:AC1163"/>
    <mergeCell ref="F1161:H1162"/>
    <mergeCell ref="I1161:N1161"/>
    <mergeCell ref="O1161:Q1167"/>
    <mergeCell ref="R1161:T1161"/>
    <mergeCell ref="U1161:W1161"/>
    <mergeCell ref="X1161:Z1161"/>
    <mergeCell ref="F1163:H1163"/>
    <mergeCell ref="U1167:W1167"/>
    <mergeCell ref="X1167:Z1167"/>
    <mergeCell ref="O1159:Q1160"/>
    <mergeCell ref="R1159:T1160"/>
    <mergeCell ref="U1159:W1160"/>
    <mergeCell ref="X1159:Z1160"/>
    <mergeCell ref="AA1159:AC1160"/>
    <mergeCell ref="AD1159:AF1160"/>
    <mergeCell ref="J1146:K1146"/>
    <mergeCell ref="J1147:K1147"/>
    <mergeCell ref="J1148:K1148"/>
    <mergeCell ref="J1149:K1149"/>
    <mergeCell ref="F1159:H1160"/>
    <mergeCell ref="I1159:N1160"/>
    <mergeCell ref="AE1133:AG1133"/>
    <mergeCell ref="F1142:G1142"/>
    <mergeCell ref="I1142:J1142"/>
    <mergeCell ref="L1142:M1142"/>
    <mergeCell ref="I1143:J1143"/>
    <mergeCell ref="J1145:K1145"/>
    <mergeCell ref="Z1131:AB1131"/>
    <mergeCell ref="AC1131:AE1131"/>
    <mergeCell ref="AF1131:AI1131"/>
    <mergeCell ref="F1132:G1132"/>
    <mergeCell ref="H1132:T1132"/>
    <mergeCell ref="U1132:V1132"/>
    <mergeCell ref="W1132:AI1132"/>
    <mergeCell ref="Z1130:AB1130"/>
    <mergeCell ref="AC1130:AE1130"/>
    <mergeCell ref="AF1130:AI1130"/>
    <mergeCell ref="F1131:G1131"/>
    <mergeCell ref="H1131:J1131"/>
    <mergeCell ref="K1131:M1131"/>
    <mergeCell ref="N1131:P1131"/>
    <mergeCell ref="Q1131:T1131"/>
    <mergeCell ref="U1131:V1131"/>
    <mergeCell ref="W1131:Y1131"/>
    <mergeCell ref="Z1129:AB1129"/>
    <mergeCell ref="AC1129:AE1129"/>
    <mergeCell ref="AF1129:AI1129"/>
    <mergeCell ref="F1130:G1130"/>
    <mergeCell ref="H1130:J1130"/>
    <mergeCell ref="K1130:M1130"/>
    <mergeCell ref="N1130:P1130"/>
    <mergeCell ref="Q1130:T1130"/>
    <mergeCell ref="U1130:V1130"/>
    <mergeCell ref="W1130:Y1130"/>
    <mergeCell ref="Z1128:AB1128"/>
    <mergeCell ref="AC1128:AE1128"/>
    <mergeCell ref="AF1128:AI1128"/>
    <mergeCell ref="F1129:G1129"/>
    <mergeCell ref="H1129:J1129"/>
    <mergeCell ref="K1129:M1129"/>
    <mergeCell ref="N1129:P1129"/>
    <mergeCell ref="Q1129:T1129"/>
    <mergeCell ref="U1129:V1129"/>
    <mergeCell ref="W1129:Y1129"/>
    <mergeCell ref="Z1127:AB1127"/>
    <mergeCell ref="AC1127:AE1127"/>
    <mergeCell ref="AF1127:AI1127"/>
    <mergeCell ref="F1128:G1128"/>
    <mergeCell ref="H1128:J1128"/>
    <mergeCell ref="K1128:M1128"/>
    <mergeCell ref="N1128:P1128"/>
    <mergeCell ref="Q1128:T1128"/>
    <mergeCell ref="U1128:V1128"/>
    <mergeCell ref="W1128:Y1128"/>
    <mergeCell ref="Z1126:AB1126"/>
    <mergeCell ref="AC1126:AE1126"/>
    <mergeCell ref="AF1126:AI1126"/>
    <mergeCell ref="F1127:G1127"/>
    <mergeCell ref="H1127:J1127"/>
    <mergeCell ref="K1127:M1127"/>
    <mergeCell ref="N1127:P1127"/>
    <mergeCell ref="Q1127:T1127"/>
    <mergeCell ref="U1127:V1127"/>
    <mergeCell ref="W1127:Y1127"/>
    <mergeCell ref="Z1125:AB1125"/>
    <mergeCell ref="AC1125:AE1125"/>
    <mergeCell ref="AF1125:AI1125"/>
    <mergeCell ref="F1126:G1126"/>
    <mergeCell ref="H1126:J1126"/>
    <mergeCell ref="K1126:M1126"/>
    <mergeCell ref="N1126:P1126"/>
    <mergeCell ref="Q1126:T1126"/>
    <mergeCell ref="U1126:V1126"/>
    <mergeCell ref="W1126:Y1126"/>
    <mergeCell ref="Z1124:AB1124"/>
    <mergeCell ref="AC1124:AE1124"/>
    <mergeCell ref="AF1124:AI1124"/>
    <mergeCell ref="F1125:G1125"/>
    <mergeCell ref="H1125:J1125"/>
    <mergeCell ref="K1125:M1125"/>
    <mergeCell ref="N1125:P1125"/>
    <mergeCell ref="Q1125:T1125"/>
    <mergeCell ref="U1125:V1125"/>
    <mergeCell ref="W1125:Y1125"/>
    <mergeCell ref="Z1123:AB1123"/>
    <mergeCell ref="AC1123:AE1123"/>
    <mergeCell ref="AF1123:AI1123"/>
    <mergeCell ref="F1124:G1124"/>
    <mergeCell ref="H1124:J1124"/>
    <mergeCell ref="K1124:M1124"/>
    <mergeCell ref="N1124:P1124"/>
    <mergeCell ref="Q1124:T1124"/>
    <mergeCell ref="U1124:V1124"/>
    <mergeCell ref="W1124:Y1124"/>
    <mergeCell ref="Z1122:AB1122"/>
    <mergeCell ref="AC1122:AE1122"/>
    <mergeCell ref="AF1122:AI1122"/>
    <mergeCell ref="F1123:G1123"/>
    <mergeCell ref="H1123:J1123"/>
    <mergeCell ref="K1123:M1123"/>
    <mergeCell ref="N1123:P1123"/>
    <mergeCell ref="Q1123:T1123"/>
    <mergeCell ref="U1123:V1123"/>
    <mergeCell ref="W1123:Y1123"/>
    <mergeCell ref="Z1121:AB1121"/>
    <mergeCell ref="AC1121:AE1121"/>
    <mergeCell ref="AF1121:AI1121"/>
    <mergeCell ref="F1122:G1122"/>
    <mergeCell ref="H1122:J1122"/>
    <mergeCell ref="K1122:M1122"/>
    <mergeCell ref="N1122:P1122"/>
    <mergeCell ref="Q1122:T1122"/>
    <mergeCell ref="U1122:V1122"/>
    <mergeCell ref="W1122:Y1122"/>
    <mergeCell ref="Z1120:AB1120"/>
    <mergeCell ref="AC1120:AE1120"/>
    <mergeCell ref="AF1120:AI1120"/>
    <mergeCell ref="F1121:G1121"/>
    <mergeCell ref="H1121:J1121"/>
    <mergeCell ref="K1121:M1121"/>
    <mergeCell ref="N1121:P1121"/>
    <mergeCell ref="Q1121:T1121"/>
    <mergeCell ref="U1121:V1121"/>
    <mergeCell ref="W1121:Y1121"/>
    <mergeCell ref="Z1119:AB1119"/>
    <mergeCell ref="AC1119:AE1119"/>
    <mergeCell ref="AF1119:AI1119"/>
    <mergeCell ref="F1120:G1120"/>
    <mergeCell ref="H1120:J1120"/>
    <mergeCell ref="K1120:M1120"/>
    <mergeCell ref="N1120:P1120"/>
    <mergeCell ref="Q1120:T1120"/>
    <mergeCell ref="U1120:V1120"/>
    <mergeCell ref="W1120:Y1120"/>
    <mergeCell ref="Z1118:AB1118"/>
    <mergeCell ref="AC1118:AE1118"/>
    <mergeCell ref="AF1118:AI1118"/>
    <mergeCell ref="F1119:G1119"/>
    <mergeCell ref="H1119:J1119"/>
    <mergeCell ref="K1119:M1119"/>
    <mergeCell ref="N1119:P1119"/>
    <mergeCell ref="Q1119:T1119"/>
    <mergeCell ref="U1119:V1119"/>
    <mergeCell ref="W1119:Y1119"/>
    <mergeCell ref="Z1117:AB1117"/>
    <mergeCell ref="AC1117:AE1117"/>
    <mergeCell ref="AF1117:AI1117"/>
    <mergeCell ref="F1118:G1118"/>
    <mergeCell ref="H1118:J1118"/>
    <mergeCell ref="K1118:M1118"/>
    <mergeCell ref="N1118:P1118"/>
    <mergeCell ref="Q1118:T1118"/>
    <mergeCell ref="U1118:V1118"/>
    <mergeCell ref="W1118:Y1118"/>
    <mergeCell ref="Z1116:AB1116"/>
    <mergeCell ref="AC1116:AE1116"/>
    <mergeCell ref="AF1116:AI1116"/>
    <mergeCell ref="F1117:G1117"/>
    <mergeCell ref="H1117:J1117"/>
    <mergeCell ref="K1117:M1117"/>
    <mergeCell ref="N1117:P1117"/>
    <mergeCell ref="Q1117:T1117"/>
    <mergeCell ref="U1117:V1117"/>
    <mergeCell ref="W1117:Y1117"/>
    <mergeCell ref="Z1114:AB1115"/>
    <mergeCell ref="AC1114:AE1115"/>
    <mergeCell ref="AF1114:AI1115"/>
    <mergeCell ref="F1116:G1116"/>
    <mergeCell ref="H1116:J1116"/>
    <mergeCell ref="K1116:M1116"/>
    <mergeCell ref="N1116:P1116"/>
    <mergeCell ref="Q1116:T1116"/>
    <mergeCell ref="U1116:V1116"/>
    <mergeCell ref="W1116:Y1116"/>
    <mergeCell ref="AE1109:AG1109"/>
    <mergeCell ref="F1113:T1113"/>
    <mergeCell ref="U1113:AI1113"/>
    <mergeCell ref="F1114:G1115"/>
    <mergeCell ref="H1114:J1115"/>
    <mergeCell ref="K1114:M1115"/>
    <mergeCell ref="N1114:P1115"/>
    <mergeCell ref="Q1114:T1115"/>
    <mergeCell ref="U1114:V1115"/>
    <mergeCell ref="W1114:Y1115"/>
    <mergeCell ref="Z1107:AB1107"/>
    <mergeCell ref="AC1107:AE1107"/>
    <mergeCell ref="AF1107:AI1107"/>
    <mergeCell ref="F1108:G1108"/>
    <mergeCell ref="H1108:T1108"/>
    <mergeCell ref="U1108:V1108"/>
    <mergeCell ref="W1108:AI1108"/>
    <mergeCell ref="Z1106:AB1106"/>
    <mergeCell ref="AC1106:AE1106"/>
    <mergeCell ref="AF1106:AI1106"/>
    <mergeCell ref="F1107:G1107"/>
    <mergeCell ref="H1107:J1107"/>
    <mergeCell ref="K1107:M1107"/>
    <mergeCell ref="N1107:P1107"/>
    <mergeCell ref="Q1107:T1107"/>
    <mergeCell ref="U1107:V1107"/>
    <mergeCell ref="W1107:Y1107"/>
    <mergeCell ref="Z1105:AB1105"/>
    <mergeCell ref="AC1105:AE1105"/>
    <mergeCell ref="AF1105:AI1105"/>
    <mergeCell ref="F1106:G1106"/>
    <mergeCell ref="H1106:J1106"/>
    <mergeCell ref="K1106:M1106"/>
    <mergeCell ref="N1106:P1106"/>
    <mergeCell ref="Q1106:T1106"/>
    <mergeCell ref="U1106:V1106"/>
    <mergeCell ref="W1106:Y1106"/>
    <mergeCell ref="Z1104:AB1104"/>
    <mergeCell ref="AC1104:AE1104"/>
    <mergeCell ref="AF1104:AI1104"/>
    <mergeCell ref="F1105:G1105"/>
    <mergeCell ref="H1105:J1105"/>
    <mergeCell ref="K1105:M1105"/>
    <mergeCell ref="N1105:P1105"/>
    <mergeCell ref="Q1105:T1105"/>
    <mergeCell ref="U1105:V1105"/>
    <mergeCell ref="W1105:Y1105"/>
    <mergeCell ref="Z1103:AB1103"/>
    <mergeCell ref="AC1103:AE1103"/>
    <mergeCell ref="AF1103:AI1103"/>
    <mergeCell ref="F1104:G1104"/>
    <mergeCell ref="H1104:J1104"/>
    <mergeCell ref="K1104:M1104"/>
    <mergeCell ref="N1104:P1104"/>
    <mergeCell ref="Q1104:T1104"/>
    <mergeCell ref="U1104:V1104"/>
    <mergeCell ref="W1104:Y1104"/>
    <mergeCell ref="Z1102:AB1102"/>
    <mergeCell ref="AC1102:AE1102"/>
    <mergeCell ref="AF1102:AI1102"/>
    <mergeCell ref="F1103:G1103"/>
    <mergeCell ref="H1103:J1103"/>
    <mergeCell ref="K1103:M1103"/>
    <mergeCell ref="N1103:P1103"/>
    <mergeCell ref="Q1103:T1103"/>
    <mergeCell ref="U1103:V1103"/>
    <mergeCell ref="W1103:Y1103"/>
    <mergeCell ref="Z1101:AB1101"/>
    <mergeCell ref="AC1101:AE1101"/>
    <mergeCell ref="AF1101:AI1101"/>
    <mergeCell ref="F1102:G1102"/>
    <mergeCell ref="H1102:J1102"/>
    <mergeCell ref="K1102:M1102"/>
    <mergeCell ref="N1102:P1102"/>
    <mergeCell ref="Q1102:T1102"/>
    <mergeCell ref="U1102:V1102"/>
    <mergeCell ref="W1102:Y1102"/>
    <mergeCell ref="Z1100:AB1100"/>
    <mergeCell ref="AC1100:AE1100"/>
    <mergeCell ref="AF1100:AI1100"/>
    <mergeCell ref="F1101:G1101"/>
    <mergeCell ref="H1101:J1101"/>
    <mergeCell ref="K1101:M1101"/>
    <mergeCell ref="N1101:P1101"/>
    <mergeCell ref="Q1101:T1101"/>
    <mergeCell ref="U1101:V1101"/>
    <mergeCell ref="W1101:Y1101"/>
    <mergeCell ref="Z1099:AB1099"/>
    <mergeCell ref="AC1099:AE1099"/>
    <mergeCell ref="AF1099:AI1099"/>
    <mergeCell ref="F1100:G1100"/>
    <mergeCell ref="H1100:J1100"/>
    <mergeCell ref="K1100:M1100"/>
    <mergeCell ref="N1100:P1100"/>
    <mergeCell ref="Q1100:T1100"/>
    <mergeCell ref="U1100:V1100"/>
    <mergeCell ref="W1100:Y1100"/>
    <mergeCell ref="Z1098:AB1098"/>
    <mergeCell ref="AC1098:AE1098"/>
    <mergeCell ref="AF1098:AI1098"/>
    <mergeCell ref="F1099:G1099"/>
    <mergeCell ref="H1099:J1099"/>
    <mergeCell ref="K1099:M1099"/>
    <mergeCell ref="N1099:P1099"/>
    <mergeCell ref="Q1099:T1099"/>
    <mergeCell ref="U1099:V1099"/>
    <mergeCell ref="W1099:Y1099"/>
    <mergeCell ref="Z1097:AB1097"/>
    <mergeCell ref="AC1097:AE1097"/>
    <mergeCell ref="AF1097:AI1097"/>
    <mergeCell ref="F1098:G1098"/>
    <mergeCell ref="H1098:J1098"/>
    <mergeCell ref="K1098:M1098"/>
    <mergeCell ref="N1098:P1098"/>
    <mergeCell ref="Q1098:T1098"/>
    <mergeCell ref="U1098:V1098"/>
    <mergeCell ref="W1098:Y1098"/>
    <mergeCell ref="Z1096:AB1096"/>
    <mergeCell ref="AC1096:AE1096"/>
    <mergeCell ref="AF1096:AI1096"/>
    <mergeCell ref="F1097:G1097"/>
    <mergeCell ref="H1097:J1097"/>
    <mergeCell ref="K1097:M1097"/>
    <mergeCell ref="N1097:P1097"/>
    <mergeCell ref="Q1097:T1097"/>
    <mergeCell ref="U1097:V1097"/>
    <mergeCell ref="W1097:Y1097"/>
    <mergeCell ref="Z1095:AB1095"/>
    <mergeCell ref="AC1095:AE1095"/>
    <mergeCell ref="AF1095:AI1095"/>
    <mergeCell ref="F1096:G1096"/>
    <mergeCell ref="H1096:J1096"/>
    <mergeCell ref="K1096:M1096"/>
    <mergeCell ref="N1096:P1096"/>
    <mergeCell ref="Q1096:T1096"/>
    <mergeCell ref="U1096:V1096"/>
    <mergeCell ref="W1096:Y1096"/>
    <mergeCell ref="Z1094:AB1094"/>
    <mergeCell ref="AC1094:AE1094"/>
    <mergeCell ref="AF1094:AI1094"/>
    <mergeCell ref="F1095:G1095"/>
    <mergeCell ref="H1095:J1095"/>
    <mergeCell ref="K1095:M1095"/>
    <mergeCell ref="N1095:P1095"/>
    <mergeCell ref="Q1095:T1095"/>
    <mergeCell ref="U1095:V1095"/>
    <mergeCell ref="W1095:Y1095"/>
    <mergeCell ref="Z1093:AB1093"/>
    <mergeCell ref="AC1093:AE1093"/>
    <mergeCell ref="AF1093:AI1093"/>
    <mergeCell ref="F1094:G1094"/>
    <mergeCell ref="H1094:J1094"/>
    <mergeCell ref="K1094:M1094"/>
    <mergeCell ref="N1094:P1094"/>
    <mergeCell ref="Q1094:T1094"/>
    <mergeCell ref="U1094:V1094"/>
    <mergeCell ref="W1094:Y1094"/>
    <mergeCell ref="Z1092:AB1092"/>
    <mergeCell ref="AC1092:AE1092"/>
    <mergeCell ref="AF1092:AI1092"/>
    <mergeCell ref="F1093:G1093"/>
    <mergeCell ref="H1093:J1093"/>
    <mergeCell ref="K1093:M1093"/>
    <mergeCell ref="N1093:P1093"/>
    <mergeCell ref="Q1093:T1093"/>
    <mergeCell ref="U1093:V1093"/>
    <mergeCell ref="W1093:Y1093"/>
    <mergeCell ref="Z1090:AB1091"/>
    <mergeCell ref="AC1090:AE1091"/>
    <mergeCell ref="AF1090:AI1091"/>
    <mergeCell ref="F1092:G1092"/>
    <mergeCell ref="H1092:J1092"/>
    <mergeCell ref="K1092:M1092"/>
    <mergeCell ref="N1092:P1092"/>
    <mergeCell ref="Q1092:T1092"/>
    <mergeCell ref="U1092:V1092"/>
    <mergeCell ref="W1092:Y1092"/>
    <mergeCell ref="AE1085:AG1085"/>
    <mergeCell ref="F1089:T1089"/>
    <mergeCell ref="U1089:AI1089"/>
    <mergeCell ref="F1090:G1091"/>
    <mergeCell ref="H1090:J1091"/>
    <mergeCell ref="K1090:M1091"/>
    <mergeCell ref="N1090:P1091"/>
    <mergeCell ref="Q1090:T1091"/>
    <mergeCell ref="U1090:V1091"/>
    <mergeCell ref="W1090:Y1091"/>
    <mergeCell ref="Z1083:AB1083"/>
    <mergeCell ref="AC1083:AE1083"/>
    <mergeCell ref="AF1083:AI1083"/>
    <mergeCell ref="F1084:G1084"/>
    <mergeCell ref="H1084:T1084"/>
    <mergeCell ref="U1084:V1084"/>
    <mergeCell ref="W1084:AI1084"/>
    <mergeCell ref="Z1082:AB1082"/>
    <mergeCell ref="AC1082:AE1082"/>
    <mergeCell ref="AF1082:AI1082"/>
    <mergeCell ref="F1083:G1083"/>
    <mergeCell ref="H1083:J1083"/>
    <mergeCell ref="K1083:M1083"/>
    <mergeCell ref="N1083:P1083"/>
    <mergeCell ref="Q1083:T1083"/>
    <mergeCell ref="U1083:V1083"/>
    <mergeCell ref="W1083:Y1083"/>
    <mergeCell ref="Z1081:AB1081"/>
    <mergeCell ref="AC1081:AE1081"/>
    <mergeCell ref="AF1081:AI1081"/>
    <mergeCell ref="F1082:G1082"/>
    <mergeCell ref="H1082:J1082"/>
    <mergeCell ref="K1082:M1082"/>
    <mergeCell ref="N1082:P1082"/>
    <mergeCell ref="Q1082:T1082"/>
    <mergeCell ref="U1082:V1082"/>
    <mergeCell ref="W1082:Y1082"/>
    <mergeCell ref="Z1080:AB1080"/>
    <mergeCell ref="AC1080:AE1080"/>
    <mergeCell ref="AF1080:AI1080"/>
    <mergeCell ref="F1081:G1081"/>
    <mergeCell ref="H1081:J1081"/>
    <mergeCell ref="K1081:M1081"/>
    <mergeCell ref="N1081:P1081"/>
    <mergeCell ref="Q1081:T1081"/>
    <mergeCell ref="U1081:V1081"/>
    <mergeCell ref="W1081:Y1081"/>
    <mergeCell ref="Z1079:AB1079"/>
    <mergeCell ref="AC1079:AE1079"/>
    <mergeCell ref="AF1079:AI1079"/>
    <mergeCell ref="F1080:G1080"/>
    <mergeCell ref="H1080:J1080"/>
    <mergeCell ref="K1080:M1080"/>
    <mergeCell ref="N1080:P1080"/>
    <mergeCell ref="Q1080:T1080"/>
    <mergeCell ref="U1080:V1080"/>
    <mergeCell ref="W1080:Y1080"/>
    <mergeCell ref="Z1078:AB1078"/>
    <mergeCell ref="AC1078:AE1078"/>
    <mergeCell ref="AF1078:AI1078"/>
    <mergeCell ref="F1079:G1079"/>
    <mergeCell ref="H1079:J1079"/>
    <mergeCell ref="K1079:M1079"/>
    <mergeCell ref="N1079:P1079"/>
    <mergeCell ref="Q1079:T1079"/>
    <mergeCell ref="U1079:V1079"/>
    <mergeCell ref="W1079:Y1079"/>
    <mergeCell ref="Z1077:AB1077"/>
    <mergeCell ref="AC1077:AE1077"/>
    <mergeCell ref="AF1077:AI1077"/>
    <mergeCell ref="F1078:G1078"/>
    <mergeCell ref="H1078:J1078"/>
    <mergeCell ref="K1078:M1078"/>
    <mergeCell ref="N1078:P1078"/>
    <mergeCell ref="Q1078:T1078"/>
    <mergeCell ref="U1078:V1078"/>
    <mergeCell ref="W1078:Y1078"/>
    <mergeCell ref="Z1076:AB1076"/>
    <mergeCell ref="AC1076:AE1076"/>
    <mergeCell ref="AF1076:AI1076"/>
    <mergeCell ref="F1077:G1077"/>
    <mergeCell ref="H1077:J1077"/>
    <mergeCell ref="K1077:M1077"/>
    <mergeCell ref="N1077:P1077"/>
    <mergeCell ref="Q1077:T1077"/>
    <mergeCell ref="U1077:V1077"/>
    <mergeCell ref="W1077:Y1077"/>
    <mergeCell ref="Z1075:AB1075"/>
    <mergeCell ref="AC1075:AE1075"/>
    <mergeCell ref="AF1075:AI1075"/>
    <mergeCell ref="F1076:G1076"/>
    <mergeCell ref="H1076:J1076"/>
    <mergeCell ref="K1076:M1076"/>
    <mergeCell ref="N1076:P1076"/>
    <mergeCell ref="Q1076:T1076"/>
    <mergeCell ref="U1076:V1076"/>
    <mergeCell ref="W1076:Y1076"/>
    <mergeCell ref="Z1074:AB1074"/>
    <mergeCell ref="AC1074:AE1074"/>
    <mergeCell ref="AF1074:AI1074"/>
    <mergeCell ref="F1075:G1075"/>
    <mergeCell ref="H1075:J1075"/>
    <mergeCell ref="K1075:M1075"/>
    <mergeCell ref="N1075:P1075"/>
    <mergeCell ref="Q1075:T1075"/>
    <mergeCell ref="U1075:V1075"/>
    <mergeCell ref="W1075:Y1075"/>
    <mergeCell ref="Z1073:AB1073"/>
    <mergeCell ref="AC1073:AE1073"/>
    <mergeCell ref="AF1073:AI1073"/>
    <mergeCell ref="F1074:G1074"/>
    <mergeCell ref="H1074:J1074"/>
    <mergeCell ref="K1074:M1074"/>
    <mergeCell ref="N1074:P1074"/>
    <mergeCell ref="Q1074:T1074"/>
    <mergeCell ref="U1074:V1074"/>
    <mergeCell ref="W1074:Y1074"/>
    <mergeCell ref="Z1072:AB1072"/>
    <mergeCell ref="AC1072:AE1072"/>
    <mergeCell ref="AF1072:AI1072"/>
    <mergeCell ref="F1073:G1073"/>
    <mergeCell ref="H1073:J1073"/>
    <mergeCell ref="K1073:M1073"/>
    <mergeCell ref="N1073:P1073"/>
    <mergeCell ref="Q1073:T1073"/>
    <mergeCell ref="U1073:V1073"/>
    <mergeCell ref="W1073:Y1073"/>
    <mergeCell ref="Z1071:AB1071"/>
    <mergeCell ref="AC1071:AE1071"/>
    <mergeCell ref="AF1071:AI1071"/>
    <mergeCell ref="F1072:G1072"/>
    <mergeCell ref="H1072:J1072"/>
    <mergeCell ref="K1072:M1072"/>
    <mergeCell ref="N1072:P1072"/>
    <mergeCell ref="Q1072:T1072"/>
    <mergeCell ref="U1072:V1072"/>
    <mergeCell ref="W1072:Y1072"/>
    <mergeCell ref="Z1070:AB1070"/>
    <mergeCell ref="AC1070:AE1070"/>
    <mergeCell ref="AF1070:AI1070"/>
    <mergeCell ref="F1071:G1071"/>
    <mergeCell ref="H1071:J1071"/>
    <mergeCell ref="K1071:M1071"/>
    <mergeCell ref="N1071:P1071"/>
    <mergeCell ref="Q1071:T1071"/>
    <mergeCell ref="U1071:V1071"/>
    <mergeCell ref="W1071:Y1071"/>
    <mergeCell ref="Z1069:AB1069"/>
    <mergeCell ref="AC1069:AE1069"/>
    <mergeCell ref="AF1069:AI1069"/>
    <mergeCell ref="F1070:G1070"/>
    <mergeCell ref="H1070:J1070"/>
    <mergeCell ref="K1070:M1070"/>
    <mergeCell ref="N1070:P1070"/>
    <mergeCell ref="Q1070:T1070"/>
    <mergeCell ref="U1070:V1070"/>
    <mergeCell ref="W1070:Y1070"/>
    <mergeCell ref="Z1068:AB1068"/>
    <mergeCell ref="AC1068:AE1068"/>
    <mergeCell ref="AF1068:AI1068"/>
    <mergeCell ref="F1069:G1069"/>
    <mergeCell ref="H1069:J1069"/>
    <mergeCell ref="K1069:M1069"/>
    <mergeCell ref="N1069:P1069"/>
    <mergeCell ref="Q1069:T1069"/>
    <mergeCell ref="U1069:V1069"/>
    <mergeCell ref="W1069:Y1069"/>
    <mergeCell ref="Z1066:AB1067"/>
    <mergeCell ref="AC1066:AE1067"/>
    <mergeCell ref="AF1066:AI1067"/>
    <mergeCell ref="F1068:G1068"/>
    <mergeCell ref="H1068:J1068"/>
    <mergeCell ref="K1068:M1068"/>
    <mergeCell ref="N1068:P1068"/>
    <mergeCell ref="Q1068:T1068"/>
    <mergeCell ref="U1068:V1068"/>
    <mergeCell ref="W1068:Y1068"/>
    <mergeCell ref="AE1061:AG1061"/>
    <mergeCell ref="F1065:T1065"/>
    <mergeCell ref="U1065:AI1065"/>
    <mergeCell ref="F1066:G1067"/>
    <mergeCell ref="H1066:J1067"/>
    <mergeCell ref="K1066:M1067"/>
    <mergeCell ref="N1066:P1067"/>
    <mergeCell ref="Q1066:T1067"/>
    <mergeCell ref="U1066:V1067"/>
    <mergeCell ref="W1066:Y1067"/>
    <mergeCell ref="Z1059:AB1059"/>
    <mergeCell ref="AC1059:AE1059"/>
    <mergeCell ref="AF1059:AI1059"/>
    <mergeCell ref="F1060:G1060"/>
    <mergeCell ref="H1060:T1060"/>
    <mergeCell ref="U1060:V1060"/>
    <mergeCell ref="W1060:AI1060"/>
    <mergeCell ref="Z1058:AB1058"/>
    <mergeCell ref="AC1058:AE1058"/>
    <mergeCell ref="AF1058:AI1058"/>
    <mergeCell ref="F1059:G1059"/>
    <mergeCell ref="H1059:J1059"/>
    <mergeCell ref="K1059:M1059"/>
    <mergeCell ref="N1059:P1059"/>
    <mergeCell ref="Q1059:T1059"/>
    <mergeCell ref="U1059:V1059"/>
    <mergeCell ref="W1059:Y1059"/>
    <mergeCell ref="Z1057:AB1057"/>
    <mergeCell ref="AC1057:AE1057"/>
    <mergeCell ref="AF1057:AI1057"/>
    <mergeCell ref="F1058:G1058"/>
    <mergeCell ref="H1058:J1058"/>
    <mergeCell ref="K1058:M1058"/>
    <mergeCell ref="N1058:P1058"/>
    <mergeCell ref="Q1058:T1058"/>
    <mergeCell ref="U1058:V1058"/>
    <mergeCell ref="W1058:Y1058"/>
    <mergeCell ref="Z1056:AB1056"/>
    <mergeCell ref="AC1056:AE1056"/>
    <mergeCell ref="AF1056:AI1056"/>
    <mergeCell ref="F1057:G1057"/>
    <mergeCell ref="H1057:J1057"/>
    <mergeCell ref="K1057:M1057"/>
    <mergeCell ref="N1057:P1057"/>
    <mergeCell ref="Q1057:T1057"/>
    <mergeCell ref="U1057:V1057"/>
    <mergeCell ref="W1057:Y1057"/>
    <mergeCell ref="Z1055:AB1055"/>
    <mergeCell ref="AC1055:AE1055"/>
    <mergeCell ref="AF1055:AI1055"/>
    <mergeCell ref="F1056:G1056"/>
    <mergeCell ref="H1056:J1056"/>
    <mergeCell ref="K1056:M1056"/>
    <mergeCell ref="N1056:P1056"/>
    <mergeCell ref="Q1056:T1056"/>
    <mergeCell ref="U1056:V1056"/>
    <mergeCell ref="W1056:Y1056"/>
    <mergeCell ref="Z1054:AB1054"/>
    <mergeCell ref="AC1054:AE1054"/>
    <mergeCell ref="AF1054:AI1054"/>
    <mergeCell ref="F1055:G1055"/>
    <mergeCell ref="H1055:J1055"/>
    <mergeCell ref="K1055:M1055"/>
    <mergeCell ref="N1055:P1055"/>
    <mergeCell ref="Q1055:T1055"/>
    <mergeCell ref="U1055:V1055"/>
    <mergeCell ref="W1055:Y1055"/>
    <mergeCell ref="Z1053:AB1053"/>
    <mergeCell ref="AC1053:AE1053"/>
    <mergeCell ref="AF1053:AI1053"/>
    <mergeCell ref="F1054:G1054"/>
    <mergeCell ref="H1054:J1054"/>
    <mergeCell ref="K1054:M1054"/>
    <mergeCell ref="N1054:P1054"/>
    <mergeCell ref="Q1054:T1054"/>
    <mergeCell ref="U1054:V1054"/>
    <mergeCell ref="W1054:Y1054"/>
    <mergeCell ref="Z1052:AB1052"/>
    <mergeCell ref="AC1052:AE1052"/>
    <mergeCell ref="AF1052:AI1052"/>
    <mergeCell ref="F1053:G1053"/>
    <mergeCell ref="H1053:J1053"/>
    <mergeCell ref="K1053:M1053"/>
    <mergeCell ref="N1053:P1053"/>
    <mergeCell ref="Q1053:T1053"/>
    <mergeCell ref="U1053:V1053"/>
    <mergeCell ref="W1053:Y1053"/>
    <mergeCell ref="Z1051:AB1051"/>
    <mergeCell ref="AC1051:AE1051"/>
    <mergeCell ref="AF1051:AI1051"/>
    <mergeCell ref="F1052:G1052"/>
    <mergeCell ref="H1052:J1052"/>
    <mergeCell ref="K1052:M1052"/>
    <mergeCell ref="N1052:P1052"/>
    <mergeCell ref="Q1052:T1052"/>
    <mergeCell ref="U1052:V1052"/>
    <mergeCell ref="W1052:Y1052"/>
    <mergeCell ref="Z1050:AB1050"/>
    <mergeCell ref="AC1050:AE1050"/>
    <mergeCell ref="AF1050:AI1050"/>
    <mergeCell ref="F1051:G1051"/>
    <mergeCell ref="H1051:J1051"/>
    <mergeCell ref="K1051:M1051"/>
    <mergeCell ref="N1051:P1051"/>
    <mergeCell ref="Q1051:T1051"/>
    <mergeCell ref="U1051:V1051"/>
    <mergeCell ref="W1051:Y1051"/>
    <mergeCell ref="Z1049:AB1049"/>
    <mergeCell ref="AC1049:AE1049"/>
    <mergeCell ref="AF1049:AI1049"/>
    <mergeCell ref="F1050:G1050"/>
    <mergeCell ref="H1050:J1050"/>
    <mergeCell ref="K1050:M1050"/>
    <mergeCell ref="N1050:P1050"/>
    <mergeCell ref="Q1050:T1050"/>
    <mergeCell ref="U1050:V1050"/>
    <mergeCell ref="W1050:Y1050"/>
    <mergeCell ref="Z1048:AB1048"/>
    <mergeCell ref="AC1048:AE1048"/>
    <mergeCell ref="AF1048:AI1048"/>
    <mergeCell ref="F1049:G1049"/>
    <mergeCell ref="H1049:J1049"/>
    <mergeCell ref="K1049:M1049"/>
    <mergeCell ref="N1049:P1049"/>
    <mergeCell ref="Q1049:T1049"/>
    <mergeCell ref="U1049:V1049"/>
    <mergeCell ref="W1049:Y1049"/>
    <mergeCell ref="Z1047:AB1047"/>
    <mergeCell ref="AC1047:AE1047"/>
    <mergeCell ref="AF1047:AI1047"/>
    <mergeCell ref="F1048:G1048"/>
    <mergeCell ref="H1048:J1048"/>
    <mergeCell ref="K1048:M1048"/>
    <mergeCell ref="N1048:P1048"/>
    <mergeCell ref="Q1048:T1048"/>
    <mergeCell ref="U1048:V1048"/>
    <mergeCell ref="W1048:Y1048"/>
    <mergeCell ref="Z1046:AB1046"/>
    <mergeCell ref="AC1046:AE1046"/>
    <mergeCell ref="AF1046:AI1046"/>
    <mergeCell ref="F1047:G1047"/>
    <mergeCell ref="H1047:J1047"/>
    <mergeCell ref="K1047:M1047"/>
    <mergeCell ref="N1047:P1047"/>
    <mergeCell ref="Q1047:T1047"/>
    <mergeCell ref="U1047:V1047"/>
    <mergeCell ref="W1047:Y1047"/>
    <mergeCell ref="Z1045:AB1045"/>
    <mergeCell ref="AC1045:AE1045"/>
    <mergeCell ref="AF1045:AI1045"/>
    <mergeCell ref="F1046:G1046"/>
    <mergeCell ref="H1046:J1046"/>
    <mergeCell ref="K1046:M1046"/>
    <mergeCell ref="N1046:P1046"/>
    <mergeCell ref="Q1046:T1046"/>
    <mergeCell ref="U1046:V1046"/>
    <mergeCell ref="W1046:Y1046"/>
    <mergeCell ref="Z1044:AB1044"/>
    <mergeCell ref="AC1044:AE1044"/>
    <mergeCell ref="AF1044:AI1044"/>
    <mergeCell ref="F1045:G1045"/>
    <mergeCell ref="H1045:J1045"/>
    <mergeCell ref="K1045:M1045"/>
    <mergeCell ref="N1045:P1045"/>
    <mergeCell ref="Q1045:T1045"/>
    <mergeCell ref="U1045:V1045"/>
    <mergeCell ref="W1045:Y1045"/>
    <mergeCell ref="Z1042:AB1043"/>
    <mergeCell ref="AC1042:AE1043"/>
    <mergeCell ref="AF1042:AI1043"/>
    <mergeCell ref="F1044:G1044"/>
    <mergeCell ref="H1044:J1044"/>
    <mergeCell ref="K1044:M1044"/>
    <mergeCell ref="N1044:P1044"/>
    <mergeCell ref="Q1044:T1044"/>
    <mergeCell ref="U1044:V1044"/>
    <mergeCell ref="W1044:Y1044"/>
    <mergeCell ref="AE1037:AG1037"/>
    <mergeCell ref="F1041:T1041"/>
    <mergeCell ref="U1041:AI1041"/>
    <mergeCell ref="F1042:G1043"/>
    <mergeCell ref="H1042:J1043"/>
    <mergeCell ref="K1042:M1043"/>
    <mergeCell ref="N1042:P1043"/>
    <mergeCell ref="Q1042:T1043"/>
    <mergeCell ref="U1042:V1043"/>
    <mergeCell ref="W1042:Y1043"/>
    <mergeCell ref="Z1035:AB1035"/>
    <mergeCell ref="AC1035:AE1035"/>
    <mergeCell ref="AF1035:AI1035"/>
    <mergeCell ref="F1036:G1036"/>
    <mergeCell ref="H1036:T1036"/>
    <mergeCell ref="U1036:V1036"/>
    <mergeCell ref="W1036:AI1036"/>
    <mergeCell ref="Z1034:AB1034"/>
    <mergeCell ref="AC1034:AE1034"/>
    <mergeCell ref="AF1034:AI1034"/>
    <mergeCell ref="F1035:G1035"/>
    <mergeCell ref="H1035:J1035"/>
    <mergeCell ref="K1035:M1035"/>
    <mergeCell ref="N1035:P1035"/>
    <mergeCell ref="Q1035:T1035"/>
    <mergeCell ref="U1035:V1035"/>
    <mergeCell ref="W1035:Y1035"/>
    <mergeCell ref="Z1033:AB1033"/>
    <mergeCell ref="AC1033:AE1033"/>
    <mergeCell ref="AF1033:AI1033"/>
    <mergeCell ref="F1034:G1034"/>
    <mergeCell ref="H1034:J1034"/>
    <mergeCell ref="K1034:M1034"/>
    <mergeCell ref="N1034:P1034"/>
    <mergeCell ref="Q1034:T1034"/>
    <mergeCell ref="U1034:V1034"/>
    <mergeCell ref="W1034:Y1034"/>
    <mergeCell ref="Z1032:AB1032"/>
    <mergeCell ref="AC1032:AE1032"/>
    <mergeCell ref="AF1032:AI1032"/>
    <mergeCell ref="F1033:G1033"/>
    <mergeCell ref="H1033:J1033"/>
    <mergeCell ref="K1033:M1033"/>
    <mergeCell ref="N1033:P1033"/>
    <mergeCell ref="Q1033:T1033"/>
    <mergeCell ref="U1033:V1033"/>
    <mergeCell ref="W1033:Y1033"/>
    <mergeCell ref="Z1031:AB1031"/>
    <mergeCell ref="AC1031:AE1031"/>
    <mergeCell ref="AF1031:AI1031"/>
    <mergeCell ref="F1032:G1032"/>
    <mergeCell ref="H1032:J1032"/>
    <mergeCell ref="K1032:M1032"/>
    <mergeCell ref="N1032:P1032"/>
    <mergeCell ref="Q1032:T1032"/>
    <mergeCell ref="U1032:V1032"/>
    <mergeCell ref="W1032:Y1032"/>
    <mergeCell ref="Z1030:AB1030"/>
    <mergeCell ref="AC1030:AE1030"/>
    <mergeCell ref="AF1030:AI1030"/>
    <mergeCell ref="F1031:G1031"/>
    <mergeCell ref="H1031:J1031"/>
    <mergeCell ref="K1031:M1031"/>
    <mergeCell ref="N1031:P1031"/>
    <mergeCell ref="Q1031:T1031"/>
    <mergeCell ref="U1031:V1031"/>
    <mergeCell ref="W1031:Y1031"/>
    <mergeCell ref="Z1029:AB1029"/>
    <mergeCell ref="AC1029:AE1029"/>
    <mergeCell ref="AF1029:AI1029"/>
    <mergeCell ref="F1030:G1030"/>
    <mergeCell ref="H1030:J1030"/>
    <mergeCell ref="K1030:M1030"/>
    <mergeCell ref="N1030:P1030"/>
    <mergeCell ref="Q1030:T1030"/>
    <mergeCell ref="U1030:V1030"/>
    <mergeCell ref="W1030:Y1030"/>
    <mergeCell ref="Z1028:AB1028"/>
    <mergeCell ref="AC1028:AE1028"/>
    <mergeCell ref="AF1028:AI1028"/>
    <mergeCell ref="F1029:G1029"/>
    <mergeCell ref="H1029:J1029"/>
    <mergeCell ref="K1029:M1029"/>
    <mergeCell ref="N1029:P1029"/>
    <mergeCell ref="Q1029:T1029"/>
    <mergeCell ref="U1029:V1029"/>
    <mergeCell ref="W1029:Y1029"/>
    <mergeCell ref="Z1027:AB1027"/>
    <mergeCell ref="AC1027:AE1027"/>
    <mergeCell ref="AF1027:AI1027"/>
    <mergeCell ref="F1028:G1028"/>
    <mergeCell ref="H1028:J1028"/>
    <mergeCell ref="K1028:M1028"/>
    <mergeCell ref="N1028:P1028"/>
    <mergeCell ref="Q1028:T1028"/>
    <mergeCell ref="U1028:V1028"/>
    <mergeCell ref="W1028:Y1028"/>
    <mergeCell ref="Z1026:AB1026"/>
    <mergeCell ref="AC1026:AE1026"/>
    <mergeCell ref="AF1026:AI1026"/>
    <mergeCell ref="F1027:G1027"/>
    <mergeCell ref="H1027:J1027"/>
    <mergeCell ref="K1027:M1027"/>
    <mergeCell ref="N1027:P1027"/>
    <mergeCell ref="Q1027:T1027"/>
    <mergeCell ref="U1027:V1027"/>
    <mergeCell ref="W1027:Y1027"/>
    <mergeCell ref="Z1025:AB1025"/>
    <mergeCell ref="AC1025:AE1025"/>
    <mergeCell ref="AF1025:AI1025"/>
    <mergeCell ref="F1026:G1026"/>
    <mergeCell ref="H1026:J1026"/>
    <mergeCell ref="K1026:M1026"/>
    <mergeCell ref="N1026:P1026"/>
    <mergeCell ref="Q1026:T1026"/>
    <mergeCell ref="U1026:V1026"/>
    <mergeCell ref="W1026:Y1026"/>
    <mergeCell ref="Z1024:AB1024"/>
    <mergeCell ref="AC1024:AE1024"/>
    <mergeCell ref="AF1024:AI1024"/>
    <mergeCell ref="F1025:G1025"/>
    <mergeCell ref="H1025:J1025"/>
    <mergeCell ref="K1025:M1025"/>
    <mergeCell ref="N1025:P1025"/>
    <mergeCell ref="Q1025:T1025"/>
    <mergeCell ref="U1025:V1025"/>
    <mergeCell ref="W1025:Y1025"/>
    <mergeCell ref="Z1023:AB1023"/>
    <mergeCell ref="AC1023:AE1023"/>
    <mergeCell ref="AF1023:AI1023"/>
    <mergeCell ref="F1024:G1024"/>
    <mergeCell ref="H1024:J1024"/>
    <mergeCell ref="K1024:M1024"/>
    <mergeCell ref="N1024:P1024"/>
    <mergeCell ref="Q1024:T1024"/>
    <mergeCell ref="U1024:V1024"/>
    <mergeCell ref="W1024:Y1024"/>
    <mergeCell ref="Z1022:AB1022"/>
    <mergeCell ref="AC1022:AE1022"/>
    <mergeCell ref="AF1022:AI1022"/>
    <mergeCell ref="F1023:G1023"/>
    <mergeCell ref="H1023:J1023"/>
    <mergeCell ref="K1023:M1023"/>
    <mergeCell ref="N1023:P1023"/>
    <mergeCell ref="Q1023:T1023"/>
    <mergeCell ref="U1023:V1023"/>
    <mergeCell ref="W1023:Y1023"/>
    <mergeCell ref="Z1021:AB1021"/>
    <mergeCell ref="AC1021:AE1021"/>
    <mergeCell ref="AF1021:AI1021"/>
    <mergeCell ref="F1022:G1022"/>
    <mergeCell ref="H1022:J1022"/>
    <mergeCell ref="K1022:M1022"/>
    <mergeCell ref="N1022:P1022"/>
    <mergeCell ref="Q1022:T1022"/>
    <mergeCell ref="U1022:V1022"/>
    <mergeCell ref="W1022:Y1022"/>
    <mergeCell ref="Z1020:AB1020"/>
    <mergeCell ref="AC1020:AE1020"/>
    <mergeCell ref="AF1020:AI1020"/>
    <mergeCell ref="F1021:G1021"/>
    <mergeCell ref="H1021:J1021"/>
    <mergeCell ref="K1021:M1021"/>
    <mergeCell ref="N1021:P1021"/>
    <mergeCell ref="Q1021:T1021"/>
    <mergeCell ref="U1021:V1021"/>
    <mergeCell ref="W1021:Y1021"/>
    <mergeCell ref="Z1018:AB1019"/>
    <mergeCell ref="AC1018:AE1019"/>
    <mergeCell ref="AF1018:AI1019"/>
    <mergeCell ref="F1020:G1020"/>
    <mergeCell ref="H1020:J1020"/>
    <mergeCell ref="K1020:M1020"/>
    <mergeCell ref="N1020:P1020"/>
    <mergeCell ref="Q1020:T1020"/>
    <mergeCell ref="U1020:V1020"/>
    <mergeCell ref="W1020:Y1020"/>
    <mergeCell ref="AE1013:AG1013"/>
    <mergeCell ref="F1017:T1017"/>
    <mergeCell ref="U1017:AI1017"/>
    <mergeCell ref="F1018:G1019"/>
    <mergeCell ref="H1018:J1019"/>
    <mergeCell ref="K1018:M1019"/>
    <mergeCell ref="N1018:P1019"/>
    <mergeCell ref="Q1018:T1019"/>
    <mergeCell ref="U1018:V1019"/>
    <mergeCell ref="W1018:Y1019"/>
    <mergeCell ref="Z1011:AB1011"/>
    <mergeCell ref="AC1011:AE1011"/>
    <mergeCell ref="AF1011:AI1011"/>
    <mergeCell ref="F1012:G1012"/>
    <mergeCell ref="H1012:T1012"/>
    <mergeCell ref="U1012:V1012"/>
    <mergeCell ref="W1012:AI1012"/>
    <mergeCell ref="Z1010:AB1010"/>
    <mergeCell ref="AC1010:AE1010"/>
    <mergeCell ref="AF1010:AI1010"/>
    <mergeCell ref="F1011:G1011"/>
    <mergeCell ref="H1011:J1011"/>
    <mergeCell ref="K1011:M1011"/>
    <mergeCell ref="N1011:P1011"/>
    <mergeCell ref="Q1011:T1011"/>
    <mergeCell ref="U1011:V1011"/>
    <mergeCell ref="W1011:Y1011"/>
    <mergeCell ref="Z1009:AB1009"/>
    <mergeCell ref="AC1009:AE1009"/>
    <mergeCell ref="AF1009:AI1009"/>
    <mergeCell ref="F1010:G1010"/>
    <mergeCell ref="H1010:J1010"/>
    <mergeCell ref="K1010:M1010"/>
    <mergeCell ref="N1010:P1010"/>
    <mergeCell ref="Q1010:T1010"/>
    <mergeCell ref="U1010:V1010"/>
    <mergeCell ref="W1010:Y1010"/>
    <mergeCell ref="Z1008:AB1008"/>
    <mergeCell ref="AC1008:AE1008"/>
    <mergeCell ref="AF1008:AI1008"/>
    <mergeCell ref="F1009:G1009"/>
    <mergeCell ref="H1009:J1009"/>
    <mergeCell ref="K1009:M1009"/>
    <mergeCell ref="N1009:P1009"/>
    <mergeCell ref="Q1009:T1009"/>
    <mergeCell ref="U1009:V1009"/>
    <mergeCell ref="W1009:Y1009"/>
    <mergeCell ref="Z1007:AB1007"/>
    <mergeCell ref="AC1007:AE1007"/>
    <mergeCell ref="AF1007:AI1007"/>
    <mergeCell ref="F1008:G1008"/>
    <mergeCell ref="H1008:J1008"/>
    <mergeCell ref="K1008:M1008"/>
    <mergeCell ref="N1008:P1008"/>
    <mergeCell ref="Q1008:T1008"/>
    <mergeCell ref="U1008:V1008"/>
    <mergeCell ref="W1008:Y1008"/>
    <mergeCell ref="Z1006:AB1006"/>
    <mergeCell ref="AC1006:AE1006"/>
    <mergeCell ref="AF1006:AI1006"/>
    <mergeCell ref="F1007:G1007"/>
    <mergeCell ref="H1007:J1007"/>
    <mergeCell ref="K1007:M1007"/>
    <mergeCell ref="N1007:P1007"/>
    <mergeCell ref="Q1007:T1007"/>
    <mergeCell ref="U1007:V1007"/>
    <mergeCell ref="W1007:Y1007"/>
    <mergeCell ref="Z1005:AB1005"/>
    <mergeCell ref="AC1005:AE1005"/>
    <mergeCell ref="AF1005:AI1005"/>
    <mergeCell ref="F1006:G1006"/>
    <mergeCell ref="H1006:J1006"/>
    <mergeCell ref="K1006:M1006"/>
    <mergeCell ref="N1006:P1006"/>
    <mergeCell ref="Q1006:T1006"/>
    <mergeCell ref="U1006:V1006"/>
    <mergeCell ref="W1006:Y1006"/>
    <mergeCell ref="Z1004:AB1004"/>
    <mergeCell ref="AC1004:AE1004"/>
    <mergeCell ref="AF1004:AI1004"/>
    <mergeCell ref="F1005:G1005"/>
    <mergeCell ref="H1005:J1005"/>
    <mergeCell ref="K1005:M1005"/>
    <mergeCell ref="N1005:P1005"/>
    <mergeCell ref="Q1005:T1005"/>
    <mergeCell ref="U1005:V1005"/>
    <mergeCell ref="W1005:Y1005"/>
    <mergeCell ref="Z1003:AB1003"/>
    <mergeCell ref="AC1003:AE1003"/>
    <mergeCell ref="AF1003:AI1003"/>
    <mergeCell ref="F1004:G1004"/>
    <mergeCell ref="H1004:J1004"/>
    <mergeCell ref="K1004:M1004"/>
    <mergeCell ref="N1004:P1004"/>
    <mergeCell ref="Q1004:T1004"/>
    <mergeCell ref="U1004:V1004"/>
    <mergeCell ref="W1004:Y1004"/>
    <mergeCell ref="Z1002:AB1002"/>
    <mergeCell ref="AC1002:AE1002"/>
    <mergeCell ref="AF1002:AI1002"/>
    <mergeCell ref="F1003:G1003"/>
    <mergeCell ref="H1003:J1003"/>
    <mergeCell ref="K1003:M1003"/>
    <mergeCell ref="N1003:P1003"/>
    <mergeCell ref="Q1003:T1003"/>
    <mergeCell ref="U1003:V1003"/>
    <mergeCell ref="W1003:Y1003"/>
    <mergeCell ref="Z1001:AB1001"/>
    <mergeCell ref="AC1001:AE1001"/>
    <mergeCell ref="AF1001:AI1001"/>
    <mergeCell ref="F1002:G1002"/>
    <mergeCell ref="H1002:J1002"/>
    <mergeCell ref="K1002:M1002"/>
    <mergeCell ref="N1002:P1002"/>
    <mergeCell ref="Q1002:T1002"/>
    <mergeCell ref="U1002:V1002"/>
    <mergeCell ref="W1002:Y1002"/>
    <mergeCell ref="Z1000:AB1000"/>
    <mergeCell ref="AC1000:AE1000"/>
    <mergeCell ref="AF1000:AI1000"/>
    <mergeCell ref="F1001:G1001"/>
    <mergeCell ref="H1001:J1001"/>
    <mergeCell ref="K1001:M1001"/>
    <mergeCell ref="N1001:P1001"/>
    <mergeCell ref="Q1001:T1001"/>
    <mergeCell ref="U1001:V1001"/>
    <mergeCell ref="W1001:Y1001"/>
    <mergeCell ref="Z999:AB999"/>
    <mergeCell ref="AC999:AE999"/>
    <mergeCell ref="AF999:AI999"/>
    <mergeCell ref="F1000:G1000"/>
    <mergeCell ref="H1000:J1000"/>
    <mergeCell ref="K1000:M1000"/>
    <mergeCell ref="N1000:P1000"/>
    <mergeCell ref="Q1000:T1000"/>
    <mergeCell ref="U1000:V1000"/>
    <mergeCell ref="W1000:Y1000"/>
    <mergeCell ref="Z998:AB998"/>
    <mergeCell ref="AC998:AE998"/>
    <mergeCell ref="AF998:AI998"/>
    <mergeCell ref="F999:G999"/>
    <mergeCell ref="H999:J999"/>
    <mergeCell ref="K999:M999"/>
    <mergeCell ref="N999:P999"/>
    <mergeCell ref="Q999:T999"/>
    <mergeCell ref="U999:V999"/>
    <mergeCell ref="W999:Y999"/>
    <mergeCell ref="Z997:AB997"/>
    <mergeCell ref="AC997:AE997"/>
    <mergeCell ref="AF997:AI997"/>
    <mergeCell ref="F998:G998"/>
    <mergeCell ref="H998:J998"/>
    <mergeCell ref="K998:M998"/>
    <mergeCell ref="N998:P998"/>
    <mergeCell ref="Q998:T998"/>
    <mergeCell ref="U998:V998"/>
    <mergeCell ref="W998:Y998"/>
    <mergeCell ref="Z996:AB996"/>
    <mergeCell ref="AC996:AE996"/>
    <mergeCell ref="AF996:AI996"/>
    <mergeCell ref="F997:G997"/>
    <mergeCell ref="H997:J997"/>
    <mergeCell ref="K997:M997"/>
    <mergeCell ref="N997:P997"/>
    <mergeCell ref="Q997:T997"/>
    <mergeCell ref="U997:V997"/>
    <mergeCell ref="W997:Y997"/>
    <mergeCell ref="Z994:AB995"/>
    <mergeCell ref="AC994:AE995"/>
    <mergeCell ref="AF994:AI995"/>
    <mergeCell ref="F996:G996"/>
    <mergeCell ref="H996:J996"/>
    <mergeCell ref="K996:M996"/>
    <mergeCell ref="N996:P996"/>
    <mergeCell ref="Q996:T996"/>
    <mergeCell ref="U996:V996"/>
    <mergeCell ref="W996:Y996"/>
    <mergeCell ref="AE989:AG989"/>
    <mergeCell ref="F993:T993"/>
    <mergeCell ref="U993:AI993"/>
    <mergeCell ref="F994:G995"/>
    <mergeCell ref="H994:J995"/>
    <mergeCell ref="K994:M995"/>
    <mergeCell ref="N994:P995"/>
    <mergeCell ref="Q994:T995"/>
    <mergeCell ref="U994:V995"/>
    <mergeCell ref="W994:Y995"/>
    <mergeCell ref="Z987:AB987"/>
    <mergeCell ref="AC987:AE987"/>
    <mergeCell ref="AF987:AI987"/>
    <mergeCell ref="F988:G988"/>
    <mergeCell ref="H988:T988"/>
    <mergeCell ref="U988:V988"/>
    <mergeCell ref="W988:AI988"/>
    <mergeCell ref="Z986:AB986"/>
    <mergeCell ref="AC986:AE986"/>
    <mergeCell ref="AF986:AI986"/>
    <mergeCell ref="F987:G987"/>
    <mergeCell ref="H987:J987"/>
    <mergeCell ref="K987:M987"/>
    <mergeCell ref="N987:P987"/>
    <mergeCell ref="Q987:T987"/>
    <mergeCell ref="U987:V987"/>
    <mergeCell ref="W987:Y987"/>
    <mergeCell ref="Z985:AB985"/>
    <mergeCell ref="AC985:AE985"/>
    <mergeCell ref="AF985:AI985"/>
    <mergeCell ref="F986:G986"/>
    <mergeCell ref="H986:J986"/>
    <mergeCell ref="K986:M986"/>
    <mergeCell ref="N986:P986"/>
    <mergeCell ref="Q986:T986"/>
    <mergeCell ref="U986:V986"/>
    <mergeCell ref="W986:Y986"/>
    <mergeCell ref="Z984:AB984"/>
    <mergeCell ref="AC984:AE984"/>
    <mergeCell ref="AF984:AI984"/>
    <mergeCell ref="F985:G985"/>
    <mergeCell ref="H985:J985"/>
    <mergeCell ref="K985:M985"/>
    <mergeCell ref="N985:P985"/>
    <mergeCell ref="Q985:T985"/>
    <mergeCell ref="U985:V985"/>
    <mergeCell ref="W985:Y985"/>
    <mergeCell ref="Z983:AB983"/>
    <mergeCell ref="AC983:AE983"/>
    <mergeCell ref="AF983:AI983"/>
    <mergeCell ref="F984:G984"/>
    <mergeCell ref="H984:J984"/>
    <mergeCell ref="K984:M984"/>
    <mergeCell ref="N984:P984"/>
    <mergeCell ref="Q984:T984"/>
    <mergeCell ref="U984:V984"/>
    <mergeCell ref="W984:Y984"/>
    <mergeCell ref="Z982:AB982"/>
    <mergeCell ref="AC982:AE982"/>
    <mergeCell ref="AF982:AI982"/>
    <mergeCell ref="F983:G983"/>
    <mergeCell ref="H983:J983"/>
    <mergeCell ref="K983:M983"/>
    <mergeCell ref="N983:P983"/>
    <mergeCell ref="Q983:T983"/>
    <mergeCell ref="U983:V983"/>
    <mergeCell ref="W983:Y983"/>
    <mergeCell ref="Z981:AB981"/>
    <mergeCell ref="AC981:AE981"/>
    <mergeCell ref="AF981:AI981"/>
    <mergeCell ref="F982:G982"/>
    <mergeCell ref="H982:J982"/>
    <mergeCell ref="K982:M982"/>
    <mergeCell ref="N982:P982"/>
    <mergeCell ref="Q982:T982"/>
    <mergeCell ref="U982:V982"/>
    <mergeCell ref="W982:Y982"/>
    <mergeCell ref="Z980:AB980"/>
    <mergeCell ref="AC980:AE980"/>
    <mergeCell ref="AF980:AI980"/>
    <mergeCell ref="F981:G981"/>
    <mergeCell ref="H981:J981"/>
    <mergeCell ref="K981:M981"/>
    <mergeCell ref="N981:P981"/>
    <mergeCell ref="Q981:T981"/>
    <mergeCell ref="U981:V981"/>
    <mergeCell ref="W981:Y981"/>
    <mergeCell ref="Z979:AB979"/>
    <mergeCell ref="AC979:AE979"/>
    <mergeCell ref="AF979:AI979"/>
    <mergeCell ref="F980:G980"/>
    <mergeCell ref="H980:J980"/>
    <mergeCell ref="K980:M980"/>
    <mergeCell ref="N980:P980"/>
    <mergeCell ref="Q980:T980"/>
    <mergeCell ref="U980:V980"/>
    <mergeCell ref="W980:Y980"/>
    <mergeCell ref="Z978:AB978"/>
    <mergeCell ref="AC978:AE978"/>
    <mergeCell ref="AF978:AI978"/>
    <mergeCell ref="F979:G979"/>
    <mergeCell ref="H979:J979"/>
    <mergeCell ref="K979:M979"/>
    <mergeCell ref="N979:P979"/>
    <mergeCell ref="Q979:T979"/>
    <mergeCell ref="U979:V979"/>
    <mergeCell ref="W979:Y979"/>
    <mergeCell ref="Z977:AB977"/>
    <mergeCell ref="AC977:AE977"/>
    <mergeCell ref="AF977:AI977"/>
    <mergeCell ref="F978:G978"/>
    <mergeCell ref="H978:J978"/>
    <mergeCell ref="K978:M978"/>
    <mergeCell ref="N978:P978"/>
    <mergeCell ref="Q978:T978"/>
    <mergeCell ref="U978:V978"/>
    <mergeCell ref="W978:Y978"/>
    <mergeCell ref="Z976:AB976"/>
    <mergeCell ref="AC976:AE976"/>
    <mergeCell ref="AF976:AI976"/>
    <mergeCell ref="F977:G977"/>
    <mergeCell ref="H977:J977"/>
    <mergeCell ref="K977:M977"/>
    <mergeCell ref="N977:P977"/>
    <mergeCell ref="Q977:T977"/>
    <mergeCell ref="U977:V977"/>
    <mergeCell ref="W977:Y977"/>
    <mergeCell ref="Z975:AB975"/>
    <mergeCell ref="AC975:AE975"/>
    <mergeCell ref="AF975:AI975"/>
    <mergeCell ref="F976:G976"/>
    <mergeCell ref="H976:J976"/>
    <mergeCell ref="K976:M976"/>
    <mergeCell ref="N976:P976"/>
    <mergeCell ref="Q976:T976"/>
    <mergeCell ref="U976:V976"/>
    <mergeCell ref="W976:Y976"/>
    <mergeCell ref="Z974:AB974"/>
    <mergeCell ref="AC974:AE974"/>
    <mergeCell ref="AF974:AI974"/>
    <mergeCell ref="F975:G975"/>
    <mergeCell ref="H975:J975"/>
    <mergeCell ref="K975:M975"/>
    <mergeCell ref="N975:P975"/>
    <mergeCell ref="Q975:T975"/>
    <mergeCell ref="U975:V975"/>
    <mergeCell ref="W975:Y975"/>
    <mergeCell ref="Z973:AB973"/>
    <mergeCell ref="AC973:AE973"/>
    <mergeCell ref="AF973:AI973"/>
    <mergeCell ref="F974:G974"/>
    <mergeCell ref="H974:J974"/>
    <mergeCell ref="K974:M974"/>
    <mergeCell ref="N974:P974"/>
    <mergeCell ref="Q974:T974"/>
    <mergeCell ref="U974:V974"/>
    <mergeCell ref="W974:Y974"/>
    <mergeCell ref="Z972:AB972"/>
    <mergeCell ref="AC972:AE972"/>
    <mergeCell ref="AF972:AI972"/>
    <mergeCell ref="F973:G973"/>
    <mergeCell ref="H973:J973"/>
    <mergeCell ref="K973:M973"/>
    <mergeCell ref="N973:P973"/>
    <mergeCell ref="Q973:T973"/>
    <mergeCell ref="U973:V973"/>
    <mergeCell ref="W973:Y973"/>
    <mergeCell ref="Z970:AB971"/>
    <mergeCell ref="AC970:AE971"/>
    <mergeCell ref="AF970:AI971"/>
    <mergeCell ref="F972:G972"/>
    <mergeCell ref="H972:J972"/>
    <mergeCell ref="K972:M972"/>
    <mergeCell ref="N972:P972"/>
    <mergeCell ref="Q972:T972"/>
    <mergeCell ref="U972:V972"/>
    <mergeCell ref="W972:Y972"/>
    <mergeCell ref="AE965:AG965"/>
    <mergeCell ref="F969:T969"/>
    <mergeCell ref="U969:AI969"/>
    <mergeCell ref="F970:G971"/>
    <mergeCell ref="H970:J971"/>
    <mergeCell ref="K970:M971"/>
    <mergeCell ref="N970:P971"/>
    <mergeCell ref="Q970:T971"/>
    <mergeCell ref="U970:V971"/>
    <mergeCell ref="W970:Y971"/>
    <mergeCell ref="Z963:AB963"/>
    <mergeCell ref="AC963:AE963"/>
    <mergeCell ref="AF963:AI963"/>
    <mergeCell ref="F964:G964"/>
    <mergeCell ref="H964:T964"/>
    <mergeCell ref="U964:V964"/>
    <mergeCell ref="W964:AI964"/>
    <mergeCell ref="Z962:AB962"/>
    <mergeCell ref="AC962:AE962"/>
    <mergeCell ref="AF962:AI962"/>
    <mergeCell ref="F963:G963"/>
    <mergeCell ref="H963:J963"/>
    <mergeCell ref="K963:M963"/>
    <mergeCell ref="N963:P963"/>
    <mergeCell ref="Q963:T963"/>
    <mergeCell ref="U963:V963"/>
    <mergeCell ref="W963:Y963"/>
    <mergeCell ref="Z961:AB961"/>
    <mergeCell ref="AC961:AE961"/>
    <mergeCell ref="AF961:AI961"/>
    <mergeCell ref="F962:G962"/>
    <mergeCell ref="H962:J962"/>
    <mergeCell ref="K962:M962"/>
    <mergeCell ref="N962:P962"/>
    <mergeCell ref="Q962:T962"/>
    <mergeCell ref="U962:V962"/>
    <mergeCell ref="W962:Y962"/>
    <mergeCell ref="Z960:AB960"/>
    <mergeCell ref="AC960:AE960"/>
    <mergeCell ref="AF960:AI960"/>
    <mergeCell ref="F961:G961"/>
    <mergeCell ref="H961:J961"/>
    <mergeCell ref="K961:M961"/>
    <mergeCell ref="N961:P961"/>
    <mergeCell ref="Q961:T961"/>
    <mergeCell ref="U961:V961"/>
    <mergeCell ref="W961:Y961"/>
    <mergeCell ref="Z959:AB959"/>
    <mergeCell ref="AC959:AE959"/>
    <mergeCell ref="AF959:AI959"/>
    <mergeCell ref="F960:G960"/>
    <mergeCell ref="H960:J960"/>
    <mergeCell ref="K960:M960"/>
    <mergeCell ref="N960:P960"/>
    <mergeCell ref="Q960:T960"/>
    <mergeCell ref="U960:V960"/>
    <mergeCell ref="W960:Y960"/>
    <mergeCell ref="Z958:AB958"/>
    <mergeCell ref="AC958:AE958"/>
    <mergeCell ref="AF958:AI958"/>
    <mergeCell ref="F959:G959"/>
    <mergeCell ref="H959:J959"/>
    <mergeCell ref="K959:M959"/>
    <mergeCell ref="N959:P959"/>
    <mergeCell ref="Q959:T959"/>
    <mergeCell ref="U959:V959"/>
    <mergeCell ref="W959:Y959"/>
    <mergeCell ref="Z957:AB957"/>
    <mergeCell ref="AC957:AE957"/>
    <mergeCell ref="AF957:AI957"/>
    <mergeCell ref="F958:G958"/>
    <mergeCell ref="H958:J958"/>
    <mergeCell ref="K958:M958"/>
    <mergeCell ref="N958:P958"/>
    <mergeCell ref="Q958:T958"/>
    <mergeCell ref="U958:V958"/>
    <mergeCell ref="W958:Y958"/>
    <mergeCell ref="Z956:AB956"/>
    <mergeCell ref="AC956:AE956"/>
    <mergeCell ref="AF956:AI956"/>
    <mergeCell ref="F957:G957"/>
    <mergeCell ref="H957:J957"/>
    <mergeCell ref="K957:M957"/>
    <mergeCell ref="N957:P957"/>
    <mergeCell ref="Q957:T957"/>
    <mergeCell ref="U957:V957"/>
    <mergeCell ref="W957:Y957"/>
    <mergeCell ref="Z955:AB955"/>
    <mergeCell ref="AC955:AE955"/>
    <mergeCell ref="AF955:AI955"/>
    <mergeCell ref="F956:G956"/>
    <mergeCell ref="H956:J956"/>
    <mergeCell ref="K956:M956"/>
    <mergeCell ref="N956:P956"/>
    <mergeCell ref="Q956:T956"/>
    <mergeCell ref="U956:V956"/>
    <mergeCell ref="W956:Y956"/>
    <mergeCell ref="Z954:AB954"/>
    <mergeCell ref="AC954:AE954"/>
    <mergeCell ref="AF954:AI954"/>
    <mergeCell ref="F955:G955"/>
    <mergeCell ref="H955:J955"/>
    <mergeCell ref="K955:M955"/>
    <mergeCell ref="N955:P955"/>
    <mergeCell ref="Q955:T955"/>
    <mergeCell ref="U955:V955"/>
    <mergeCell ref="W955:Y955"/>
    <mergeCell ref="Z953:AB953"/>
    <mergeCell ref="AC953:AE953"/>
    <mergeCell ref="AF953:AI953"/>
    <mergeCell ref="F954:G954"/>
    <mergeCell ref="H954:J954"/>
    <mergeCell ref="K954:M954"/>
    <mergeCell ref="N954:P954"/>
    <mergeCell ref="Q954:T954"/>
    <mergeCell ref="U954:V954"/>
    <mergeCell ref="W954:Y954"/>
    <mergeCell ref="Z952:AB952"/>
    <mergeCell ref="AC952:AE952"/>
    <mergeCell ref="AF952:AI952"/>
    <mergeCell ref="F953:G953"/>
    <mergeCell ref="H953:J953"/>
    <mergeCell ref="K953:M953"/>
    <mergeCell ref="N953:P953"/>
    <mergeCell ref="Q953:T953"/>
    <mergeCell ref="U953:V953"/>
    <mergeCell ref="W953:Y953"/>
    <mergeCell ref="Z951:AB951"/>
    <mergeCell ref="AC951:AE951"/>
    <mergeCell ref="AF951:AI951"/>
    <mergeCell ref="F952:G952"/>
    <mergeCell ref="H952:J952"/>
    <mergeCell ref="K952:M952"/>
    <mergeCell ref="N952:P952"/>
    <mergeCell ref="Q952:T952"/>
    <mergeCell ref="U952:V952"/>
    <mergeCell ref="W952:Y952"/>
    <mergeCell ref="Z950:AB950"/>
    <mergeCell ref="AC950:AE950"/>
    <mergeCell ref="AF950:AI950"/>
    <mergeCell ref="F951:G951"/>
    <mergeCell ref="H951:J951"/>
    <mergeCell ref="K951:M951"/>
    <mergeCell ref="N951:P951"/>
    <mergeCell ref="Q951:T951"/>
    <mergeCell ref="U951:V951"/>
    <mergeCell ref="W951:Y951"/>
    <mergeCell ref="Z949:AB949"/>
    <mergeCell ref="AC949:AE949"/>
    <mergeCell ref="AF949:AI949"/>
    <mergeCell ref="F950:G950"/>
    <mergeCell ref="H950:J950"/>
    <mergeCell ref="K950:M950"/>
    <mergeCell ref="N950:P950"/>
    <mergeCell ref="Q950:T950"/>
    <mergeCell ref="U950:V950"/>
    <mergeCell ref="W950:Y950"/>
    <mergeCell ref="Z948:AB948"/>
    <mergeCell ref="AC948:AE948"/>
    <mergeCell ref="AF948:AI948"/>
    <mergeCell ref="F949:G949"/>
    <mergeCell ref="H949:J949"/>
    <mergeCell ref="K949:M949"/>
    <mergeCell ref="N949:P949"/>
    <mergeCell ref="Q949:T949"/>
    <mergeCell ref="U949:V949"/>
    <mergeCell ref="W949:Y949"/>
    <mergeCell ref="Z946:AB947"/>
    <mergeCell ref="AC946:AE947"/>
    <mergeCell ref="AF946:AI947"/>
    <mergeCell ref="F948:G948"/>
    <mergeCell ref="H948:J948"/>
    <mergeCell ref="K948:M948"/>
    <mergeCell ref="N948:P948"/>
    <mergeCell ref="Q948:T948"/>
    <mergeCell ref="U948:V948"/>
    <mergeCell ref="W948:Y948"/>
    <mergeCell ref="AE935:AF935"/>
    <mergeCell ref="F945:T945"/>
    <mergeCell ref="U945:AI945"/>
    <mergeCell ref="F946:G947"/>
    <mergeCell ref="H946:J947"/>
    <mergeCell ref="K946:M947"/>
    <mergeCell ref="N946:P947"/>
    <mergeCell ref="Q946:T947"/>
    <mergeCell ref="U946:V947"/>
    <mergeCell ref="W946:Y947"/>
    <mergeCell ref="AB934:AC934"/>
    <mergeCell ref="L935:P935"/>
    <mergeCell ref="R935:S935"/>
    <mergeCell ref="T935:U935"/>
    <mergeCell ref="V935:W935"/>
    <mergeCell ref="X935:Y935"/>
    <mergeCell ref="Z935:AA935"/>
    <mergeCell ref="AC935:AD935"/>
    <mergeCell ref="J931:K931"/>
    <mergeCell ref="J932:K932"/>
    <mergeCell ref="L934:T934"/>
    <mergeCell ref="V934:W934"/>
    <mergeCell ref="X934:Y934"/>
    <mergeCell ref="Z934:AA934"/>
    <mergeCell ref="AB919:AD919"/>
    <mergeCell ref="AE919:AH919"/>
    <mergeCell ref="I921:K921"/>
    <mergeCell ref="F929:G929"/>
    <mergeCell ref="I929:J929"/>
    <mergeCell ref="L929:M929"/>
    <mergeCell ref="Y918:AA918"/>
    <mergeCell ref="AB918:AD918"/>
    <mergeCell ref="AE918:AH918"/>
    <mergeCell ref="F919:G919"/>
    <mergeCell ref="H919:J919"/>
    <mergeCell ref="K919:M919"/>
    <mergeCell ref="N919:P919"/>
    <mergeCell ref="Q919:S919"/>
    <mergeCell ref="T919:U919"/>
    <mergeCell ref="Y919:AA919"/>
    <mergeCell ref="F918:G918"/>
    <mergeCell ref="H918:J918"/>
    <mergeCell ref="K918:M918"/>
    <mergeCell ref="N918:P918"/>
    <mergeCell ref="Q918:S918"/>
    <mergeCell ref="T918:U918"/>
    <mergeCell ref="AE916:AH916"/>
    <mergeCell ref="F917:G917"/>
    <mergeCell ref="H917:J917"/>
    <mergeCell ref="K917:M917"/>
    <mergeCell ref="N917:P917"/>
    <mergeCell ref="Q917:S917"/>
    <mergeCell ref="T917:U917"/>
    <mergeCell ref="Y917:AA917"/>
    <mergeCell ref="AB917:AD917"/>
    <mergeCell ref="AE917:AH917"/>
    <mergeCell ref="AB915:AD915"/>
    <mergeCell ref="AE915:AH915"/>
    <mergeCell ref="F916:G916"/>
    <mergeCell ref="H916:J916"/>
    <mergeCell ref="K916:M916"/>
    <mergeCell ref="N916:P916"/>
    <mergeCell ref="Q916:S916"/>
    <mergeCell ref="T916:U916"/>
    <mergeCell ref="Y916:AA916"/>
    <mergeCell ref="AB916:AD916"/>
    <mergeCell ref="Y914:AA914"/>
    <mergeCell ref="AB914:AD914"/>
    <mergeCell ref="AE914:AH914"/>
    <mergeCell ref="F915:G915"/>
    <mergeCell ref="H915:J915"/>
    <mergeCell ref="K915:M915"/>
    <mergeCell ref="N915:P915"/>
    <mergeCell ref="Q915:S915"/>
    <mergeCell ref="T915:U915"/>
    <mergeCell ref="Y915:AA915"/>
    <mergeCell ref="F914:G914"/>
    <mergeCell ref="H914:J914"/>
    <mergeCell ref="K914:M914"/>
    <mergeCell ref="N914:P914"/>
    <mergeCell ref="Q914:S914"/>
    <mergeCell ref="T914:U914"/>
    <mergeCell ref="AE912:AH912"/>
    <mergeCell ref="F913:G913"/>
    <mergeCell ref="H913:J913"/>
    <mergeCell ref="K913:M913"/>
    <mergeCell ref="N913:P913"/>
    <mergeCell ref="Q913:S913"/>
    <mergeCell ref="T913:U913"/>
    <mergeCell ref="Y913:AA913"/>
    <mergeCell ref="AB913:AD913"/>
    <mergeCell ref="AE913:AH913"/>
    <mergeCell ref="AB911:AD911"/>
    <mergeCell ref="AE911:AH911"/>
    <mergeCell ref="F912:G912"/>
    <mergeCell ref="H912:J912"/>
    <mergeCell ref="K912:M912"/>
    <mergeCell ref="N912:P912"/>
    <mergeCell ref="Q912:S912"/>
    <mergeCell ref="T912:U912"/>
    <mergeCell ref="Y912:AA912"/>
    <mergeCell ref="AB912:AD912"/>
    <mergeCell ref="Y910:AA910"/>
    <mergeCell ref="AB910:AD910"/>
    <mergeCell ref="AE910:AH910"/>
    <mergeCell ref="F911:G911"/>
    <mergeCell ref="H911:J911"/>
    <mergeCell ref="K911:M911"/>
    <mergeCell ref="N911:P911"/>
    <mergeCell ref="Q911:S911"/>
    <mergeCell ref="T911:U911"/>
    <mergeCell ref="Y911:AA911"/>
    <mergeCell ref="F910:G910"/>
    <mergeCell ref="H910:J910"/>
    <mergeCell ref="K910:M910"/>
    <mergeCell ref="N910:P910"/>
    <mergeCell ref="Q910:S910"/>
    <mergeCell ref="T910:U910"/>
    <mergeCell ref="AE908:AH908"/>
    <mergeCell ref="F909:G909"/>
    <mergeCell ref="H909:J909"/>
    <mergeCell ref="K909:M909"/>
    <mergeCell ref="N909:P909"/>
    <mergeCell ref="Q909:S909"/>
    <mergeCell ref="T909:U909"/>
    <mergeCell ref="Y909:AA909"/>
    <mergeCell ref="AB909:AD909"/>
    <mergeCell ref="AE909:AH909"/>
    <mergeCell ref="AB907:AD907"/>
    <mergeCell ref="AE907:AH907"/>
    <mergeCell ref="F908:G908"/>
    <mergeCell ref="H908:J908"/>
    <mergeCell ref="K908:M908"/>
    <mergeCell ref="N908:P908"/>
    <mergeCell ref="Q908:S908"/>
    <mergeCell ref="T908:U908"/>
    <mergeCell ref="Y908:AA908"/>
    <mergeCell ref="AB908:AD908"/>
    <mergeCell ref="Y906:AA906"/>
    <mergeCell ref="AB906:AD906"/>
    <mergeCell ref="AE906:AH906"/>
    <mergeCell ref="F907:G907"/>
    <mergeCell ref="H907:J907"/>
    <mergeCell ref="K907:M907"/>
    <mergeCell ref="N907:P907"/>
    <mergeCell ref="Q907:S907"/>
    <mergeCell ref="T907:U907"/>
    <mergeCell ref="Y907:AA907"/>
    <mergeCell ref="F906:G906"/>
    <mergeCell ref="H906:J906"/>
    <mergeCell ref="K906:M906"/>
    <mergeCell ref="N906:P906"/>
    <mergeCell ref="Q906:S906"/>
    <mergeCell ref="T906:U906"/>
    <mergeCell ref="AE904:AH904"/>
    <mergeCell ref="F905:G905"/>
    <mergeCell ref="H905:J905"/>
    <mergeCell ref="K905:M905"/>
    <mergeCell ref="N905:P905"/>
    <mergeCell ref="Q905:S905"/>
    <mergeCell ref="T905:U905"/>
    <mergeCell ref="Y905:AA905"/>
    <mergeCell ref="AB905:AD905"/>
    <mergeCell ref="AE905:AH905"/>
    <mergeCell ref="AB902:AD903"/>
    <mergeCell ref="AE902:AH903"/>
    <mergeCell ref="F904:G904"/>
    <mergeCell ref="H904:J904"/>
    <mergeCell ref="K904:M904"/>
    <mergeCell ref="N904:P904"/>
    <mergeCell ref="Q904:S904"/>
    <mergeCell ref="T904:U904"/>
    <mergeCell ref="Y904:AA904"/>
    <mergeCell ref="AB904:AD904"/>
    <mergeCell ref="F902:G903"/>
    <mergeCell ref="H902:J903"/>
    <mergeCell ref="K902:M903"/>
    <mergeCell ref="N902:P903"/>
    <mergeCell ref="Q902:S903"/>
    <mergeCell ref="T902:AA903"/>
    <mergeCell ref="J894:K894"/>
    <mergeCell ref="M898:N899"/>
    <mergeCell ref="O898:O899"/>
    <mergeCell ref="Q898:U899"/>
    <mergeCell ref="Y891:Z891"/>
    <mergeCell ref="AB891:AC891"/>
    <mergeCell ref="V892:W892"/>
    <mergeCell ref="Y892:Z892"/>
    <mergeCell ref="AB892:AC892"/>
    <mergeCell ref="F886:G886"/>
    <mergeCell ref="I886:J886"/>
    <mergeCell ref="L886:M886"/>
    <mergeCell ref="J888:K888"/>
    <mergeCell ref="J889:K889"/>
    <mergeCell ref="V891:W891"/>
    <mergeCell ref="F877:G877"/>
    <mergeCell ref="I877:J877"/>
    <mergeCell ref="L877:M877"/>
    <mergeCell ref="J879:K879"/>
    <mergeCell ref="J880:K880"/>
    <mergeCell ref="J881:K881"/>
    <mergeCell ref="K868:P868"/>
    <mergeCell ref="Q868:V868"/>
    <mergeCell ref="W868:AB868"/>
    <mergeCell ref="K869:P869"/>
    <mergeCell ref="Q869:V869"/>
    <mergeCell ref="W869:AB869"/>
    <mergeCell ref="K864:P864"/>
    <mergeCell ref="Q864:V864"/>
    <mergeCell ref="W864:AB864"/>
    <mergeCell ref="K865:P865"/>
    <mergeCell ref="Q865:V865"/>
    <mergeCell ref="W865:AB865"/>
    <mergeCell ref="N859:O859"/>
    <mergeCell ref="Q859:R859"/>
    <mergeCell ref="Q860:R860"/>
    <mergeCell ref="V860:X860"/>
    <mergeCell ref="AA860:AD860"/>
    <mergeCell ref="K861:L861"/>
    <mergeCell ref="V861:X861"/>
    <mergeCell ref="G854:H854"/>
    <mergeCell ref="J854:K854"/>
    <mergeCell ref="M854:N854"/>
    <mergeCell ref="K856:L856"/>
    <mergeCell ref="K857:L857"/>
    <mergeCell ref="K858:L858"/>
    <mergeCell ref="K848:P848"/>
    <mergeCell ref="Q848:V848"/>
    <mergeCell ref="W848:AB848"/>
    <mergeCell ref="K849:P849"/>
    <mergeCell ref="Q849:V849"/>
    <mergeCell ref="W849:AB849"/>
    <mergeCell ref="K844:P844"/>
    <mergeCell ref="Q844:V844"/>
    <mergeCell ref="W844:AB844"/>
    <mergeCell ref="K845:P845"/>
    <mergeCell ref="Q845:V845"/>
    <mergeCell ref="W845:AB845"/>
    <mergeCell ref="K837:L837"/>
    <mergeCell ref="K838:L838"/>
    <mergeCell ref="N839:O839"/>
    <mergeCell ref="S839:T839"/>
    <mergeCell ref="K840:L840"/>
    <mergeCell ref="K841:L841"/>
    <mergeCell ref="K826:P826"/>
    <mergeCell ref="Q826:V826"/>
    <mergeCell ref="W826:AB826"/>
    <mergeCell ref="G835:H835"/>
    <mergeCell ref="J835:K835"/>
    <mergeCell ref="M835:N835"/>
    <mergeCell ref="K822:P822"/>
    <mergeCell ref="Q822:V822"/>
    <mergeCell ref="W822:AB822"/>
    <mergeCell ref="K825:P825"/>
    <mergeCell ref="Q825:V825"/>
    <mergeCell ref="W825:AB825"/>
    <mergeCell ref="V817:X817"/>
    <mergeCell ref="AA817:AC817"/>
    <mergeCell ref="K818:L818"/>
    <mergeCell ref="V818:X818"/>
    <mergeCell ref="K821:P821"/>
    <mergeCell ref="Q821:V821"/>
    <mergeCell ref="W821:AB821"/>
    <mergeCell ref="K813:L813"/>
    <mergeCell ref="K814:L814"/>
    <mergeCell ref="K815:L815"/>
    <mergeCell ref="N816:O816"/>
    <mergeCell ref="Q816:R816"/>
    <mergeCell ref="Q817:R817"/>
    <mergeCell ref="AB802:AD802"/>
    <mergeCell ref="AE802:AH802"/>
    <mergeCell ref="AE803:AG803"/>
    <mergeCell ref="G811:H811"/>
    <mergeCell ref="J811:K811"/>
    <mergeCell ref="M811:N811"/>
    <mergeCell ref="G802:I802"/>
    <mergeCell ref="J802:M802"/>
    <mergeCell ref="N802:P802"/>
    <mergeCell ref="Q802:T802"/>
    <mergeCell ref="U802:W802"/>
    <mergeCell ref="X802:AA802"/>
    <mergeCell ref="AB800:AD800"/>
    <mergeCell ref="AE800:AH800"/>
    <mergeCell ref="G801:I801"/>
    <mergeCell ref="J801:M801"/>
    <mergeCell ref="N801:P801"/>
    <mergeCell ref="Q801:T801"/>
    <mergeCell ref="U801:W801"/>
    <mergeCell ref="X801:AA801"/>
    <mergeCell ref="AB801:AD801"/>
    <mergeCell ref="AE801:AH801"/>
    <mergeCell ref="G800:I800"/>
    <mergeCell ref="J800:M800"/>
    <mergeCell ref="N800:P800"/>
    <mergeCell ref="Q800:T800"/>
    <mergeCell ref="U800:W800"/>
    <mergeCell ref="X800:AA800"/>
    <mergeCell ref="AB798:AD798"/>
    <mergeCell ref="AE798:AH798"/>
    <mergeCell ref="G799:I799"/>
    <mergeCell ref="J799:M799"/>
    <mergeCell ref="N799:P799"/>
    <mergeCell ref="Q799:T799"/>
    <mergeCell ref="U799:W799"/>
    <mergeCell ref="X799:AA799"/>
    <mergeCell ref="AB799:AD799"/>
    <mergeCell ref="AE799:AH799"/>
    <mergeCell ref="G798:I798"/>
    <mergeCell ref="J798:M798"/>
    <mergeCell ref="N798:P798"/>
    <mergeCell ref="Q798:T798"/>
    <mergeCell ref="U798:W798"/>
    <mergeCell ref="X798:AA798"/>
    <mergeCell ref="AB796:AD796"/>
    <mergeCell ref="AE796:AH796"/>
    <mergeCell ref="G797:I797"/>
    <mergeCell ref="J797:M797"/>
    <mergeCell ref="N797:P797"/>
    <mergeCell ref="Q797:T797"/>
    <mergeCell ref="U797:W797"/>
    <mergeCell ref="X797:AA797"/>
    <mergeCell ref="AB797:AD797"/>
    <mergeCell ref="AE797:AH797"/>
    <mergeCell ref="G796:I796"/>
    <mergeCell ref="J796:M796"/>
    <mergeCell ref="N796:P796"/>
    <mergeCell ref="Q796:T796"/>
    <mergeCell ref="U796:W796"/>
    <mergeCell ref="X796:AA796"/>
    <mergeCell ref="AB794:AD794"/>
    <mergeCell ref="AE794:AH794"/>
    <mergeCell ref="G795:I795"/>
    <mergeCell ref="J795:M795"/>
    <mergeCell ref="N795:P795"/>
    <mergeCell ref="Q795:T795"/>
    <mergeCell ref="U795:W795"/>
    <mergeCell ref="X795:AA795"/>
    <mergeCell ref="AB795:AD795"/>
    <mergeCell ref="AE795:AH795"/>
    <mergeCell ref="G794:I794"/>
    <mergeCell ref="J794:M794"/>
    <mergeCell ref="N794:P794"/>
    <mergeCell ref="Q794:T794"/>
    <mergeCell ref="U794:W794"/>
    <mergeCell ref="X794:AA794"/>
    <mergeCell ref="AB792:AD792"/>
    <mergeCell ref="AE792:AH792"/>
    <mergeCell ref="G793:I793"/>
    <mergeCell ref="J793:M793"/>
    <mergeCell ref="N793:P793"/>
    <mergeCell ref="Q793:T793"/>
    <mergeCell ref="U793:W793"/>
    <mergeCell ref="X793:AA793"/>
    <mergeCell ref="AB793:AD793"/>
    <mergeCell ref="AE793:AH793"/>
    <mergeCell ref="G792:I792"/>
    <mergeCell ref="J792:M792"/>
    <mergeCell ref="N792:P792"/>
    <mergeCell ref="Q792:T792"/>
    <mergeCell ref="U792:W792"/>
    <mergeCell ref="X792:AA792"/>
    <mergeCell ref="AB790:AD790"/>
    <mergeCell ref="AE790:AH790"/>
    <mergeCell ref="G791:I791"/>
    <mergeCell ref="J791:M791"/>
    <mergeCell ref="N791:P791"/>
    <mergeCell ref="Q791:T791"/>
    <mergeCell ref="U791:W791"/>
    <mergeCell ref="X791:AA791"/>
    <mergeCell ref="AB791:AD791"/>
    <mergeCell ref="AE791:AH791"/>
    <mergeCell ref="G790:I790"/>
    <mergeCell ref="J790:M790"/>
    <mergeCell ref="N790:P790"/>
    <mergeCell ref="Q790:T790"/>
    <mergeCell ref="U790:W790"/>
    <mergeCell ref="X790:AA790"/>
    <mergeCell ref="AB788:AD788"/>
    <mergeCell ref="AE788:AH788"/>
    <mergeCell ref="G789:I789"/>
    <mergeCell ref="J789:M789"/>
    <mergeCell ref="N789:P789"/>
    <mergeCell ref="Q789:T789"/>
    <mergeCell ref="U789:W789"/>
    <mergeCell ref="X789:AA789"/>
    <mergeCell ref="AB789:AD789"/>
    <mergeCell ref="AE789:AH789"/>
    <mergeCell ref="G788:I788"/>
    <mergeCell ref="J788:M788"/>
    <mergeCell ref="N788:P788"/>
    <mergeCell ref="Q788:T788"/>
    <mergeCell ref="U788:W788"/>
    <mergeCell ref="X788:AA788"/>
    <mergeCell ref="AE785:AH786"/>
    <mergeCell ref="G787:I787"/>
    <mergeCell ref="J787:M787"/>
    <mergeCell ref="N787:P787"/>
    <mergeCell ref="Q787:T787"/>
    <mergeCell ref="U787:W787"/>
    <mergeCell ref="X787:AA787"/>
    <mergeCell ref="AB787:AD787"/>
    <mergeCell ref="AE787:AH787"/>
    <mergeCell ref="AE780:AG780"/>
    <mergeCell ref="G784:T784"/>
    <mergeCell ref="U784:AH784"/>
    <mergeCell ref="G785:I786"/>
    <mergeCell ref="J785:M786"/>
    <mergeCell ref="N785:P786"/>
    <mergeCell ref="Q785:T786"/>
    <mergeCell ref="U785:W786"/>
    <mergeCell ref="X785:AA786"/>
    <mergeCell ref="AB785:AD786"/>
    <mergeCell ref="AB778:AD778"/>
    <mergeCell ref="AE778:AH778"/>
    <mergeCell ref="G779:I779"/>
    <mergeCell ref="J779:M779"/>
    <mergeCell ref="N779:P779"/>
    <mergeCell ref="Q779:T779"/>
    <mergeCell ref="U779:W779"/>
    <mergeCell ref="X779:AA779"/>
    <mergeCell ref="AB779:AD779"/>
    <mergeCell ref="AE779:AH779"/>
    <mergeCell ref="G778:I778"/>
    <mergeCell ref="J778:M778"/>
    <mergeCell ref="N778:P778"/>
    <mergeCell ref="Q778:T778"/>
    <mergeCell ref="U778:W778"/>
    <mergeCell ref="X778:AA778"/>
    <mergeCell ref="AB776:AD776"/>
    <mergeCell ref="AE776:AH776"/>
    <mergeCell ref="G777:I777"/>
    <mergeCell ref="J777:M777"/>
    <mergeCell ref="N777:P777"/>
    <mergeCell ref="Q777:T777"/>
    <mergeCell ref="U777:W777"/>
    <mergeCell ref="X777:AA777"/>
    <mergeCell ref="AB777:AD777"/>
    <mergeCell ref="AE777:AH777"/>
    <mergeCell ref="G776:I776"/>
    <mergeCell ref="J776:M776"/>
    <mergeCell ref="N776:P776"/>
    <mergeCell ref="Q776:T776"/>
    <mergeCell ref="U776:W776"/>
    <mergeCell ref="X776:AA776"/>
    <mergeCell ref="AB774:AD774"/>
    <mergeCell ref="AE774:AH774"/>
    <mergeCell ref="G775:I775"/>
    <mergeCell ref="J775:M775"/>
    <mergeCell ref="N775:P775"/>
    <mergeCell ref="Q775:T775"/>
    <mergeCell ref="U775:W775"/>
    <mergeCell ref="X775:AA775"/>
    <mergeCell ref="AB775:AD775"/>
    <mergeCell ref="AE775:AH775"/>
    <mergeCell ref="G774:I774"/>
    <mergeCell ref="J774:M774"/>
    <mergeCell ref="N774:P774"/>
    <mergeCell ref="Q774:T774"/>
    <mergeCell ref="U774:W774"/>
    <mergeCell ref="X774:AA774"/>
    <mergeCell ref="AB772:AD772"/>
    <mergeCell ref="AE772:AH772"/>
    <mergeCell ref="G773:I773"/>
    <mergeCell ref="J773:M773"/>
    <mergeCell ref="N773:P773"/>
    <mergeCell ref="Q773:T773"/>
    <mergeCell ref="U773:W773"/>
    <mergeCell ref="X773:AA773"/>
    <mergeCell ref="AB773:AD773"/>
    <mergeCell ref="AE773:AH773"/>
    <mergeCell ref="G772:I772"/>
    <mergeCell ref="J772:M772"/>
    <mergeCell ref="N772:P772"/>
    <mergeCell ref="Q772:T772"/>
    <mergeCell ref="U772:W772"/>
    <mergeCell ref="X772:AA772"/>
    <mergeCell ref="AB770:AD770"/>
    <mergeCell ref="AE770:AH770"/>
    <mergeCell ref="G771:I771"/>
    <mergeCell ref="J771:M771"/>
    <mergeCell ref="N771:P771"/>
    <mergeCell ref="Q771:T771"/>
    <mergeCell ref="U771:W771"/>
    <mergeCell ref="X771:AA771"/>
    <mergeCell ref="AB771:AD771"/>
    <mergeCell ref="AE771:AH771"/>
    <mergeCell ref="G770:I770"/>
    <mergeCell ref="J770:M770"/>
    <mergeCell ref="N770:P770"/>
    <mergeCell ref="Q770:T770"/>
    <mergeCell ref="U770:W770"/>
    <mergeCell ref="X770:AA770"/>
    <mergeCell ref="AB768:AD768"/>
    <mergeCell ref="AE768:AH768"/>
    <mergeCell ref="G769:I769"/>
    <mergeCell ref="J769:M769"/>
    <mergeCell ref="N769:P769"/>
    <mergeCell ref="Q769:T769"/>
    <mergeCell ref="U769:W769"/>
    <mergeCell ref="X769:AA769"/>
    <mergeCell ref="AB769:AD769"/>
    <mergeCell ref="AE769:AH769"/>
    <mergeCell ref="G768:I768"/>
    <mergeCell ref="J768:M768"/>
    <mergeCell ref="N768:P768"/>
    <mergeCell ref="Q768:T768"/>
    <mergeCell ref="U768:W768"/>
    <mergeCell ref="X768:AA768"/>
    <mergeCell ref="AB766:AD766"/>
    <mergeCell ref="AE766:AH766"/>
    <mergeCell ref="G767:I767"/>
    <mergeCell ref="J767:M767"/>
    <mergeCell ref="N767:P767"/>
    <mergeCell ref="Q767:T767"/>
    <mergeCell ref="U767:W767"/>
    <mergeCell ref="X767:AA767"/>
    <mergeCell ref="AB767:AD767"/>
    <mergeCell ref="AE767:AH767"/>
    <mergeCell ref="G766:I766"/>
    <mergeCell ref="J766:M766"/>
    <mergeCell ref="N766:P766"/>
    <mergeCell ref="Q766:T766"/>
    <mergeCell ref="U766:W766"/>
    <mergeCell ref="X766:AA766"/>
    <mergeCell ref="AE764:AH764"/>
    <mergeCell ref="G765:I765"/>
    <mergeCell ref="J765:M765"/>
    <mergeCell ref="N765:P765"/>
    <mergeCell ref="Q765:T765"/>
    <mergeCell ref="U765:W765"/>
    <mergeCell ref="X765:AA765"/>
    <mergeCell ref="AB765:AD765"/>
    <mergeCell ref="AE765:AH765"/>
    <mergeCell ref="X762:AA763"/>
    <mergeCell ref="AB762:AD763"/>
    <mergeCell ref="AE762:AH763"/>
    <mergeCell ref="G764:I764"/>
    <mergeCell ref="J764:M764"/>
    <mergeCell ref="N764:P764"/>
    <mergeCell ref="Q764:T764"/>
    <mergeCell ref="U764:W764"/>
    <mergeCell ref="X764:AA764"/>
    <mergeCell ref="AB764:AD764"/>
    <mergeCell ref="AB756:AD756"/>
    <mergeCell ref="AE756:AH756"/>
    <mergeCell ref="AE757:AG757"/>
    <mergeCell ref="G761:T761"/>
    <mergeCell ref="U761:AH761"/>
    <mergeCell ref="G762:I763"/>
    <mergeCell ref="J762:M763"/>
    <mergeCell ref="N762:P763"/>
    <mergeCell ref="Q762:T763"/>
    <mergeCell ref="U762:W763"/>
    <mergeCell ref="G756:I756"/>
    <mergeCell ref="J756:M756"/>
    <mergeCell ref="N756:P756"/>
    <mergeCell ref="Q756:T756"/>
    <mergeCell ref="U756:W756"/>
    <mergeCell ref="X756:AA756"/>
    <mergeCell ref="AB754:AD754"/>
    <mergeCell ref="AE754:AH754"/>
    <mergeCell ref="G755:I755"/>
    <mergeCell ref="J755:M755"/>
    <mergeCell ref="N755:P755"/>
    <mergeCell ref="Q755:T755"/>
    <mergeCell ref="U755:W755"/>
    <mergeCell ref="X755:AA755"/>
    <mergeCell ref="AB755:AD755"/>
    <mergeCell ref="AE755:AH755"/>
    <mergeCell ref="G754:I754"/>
    <mergeCell ref="J754:M754"/>
    <mergeCell ref="N754:P754"/>
    <mergeCell ref="Q754:T754"/>
    <mergeCell ref="U754:W754"/>
    <mergeCell ref="X754:AA754"/>
    <mergeCell ref="AB752:AD752"/>
    <mergeCell ref="AE752:AH752"/>
    <mergeCell ref="G753:I753"/>
    <mergeCell ref="J753:M753"/>
    <mergeCell ref="N753:P753"/>
    <mergeCell ref="Q753:T753"/>
    <mergeCell ref="U753:W753"/>
    <mergeCell ref="X753:AA753"/>
    <mergeCell ref="AB753:AD753"/>
    <mergeCell ref="AE753:AH753"/>
    <mergeCell ref="G752:I752"/>
    <mergeCell ref="J752:M752"/>
    <mergeCell ref="N752:P752"/>
    <mergeCell ref="Q752:T752"/>
    <mergeCell ref="U752:W752"/>
    <mergeCell ref="X752:AA752"/>
    <mergeCell ref="AB750:AD750"/>
    <mergeCell ref="AE750:AH750"/>
    <mergeCell ref="G751:I751"/>
    <mergeCell ref="J751:M751"/>
    <mergeCell ref="N751:P751"/>
    <mergeCell ref="Q751:T751"/>
    <mergeCell ref="U751:W751"/>
    <mergeCell ref="X751:AA751"/>
    <mergeCell ref="AB751:AD751"/>
    <mergeCell ref="AE751:AH751"/>
    <mergeCell ref="G750:I750"/>
    <mergeCell ref="J750:M750"/>
    <mergeCell ref="N750:P750"/>
    <mergeCell ref="Q750:T750"/>
    <mergeCell ref="U750:W750"/>
    <mergeCell ref="X750:AA750"/>
    <mergeCell ref="AB748:AD748"/>
    <mergeCell ref="AE748:AH748"/>
    <mergeCell ref="G749:I749"/>
    <mergeCell ref="J749:M749"/>
    <mergeCell ref="N749:P749"/>
    <mergeCell ref="Q749:T749"/>
    <mergeCell ref="U749:W749"/>
    <mergeCell ref="X749:AA749"/>
    <mergeCell ref="AB749:AD749"/>
    <mergeCell ref="AE749:AH749"/>
    <mergeCell ref="G748:I748"/>
    <mergeCell ref="J748:M748"/>
    <mergeCell ref="N748:P748"/>
    <mergeCell ref="Q748:T748"/>
    <mergeCell ref="U748:W748"/>
    <mergeCell ref="X748:AA748"/>
    <mergeCell ref="AB746:AD746"/>
    <mergeCell ref="AE746:AH746"/>
    <mergeCell ref="G747:I747"/>
    <mergeCell ref="J747:M747"/>
    <mergeCell ref="N747:P747"/>
    <mergeCell ref="Q747:T747"/>
    <mergeCell ref="U747:W747"/>
    <mergeCell ref="X747:AA747"/>
    <mergeCell ref="AB747:AD747"/>
    <mergeCell ref="AE747:AH747"/>
    <mergeCell ref="G746:I746"/>
    <mergeCell ref="J746:M746"/>
    <mergeCell ref="N746:P746"/>
    <mergeCell ref="Q746:T746"/>
    <mergeCell ref="U746:W746"/>
    <mergeCell ref="X746:AA746"/>
    <mergeCell ref="AB744:AD744"/>
    <mergeCell ref="AE744:AH744"/>
    <mergeCell ref="G745:I745"/>
    <mergeCell ref="J745:M745"/>
    <mergeCell ref="N745:P745"/>
    <mergeCell ref="Q745:T745"/>
    <mergeCell ref="U745:W745"/>
    <mergeCell ref="X745:AA745"/>
    <mergeCell ref="AB745:AD745"/>
    <mergeCell ref="AE745:AH745"/>
    <mergeCell ref="G744:I744"/>
    <mergeCell ref="J744:M744"/>
    <mergeCell ref="N744:P744"/>
    <mergeCell ref="Q744:T744"/>
    <mergeCell ref="U744:W744"/>
    <mergeCell ref="X744:AA744"/>
    <mergeCell ref="AB742:AD742"/>
    <mergeCell ref="AE742:AH742"/>
    <mergeCell ref="G743:I743"/>
    <mergeCell ref="J743:M743"/>
    <mergeCell ref="N743:P743"/>
    <mergeCell ref="Q743:T743"/>
    <mergeCell ref="U743:W743"/>
    <mergeCell ref="X743:AA743"/>
    <mergeCell ref="AB743:AD743"/>
    <mergeCell ref="AE743:AH743"/>
    <mergeCell ref="G742:I742"/>
    <mergeCell ref="J742:M742"/>
    <mergeCell ref="N742:P742"/>
    <mergeCell ref="Q742:T742"/>
    <mergeCell ref="U742:W742"/>
    <mergeCell ref="X742:AA742"/>
    <mergeCell ref="AE739:AH740"/>
    <mergeCell ref="G741:I741"/>
    <mergeCell ref="J741:M741"/>
    <mergeCell ref="N741:P741"/>
    <mergeCell ref="Q741:T741"/>
    <mergeCell ref="U741:W741"/>
    <mergeCell ref="X741:AA741"/>
    <mergeCell ref="AB741:AD741"/>
    <mergeCell ref="AE741:AH741"/>
    <mergeCell ref="AE734:AG734"/>
    <mergeCell ref="G738:T738"/>
    <mergeCell ref="U738:AH738"/>
    <mergeCell ref="G739:I740"/>
    <mergeCell ref="J739:M740"/>
    <mergeCell ref="N739:P740"/>
    <mergeCell ref="Q739:T740"/>
    <mergeCell ref="U739:W740"/>
    <mergeCell ref="X739:AA740"/>
    <mergeCell ref="AB739:AD740"/>
    <mergeCell ref="AB732:AD732"/>
    <mergeCell ref="AE732:AH732"/>
    <mergeCell ref="G733:I733"/>
    <mergeCell ref="J733:M733"/>
    <mergeCell ref="N733:P733"/>
    <mergeCell ref="Q733:T733"/>
    <mergeCell ref="U733:W733"/>
    <mergeCell ref="X733:AA733"/>
    <mergeCell ref="AB733:AD733"/>
    <mergeCell ref="AE733:AH733"/>
    <mergeCell ref="G732:I732"/>
    <mergeCell ref="J732:M732"/>
    <mergeCell ref="N732:P732"/>
    <mergeCell ref="Q732:T732"/>
    <mergeCell ref="U732:W732"/>
    <mergeCell ref="X732:AA732"/>
    <mergeCell ref="AB730:AD730"/>
    <mergeCell ref="AE730:AH730"/>
    <mergeCell ref="G731:I731"/>
    <mergeCell ref="J731:M731"/>
    <mergeCell ref="N731:P731"/>
    <mergeCell ref="Q731:T731"/>
    <mergeCell ref="U731:W731"/>
    <mergeCell ref="X731:AA731"/>
    <mergeCell ref="AB731:AD731"/>
    <mergeCell ref="AE731:AH731"/>
    <mergeCell ref="G730:I730"/>
    <mergeCell ref="J730:M730"/>
    <mergeCell ref="N730:P730"/>
    <mergeCell ref="Q730:T730"/>
    <mergeCell ref="U730:W730"/>
    <mergeCell ref="X730:AA730"/>
    <mergeCell ref="AB728:AD728"/>
    <mergeCell ref="AE728:AH728"/>
    <mergeCell ref="G729:I729"/>
    <mergeCell ref="J729:M729"/>
    <mergeCell ref="N729:P729"/>
    <mergeCell ref="Q729:T729"/>
    <mergeCell ref="U729:W729"/>
    <mergeCell ref="X729:AA729"/>
    <mergeCell ref="AB729:AD729"/>
    <mergeCell ref="AE729:AH729"/>
    <mergeCell ref="G728:I728"/>
    <mergeCell ref="J728:M728"/>
    <mergeCell ref="N728:P728"/>
    <mergeCell ref="Q728:T728"/>
    <mergeCell ref="U728:W728"/>
    <mergeCell ref="X728:AA728"/>
    <mergeCell ref="AB726:AD726"/>
    <mergeCell ref="AE726:AH726"/>
    <mergeCell ref="G727:I727"/>
    <mergeCell ref="J727:M727"/>
    <mergeCell ref="N727:P727"/>
    <mergeCell ref="Q727:T727"/>
    <mergeCell ref="U727:W727"/>
    <mergeCell ref="X727:AA727"/>
    <mergeCell ref="AB727:AD727"/>
    <mergeCell ref="AE727:AH727"/>
    <mergeCell ref="G726:I726"/>
    <mergeCell ref="J726:M726"/>
    <mergeCell ref="N726:P726"/>
    <mergeCell ref="Q726:T726"/>
    <mergeCell ref="U726:W726"/>
    <mergeCell ref="X726:AA726"/>
    <mergeCell ref="AB724:AD724"/>
    <mergeCell ref="AE724:AH724"/>
    <mergeCell ref="G725:I725"/>
    <mergeCell ref="J725:M725"/>
    <mergeCell ref="N725:P725"/>
    <mergeCell ref="Q725:T725"/>
    <mergeCell ref="U725:W725"/>
    <mergeCell ref="X725:AA725"/>
    <mergeCell ref="AB725:AD725"/>
    <mergeCell ref="AE725:AH725"/>
    <mergeCell ref="G724:I724"/>
    <mergeCell ref="J724:M724"/>
    <mergeCell ref="N724:P724"/>
    <mergeCell ref="Q724:T724"/>
    <mergeCell ref="U724:W724"/>
    <mergeCell ref="X724:AA724"/>
    <mergeCell ref="AB722:AD722"/>
    <mergeCell ref="AE722:AH722"/>
    <mergeCell ref="G723:I723"/>
    <mergeCell ref="J723:M723"/>
    <mergeCell ref="N723:P723"/>
    <mergeCell ref="Q723:T723"/>
    <mergeCell ref="U723:W723"/>
    <mergeCell ref="X723:AA723"/>
    <mergeCell ref="AB723:AD723"/>
    <mergeCell ref="AE723:AH723"/>
    <mergeCell ref="G722:I722"/>
    <mergeCell ref="J722:M722"/>
    <mergeCell ref="N722:P722"/>
    <mergeCell ref="Q722:T722"/>
    <mergeCell ref="U722:W722"/>
    <mergeCell ref="X722:AA722"/>
    <mergeCell ref="AB720:AD720"/>
    <mergeCell ref="AE720:AH720"/>
    <mergeCell ref="G721:I721"/>
    <mergeCell ref="J721:M721"/>
    <mergeCell ref="N721:P721"/>
    <mergeCell ref="Q721:T721"/>
    <mergeCell ref="U721:W721"/>
    <mergeCell ref="X721:AA721"/>
    <mergeCell ref="AB721:AD721"/>
    <mergeCell ref="AE721:AH721"/>
    <mergeCell ref="G720:I720"/>
    <mergeCell ref="J720:M720"/>
    <mergeCell ref="N720:P720"/>
    <mergeCell ref="Q720:T720"/>
    <mergeCell ref="U720:W720"/>
    <mergeCell ref="X720:AA720"/>
    <mergeCell ref="AE718:AH718"/>
    <mergeCell ref="G719:I719"/>
    <mergeCell ref="J719:M719"/>
    <mergeCell ref="N719:P719"/>
    <mergeCell ref="Q719:T719"/>
    <mergeCell ref="U719:W719"/>
    <mergeCell ref="X719:AA719"/>
    <mergeCell ref="AB719:AD719"/>
    <mergeCell ref="AE719:AH719"/>
    <mergeCell ref="X716:AA717"/>
    <mergeCell ref="AB716:AD717"/>
    <mergeCell ref="AE716:AH717"/>
    <mergeCell ref="G718:I718"/>
    <mergeCell ref="J718:M718"/>
    <mergeCell ref="N718:P718"/>
    <mergeCell ref="Q718:T718"/>
    <mergeCell ref="U718:W718"/>
    <mergeCell ref="X718:AA718"/>
    <mergeCell ref="AB718:AD718"/>
    <mergeCell ref="AB710:AD710"/>
    <mergeCell ref="AE710:AH710"/>
    <mergeCell ref="AE711:AG711"/>
    <mergeCell ref="G715:T715"/>
    <mergeCell ref="U715:AH715"/>
    <mergeCell ref="G716:I717"/>
    <mergeCell ref="J716:M717"/>
    <mergeCell ref="N716:P717"/>
    <mergeCell ref="Q716:T717"/>
    <mergeCell ref="U716:W717"/>
    <mergeCell ref="G710:I710"/>
    <mergeCell ref="J710:M710"/>
    <mergeCell ref="N710:P710"/>
    <mergeCell ref="Q710:T710"/>
    <mergeCell ref="U710:W710"/>
    <mergeCell ref="X710:AA710"/>
    <mergeCell ref="AB708:AD708"/>
    <mergeCell ref="AE708:AH708"/>
    <mergeCell ref="G709:I709"/>
    <mergeCell ref="J709:M709"/>
    <mergeCell ref="N709:P709"/>
    <mergeCell ref="Q709:T709"/>
    <mergeCell ref="U709:W709"/>
    <mergeCell ref="X709:AA709"/>
    <mergeCell ref="AB709:AD709"/>
    <mergeCell ref="AE709:AH709"/>
    <mergeCell ref="G708:I708"/>
    <mergeCell ref="J708:M708"/>
    <mergeCell ref="N708:P708"/>
    <mergeCell ref="Q708:T708"/>
    <mergeCell ref="U708:W708"/>
    <mergeCell ref="X708:AA708"/>
    <mergeCell ref="AB706:AD706"/>
    <mergeCell ref="AE706:AH706"/>
    <mergeCell ref="G707:I707"/>
    <mergeCell ref="J707:M707"/>
    <mergeCell ref="N707:P707"/>
    <mergeCell ref="Q707:T707"/>
    <mergeCell ref="U707:W707"/>
    <mergeCell ref="X707:AA707"/>
    <mergeCell ref="AB707:AD707"/>
    <mergeCell ref="AE707:AH707"/>
    <mergeCell ref="G706:I706"/>
    <mergeCell ref="J706:M706"/>
    <mergeCell ref="N706:P706"/>
    <mergeCell ref="Q706:T706"/>
    <mergeCell ref="U706:W706"/>
    <mergeCell ref="X706:AA706"/>
    <mergeCell ref="AB704:AD704"/>
    <mergeCell ref="AE704:AH704"/>
    <mergeCell ref="G705:I705"/>
    <mergeCell ref="J705:M705"/>
    <mergeCell ref="N705:P705"/>
    <mergeCell ref="Q705:T705"/>
    <mergeCell ref="U705:W705"/>
    <mergeCell ref="X705:AA705"/>
    <mergeCell ref="AB705:AD705"/>
    <mergeCell ref="AE705:AH705"/>
    <mergeCell ref="G704:I704"/>
    <mergeCell ref="J704:M704"/>
    <mergeCell ref="N704:P704"/>
    <mergeCell ref="Q704:T704"/>
    <mergeCell ref="U704:W704"/>
    <mergeCell ref="X704:AA704"/>
    <mergeCell ref="AB702:AD702"/>
    <mergeCell ref="AE702:AH702"/>
    <mergeCell ref="G703:I703"/>
    <mergeCell ref="J703:M703"/>
    <mergeCell ref="N703:P703"/>
    <mergeCell ref="Q703:T703"/>
    <mergeCell ref="U703:W703"/>
    <mergeCell ref="X703:AA703"/>
    <mergeCell ref="AB703:AD703"/>
    <mergeCell ref="AE703:AH703"/>
    <mergeCell ref="G702:I702"/>
    <mergeCell ref="J702:M702"/>
    <mergeCell ref="N702:P702"/>
    <mergeCell ref="Q702:T702"/>
    <mergeCell ref="U702:W702"/>
    <mergeCell ref="X702:AA702"/>
    <mergeCell ref="AB700:AD700"/>
    <mergeCell ref="AE700:AH700"/>
    <mergeCell ref="G701:I701"/>
    <mergeCell ref="J701:M701"/>
    <mergeCell ref="N701:P701"/>
    <mergeCell ref="Q701:T701"/>
    <mergeCell ref="U701:W701"/>
    <mergeCell ref="X701:AA701"/>
    <mergeCell ref="AB701:AD701"/>
    <mergeCell ref="AE701:AH701"/>
    <mergeCell ref="G700:I700"/>
    <mergeCell ref="J700:M700"/>
    <mergeCell ref="N700:P700"/>
    <mergeCell ref="Q700:T700"/>
    <mergeCell ref="U700:W700"/>
    <mergeCell ref="X700:AA700"/>
    <mergeCell ref="AB698:AD698"/>
    <mergeCell ref="AE698:AH698"/>
    <mergeCell ref="G699:I699"/>
    <mergeCell ref="J699:M699"/>
    <mergeCell ref="N699:P699"/>
    <mergeCell ref="Q699:T699"/>
    <mergeCell ref="U699:W699"/>
    <mergeCell ref="X699:AA699"/>
    <mergeCell ref="AB699:AD699"/>
    <mergeCell ref="AE699:AH699"/>
    <mergeCell ref="G698:I698"/>
    <mergeCell ref="J698:M698"/>
    <mergeCell ref="N698:P698"/>
    <mergeCell ref="Q698:T698"/>
    <mergeCell ref="U698:W698"/>
    <mergeCell ref="X698:AA698"/>
    <mergeCell ref="AB696:AD696"/>
    <mergeCell ref="AE696:AH696"/>
    <mergeCell ref="G697:I697"/>
    <mergeCell ref="J697:M697"/>
    <mergeCell ref="N697:P697"/>
    <mergeCell ref="Q697:T697"/>
    <mergeCell ref="U697:W697"/>
    <mergeCell ref="X697:AA697"/>
    <mergeCell ref="AB697:AD697"/>
    <mergeCell ref="AE697:AH697"/>
    <mergeCell ref="G696:I696"/>
    <mergeCell ref="J696:M696"/>
    <mergeCell ref="N696:P696"/>
    <mergeCell ref="Q696:T696"/>
    <mergeCell ref="U696:W696"/>
    <mergeCell ref="X696:AA696"/>
    <mergeCell ref="AE693:AH694"/>
    <mergeCell ref="G695:I695"/>
    <mergeCell ref="J695:M695"/>
    <mergeCell ref="N695:P695"/>
    <mergeCell ref="Q695:T695"/>
    <mergeCell ref="U695:W695"/>
    <mergeCell ref="X695:AA695"/>
    <mergeCell ref="AB695:AD695"/>
    <mergeCell ref="AE695:AH695"/>
    <mergeCell ref="AE688:AG688"/>
    <mergeCell ref="G692:T692"/>
    <mergeCell ref="U692:AH692"/>
    <mergeCell ref="G693:I694"/>
    <mergeCell ref="J693:M694"/>
    <mergeCell ref="N693:P694"/>
    <mergeCell ref="Q693:T694"/>
    <mergeCell ref="U693:W694"/>
    <mergeCell ref="X693:AA694"/>
    <mergeCell ref="AB693:AD694"/>
    <mergeCell ref="AB686:AD686"/>
    <mergeCell ref="AE686:AH686"/>
    <mergeCell ref="G687:I687"/>
    <mergeCell ref="J687:M687"/>
    <mergeCell ref="N687:P687"/>
    <mergeCell ref="Q687:T687"/>
    <mergeCell ref="U687:W687"/>
    <mergeCell ref="X687:AA687"/>
    <mergeCell ref="AB687:AD687"/>
    <mergeCell ref="AE687:AH687"/>
    <mergeCell ref="G686:I686"/>
    <mergeCell ref="J686:M686"/>
    <mergeCell ref="N686:P686"/>
    <mergeCell ref="Q686:T686"/>
    <mergeCell ref="U686:W686"/>
    <mergeCell ref="X686:AA686"/>
    <mergeCell ref="AB684:AD684"/>
    <mergeCell ref="AE684:AH684"/>
    <mergeCell ref="G685:I685"/>
    <mergeCell ref="J685:M685"/>
    <mergeCell ref="N685:P685"/>
    <mergeCell ref="Q685:T685"/>
    <mergeCell ref="U685:W685"/>
    <mergeCell ref="X685:AA685"/>
    <mergeCell ref="AB685:AD685"/>
    <mergeCell ref="AE685:AH685"/>
    <mergeCell ref="G684:I684"/>
    <mergeCell ref="J684:M684"/>
    <mergeCell ref="N684:P684"/>
    <mergeCell ref="Q684:T684"/>
    <mergeCell ref="U684:W684"/>
    <mergeCell ref="X684:AA684"/>
    <mergeCell ref="AB682:AD682"/>
    <mergeCell ref="AE682:AH682"/>
    <mergeCell ref="G683:I683"/>
    <mergeCell ref="J683:M683"/>
    <mergeCell ref="N683:P683"/>
    <mergeCell ref="Q683:T683"/>
    <mergeCell ref="U683:W683"/>
    <mergeCell ref="X683:AA683"/>
    <mergeCell ref="AB683:AD683"/>
    <mergeCell ref="AE683:AH683"/>
    <mergeCell ref="G682:I682"/>
    <mergeCell ref="J682:M682"/>
    <mergeCell ref="N682:P682"/>
    <mergeCell ref="Q682:T682"/>
    <mergeCell ref="U682:W682"/>
    <mergeCell ref="X682:AA682"/>
    <mergeCell ref="AB680:AD680"/>
    <mergeCell ref="AE680:AH680"/>
    <mergeCell ref="G681:I681"/>
    <mergeCell ref="J681:M681"/>
    <mergeCell ref="N681:P681"/>
    <mergeCell ref="Q681:T681"/>
    <mergeCell ref="U681:W681"/>
    <mergeCell ref="X681:AA681"/>
    <mergeCell ref="AB681:AD681"/>
    <mergeCell ref="AE681:AH681"/>
    <mergeCell ref="G680:I680"/>
    <mergeCell ref="J680:M680"/>
    <mergeCell ref="N680:P680"/>
    <mergeCell ref="Q680:T680"/>
    <mergeCell ref="U680:W680"/>
    <mergeCell ref="X680:AA680"/>
    <mergeCell ref="AB678:AD678"/>
    <mergeCell ref="AE678:AH678"/>
    <mergeCell ref="G679:I679"/>
    <mergeCell ref="J679:M679"/>
    <mergeCell ref="N679:P679"/>
    <mergeCell ref="Q679:T679"/>
    <mergeCell ref="U679:W679"/>
    <mergeCell ref="X679:AA679"/>
    <mergeCell ref="AB679:AD679"/>
    <mergeCell ref="AE679:AH679"/>
    <mergeCell ref="G678:I678"/>
    <mergeCell ref="J678:M678"/>
    <mergeCell ref="N678:P678"/>
    <mergeCell ref="Q678:T678"/>
    <mergeCell ref="U678:W678"/>
    <mergeCell ref="X678:AA678"/>
    <mergeCell ref="AB676:AD676"/>
    <mergeCell ref="AE676:AH676"/>
    <mergeCell ref="G677:I677"/>
    <mergeCell ref="J677:M677"/>
    <mergeCell ref="N677:P677"/>
    <mergeCell ref="Q677:T677"/>
    <mergeCell ref="U677:W677"/>
    <mergeCell ref="X677:AA677"/>
    <mergeCell ref="AB677:AD677"/>
    <mergeCell ref="AE677:AH677"/>
    <mergeCell ref="G676:I676"/>
    <mergeCell ref="J676:M676"/>
    <mergeCell ref="N676:P676"/>
    <mergeCell ref="Q676:T676"/>
    <mergeCell ref="U676:W676"/>
    <mergeCell ref="X676:AA676"/>
    <mergeCell ref="AB674:AD674"/>
    <mergeCell ref="AE674:AH674"/>
    <mergeCell ref="G675:I675"/>
    <mergeCell ref="J675:M675"/>
    <mergeCell ref="N675:P675"/>
    <mergeCell ref="Q675:T675"/>
    <mergeCell ref="U675:W675"/>
    <mergeCell ref="X675:AA675"/>
    <mergeCell ref="AB675:AD675"/>
    <mergeCell ref="AE675:AH675"/>
    <mergeCell ref="G674:I674"/>
    <mergeCell ref="J674:M674"/>
    <mergeCell ref="N674:P674"/>
    <mergeCell ref="Q674:T674"/>
    <mergeCell ref="U674:W674"/>
    <mergeCell ref="X674:AA674"/>
    <mergeCell ref="AE672:AH672"/>
    <mergeCell ref="G673:I673"/>
    <mergeCell ref="J673:M673"/>
    <mergeCell ref="N673:P673"/>
    <mergeCell ref="Q673:T673"/>
    <mergeCell ref="U673:W673"/>
    <mergeCell ref="X673:AA673"/>
    <mergeCell ref="AB673:AD673"/>
    <mergeCell ref="AE673:AH673"/>
    <mergeCell ref="X670:AA671"/>
    <mergeCell ref="AB670:AD671"/>
    <mergeCell ref="AE670:AH671"/>
    <mergeCell ref="G672:I672"/>
    <mergeCell ref="J672:M672"/>
    <mergeCell ref="N672:P672"/>
    <mergeCell ref="Q672:T672"/>
    <mergeCell ref="U672:W672"/>
    <mergeCell ref="X672:AA672"/>
    <mergeCell ref="AB672:AD672"/>
    <mergeCell ref="AB664:AD664"/>
    <mergeCell ref="AE664:AH664"/>
    <mergeCell ref="AE665:AG665"/>
    <mergeCell ref="G669:T669"/>
    <mergeCell ref="U669:AH669"/>
    <mergeCell ref="G670:I671"/>
    <mergeCell ref="J670:M671"/>
    <mergeCell ref="N670:P671"/>
    <mergeCell ref="Q670:T671"/>
    <mergeCell ref="U670:W671"/>
    <mergeCell ref="G664:I664"/>
    <mergeCell ref="J664:M664"/>
    <mergeCell ref="N664:P664"/>
    <mergeCell ref="Q664:T664"/>
    <mergeCell ref="U664:W664"/>
    <mergeCell ref="X664:AA664"/>
    <mergeCell ref="AB662:AD662"/>
    <mergeCell ref="AE662:AH662"/>
    <mergeCell ref="G663:I663"/>
    <mergeCell ref="J663:M663"/>
    <mergeCell ref="N663:P663"/>
    <mergeCell ref="Q663:T663"/>
    <mergeCell ref="U663:W663"/>
    <mergeCell ref="X663:AA663"/>
    <mergeCell ref="AB663:AD663"/>
    <mergeCell ref="AE663:AH663"/>
    <mergeCell ref="G662:I662"/>
    <mergeCell ref="J662:M662"/>
    <mergeCell ref="N662:P662"/>
    <mergeCell ref="Q662:T662"/>
    <mergeCell ref="U662:W662"/>
    <mergeCell ref="X662:AA662"/>
    <mergeCell ref="AB660:AD660"/>
    <mergeCell ref="AE660:AH660"/>
    <mergeCell ref="G661:I661"/>
    <mergeCell ref="J661:M661"/>
    <mergeCell ref="N661:P661"/>
    <mergeCell ref="Q661:T661"/>
    <mergeCell ref="U661:W661"/>
    <mergeCell ref="X661:AA661"/>
    <mergeCell ref="AB661:AD661"/>
    <mergeCell ref="AE661:AH661"/>
    <mergeCell ref="G660:I660"/>
    <mergeCell ref="J660:M660"/>
    <mergeCell ref="N660:P660"/>
    <mergeCell ref="Q660:T660"/>
    <mergeCell ref="U660:W660"/>
    <mergeCell ref="X660:AA660"/>
    <mergeCell ref="AB658:AD658"/>
    <mergeCell ref="AE658:AH658"/>
    <mergeCell ref="G659:I659"/>
    <mergeCell ref="J659:M659"/>
    <mergeCell ref="N659:P659"/>
    <mergeCell ref="Q659:T659"/>
    <mergeCell ref="U659:W659"/>
    <mergeCell ref="X659:AA659"/>
    <mergeCell ref="AB659:AD659"/>
    <mergeCell ref="AE659:AH659"/>
    <mergeCell ref="G658:I658"/>
    <mergeCell ref="J658:M658"/>
    <mergeCell ref="N658:P658"/>
    <mergeCell ref="Q658:T658"/>
    <mergeCell ref="U658:W658"/>
    <mergeCell ref="X658:AA658"/>
    <mergeCell ref="AB656:AD656"/>
    <mergeCell ref="AE656:AH656"/>
    <mergeCell ref="G657:I657"/>
    <mergeCell ref="J657:M657"/>
    <mergeCell ref="N657:P657"/>
    <mergeCell ref="Q657:T657"/>
    <mergeCell ref="U657:W657"/>
    <mergeCell ref="X657:AA657"/>
    <mergeCell ref="AB657:AD657"/>
    <mergeCell ref="AE657:AH657"/>
    <mergeCell ref="G656:I656"/>
    <mergeCell ref="J656:M656"/>
    <mergeCell ref="N656:P656"/>
    <mergeCell ref="Q656:T656"/>
    <mergeCell ref="U656:W656"/>
    <mergeCell ref="X656:AA656"/>
    <mergeCell ref="AB654:AD654"/>
    <mergeCell ref="AE654:AH654"/>
    <mergeCell ref="G655:I655"/>
    <mergeCell ref="J655:M655"/>
    <mergeCell ref="N655:P655"/>
    <mergeCell ref="Q655:T655"/>
    <mergeCell ref="U655:W655"/>
    <mergeCell ref="X655:AA655"/>
    <mergeCell ref="AB655:AD655"/>
    <mergeCell ref="AE655:AH655"/>
    <mergeCell ref="G654:I654"/>
    <mergeCell ref="J654:M654"/>
    <mergeCell ref="N654:P654"/>
    <mergeCell ref="Q654:T654"/>
    <mergeCell ref="U654:W654"/>
    <mergeCell ref="X654:AA654"/>
    <mergeCell ref="AB652:AD652"/>
    <mergeCell ref="AE652:AH652"/>
    <mergeCell ref="G653:I653"/>
    <mergeCell ref="J653:M653"/>
    <mergeCell ref="N653:P653"/>
    <mergeCell ref="Q653:T653"/>
    <mergeCell ref="U653:W653"/>
    <mergeCell ref="X653:AA653"/>
    <mergeCell ref="AB653:AD653"/>
    <mergeCell ref="AE653:AH653"/>
    <mergeCell ref="G652:I652"/>
    <mergeCell ref="J652:M652"/>
    <mergeCell ref="N652:P652"/>
    <mergeCell ref="Q652:T652"/>
    <mergeCell ref="U652:W652"/>
    <mergeCell ref="X652:AA652"/>
    <mergeCell ref="AB650:AD650"/>
    <mergeCell ref="AE650:AH650"/>
    <mergeCell ref="G651:I651"/>
    <mergeCell ref="J651:M651"/>
    <mergeCell ref="N651:P651"/>
    <mergeCell ref="Q651:T651"/>
    <mergeCell ref="U651:W651"/>
    <mergeCell ref="X651:AA651"/>
    <mergeCell ref="AB651:AD651"/>
    <mergeCell ref="AE651:AH651"/>
    <mergeCell ref="G650:I650"/>
    <mergeCell ref="J650:M650"/>
    <mergeCell ref="N650:P650"/>
    <mergeCell ref="Q650:T650"/>
    <mergeCell ref="U650:W650"/>
    <mergeCell ref="X650:AA650"/>
    <mergeCell ref="AE647:AH648"/>
    <mergeCell ref="G649:I649"/>
    <mergeCell ref="J649:M649"/>
    <mergeCell ref="N649:P649"/>
    <mergeCell ref="Q649:T649"/>
    <mergeCell ref="U649:W649"/>
    <mergeCell ref="X649:AA649"/>
    <mergeCell ref="AB649:AD649"/>
    <mergeCell ref="AE649:AH649"/>
    <mergeCell ref="AE642:AG642"/>
    <mergeCell ref="G646:T646"/>
    <mergeCell ref="U646:AH646"/>
    <mergeCell ref="G647:I648"/>
    <mergeCell ref="J647:M648"/>
    <mergeCell ref="N647:P648"/>
    <mergeCell ref="Q647:T648"/>
    <mergeCell ref="U647:W648"/>
    <mergeCell ref="X647:AA648"/>
    <mergeCell ref="AB647:AD648"/>
    <mergeCell ref="AB640:AD640"/>
    <mergeCell ref="AE640:AH640"/>
    <mergeCell ref="G641:I641"/>
    <mergeCell ref="J641:M641"/>
    <mergeCell ref="N641:P641"/>
    <mergeCell ref="Q641:T641"/>
    <mergeCell ref="U641:W641"/>
    <mergeCell ref="X641:AA641"/>
    <mergeCell ref="AB641:AD641"/>
    <mergeCell ref="AE641:AH641"/>
    <mergeCell ref="G640:I640"/>
    <mergeCell ref="J640:M640"/>
    <mergeCell ref="N640:P640"/>
    <mergeCell ref="Q640:T640"/>
    <mergeCell ref="U640:W640"/>
    <mergeCell ref="X640:AA640"/>
    <mergeCell ref="AB638:AD638"/>
    <mergeCell ref="AE638:AH638"/>
    <mergeCell ref="G639:I639"/>
    <mergeCell ref="J639:M639"/>
    <mergeCell ref="N639:P639"/>
    <mergeCell ref="Q639:T639"/>
    <mergeCell ref="U639:W639"/>
    <mergeCell ref="X639:AA639"/>
    <mergeCell ref="AB639:AD639"/>
    <mergeCell ref="AE639:AH639"/>
    <mergeCell ref="G638:I638"/>
    <mergeCell ref="J638:M638"/>
    <mergeCell ref="N638:P638"/>
    <mergeCell ref="Q638:T638"/>
    <mergeCell ref="U638:W638"/>
    <mergeCell ref="X638:AA638"/>
    <mergeCell ref="AB636:AD636"/>
    <mergeCell ref="AE636:AH636"/>
    <mergeCell ref="G637:I637"/>
    <mergeCell ref="J637:M637"/>
    <mergeCell ref="N637:P637"/>
    <mergeCell ref="Q637:T637"/>
    <mergeCell ref="U637:W637"/>
    <mergeCell ref="X637:AA637"/>
    <mergeCell ref="AB637:AD637"/>
    <mergeCell ref="AE637:AH637"/>
    <mergeCell ref="G636:I636"/>
    <mergeCell ref="J636:M636"/>
    <mergeCell ref="N636:P636"/>
    <mergeCell ref="Q636:T636"/>
    <mergeCell ref="U636:W636"/>
    <mergeCell ref="X636:AA636"/>
    <mergeCell ref="AB634:AD634"/>
    <mergeCell ref="AE634:AH634"/>
    <mergeCell ref="G635:I635"/>
    <mergeCell ref="J635:M635"/>
    <mergeCell ref="N635:P635"/>
    <mergeCell ref="Q635:T635"/>
    <mergeCell ref="U635:W635"/>
    <mergeCell ref="X635:AA635"/>
    <mergeCell ref="AB635:AD635"/>
    <mergeCell ref="AE635:AH635"/>
    <mergeCell ref="G634:I634"/>
    <mergeCell ref="J634:M634"/>
    <mergeCell ref="N634:P634"/>
    <mergeCell ref="Q634:T634"/>
    <mergeCell ref="U634:W634"/>
    <mergeCell ref="X634:AA634"/>
    <mergeCell ref="AB632:AD632"/>
    <mergeCell ref="AE632:AH632"/>
    <mergeCell ref="G633:I633"/>
    <mergeCell ref="J633:M633"/>
    <mergeCell ref="N633:P633"/>
    <mergeCell ref="Q633:T633"/>
    <mergeCell ref="U633:W633"/>
    <mergeCell ref="X633:AA633"/>
    <mergeCell ref="AB633:AD633"/>
    <mergeCell ref="AE633:AH633"/>
    <mergeCell ref="G632:I632"/>
    <mergeCell ref="J632:M632"/>
    <mergeCell ref="N632:P632"/>
    <mergeCell ref="Q632:T632"/>
    <mergeCell ref="U632:W632"/>
    <mergeCell ref="X632:AA632"/>
    <mergeCell ref="AB630:AD630"/>
    <mergeCell ref="AE630:AH630"/>
    <mergeCell ref="G631:I631"/>
    <mergeCell ref="J631:M631"/>
    <mergeCell ref="N631:P631"/>
    <mergeCell ref="Q631:T631"/>
    <mergeCell ref="U631:W631"/>
    <mergeCell ref="X631:AA631"/>
    <mergeCell ref="AB631:AD631"/>
    <mergeCell ref="AE631:AH631"/>
    <mergeCell ref="G630:I630"/>
    <mergeCell ref="J630:M630"/>
    <mergeCell ref="N630:P630"/>
    <mergeCell ref="Q630:T630"/>
    <mergeCell ref="U630:W630"/>
    <mergeCell ref="X630:AA630"/>
    <mergeCell ref="AB628:AD628"/>
    <mergeCell ref="AE628:AH628"/>
    <mergeCell ref="G629:I629"/>
    <mergeCell ref="J629:M629"/>
    <mergeCell ref="N629:P629"/>
    <mergeCell ref="Q629:T629"/>
    <mergeCell ref="U629:W629"/>
    <mergeCell ref="X629:AA629"/>
    <mergeCell ref="AB629:AD629"/>
    <mergeCell ref="AE629:AH629"/>
    <mergeCell ref="G628:I628"/>
    <mergeCell ref="J628:M628"/>
    <mergeCell ref="N628:P628"/>
    <mergeCell ref="Q628:T628"/>
    <mergeCell ref="U628:W628"/>
    <mergeCell ref="X628:AA628"/>
    <mergeCell ref="AB626:AD626"/>
    <mergeCell ref="AE626:AH626"/>
    <mergeCell ref="G627:I627"/>
    <mergeCell ref="J627:M627"/>
    <mergeCell ref="N627:P627"/>
    <mergeCell ref="Q627:T627"/>
    <mergeCell ref="U627:W627"/>
    <mergeCell ref="X627:AA627"/>
    <mergeCell ref="AB627:AD627"/>
    <mergeCell ref="AE627:AH627"/>
    <mergeCell ref="G626:I626"/>
    <mergeCell ref="J626:M626"/>
    <mergeCell ref="N626:P626"/>
    <mergeCell ref="Q626:T626"/>
    <mergeCell ref="U626:W626"/>
    <mergeCell ref="X626:AA626"/>
    <mergeCell ref="G623:T623"/>
    <mergeCell ref="U623:AH623"/>
    <mergeCell ref="G624:I625"/>
    <mergeCell ref="J624:M625"/>
    <mergeCell ref="N624:P625"/>
    <mergeCell ref="Q624:T625"/>
    <mergeCell ref="U624:W625"/>
    <mergeCell ref="X624:AA625"/>
    <mergeCell ref="AB624:AD625"/>
    <mergeCell ref="AE624:AH625"/>
    <mergeCell ref="AC610:AF610"/>
    <mergeCell ref="V611:W611"/>
    <mergeCell ref="Y611:AC611"/>
    <mergeCell ref="AD611:AE611"/>
    <mergeCell ref="F614:G614"/>
    <mergeCell ref="I614:K614"/>
    <mergeCell ref="F610:H610"/>
    <mergeCell ref="I610:K610"/>
    <mergeCell ref="L610:O610"/>
    <mergeCell ref="P610:T610"/>
    <mergeCell ref="U610:X610"/>
    <mergeCell ref="Y610:AB610"/>
    <mergeCell ref="AC608:AF608"/>
    <mergeCell ref="F609:H609"/>
    <mergeCell ref="I609:K609"/>
    <mergeCell ref="L609:O609"/>
    <mergeCell ref="P609:T609"/>
    <mergeCell ref="U609:X609"/>
    <mergeCell ref="Y609:AB609"/>
    <mergeCell ref="AC609:AF609"/>
    <mergeCell ref="F608:H608"/>
    <mergeCell ref="I608:K608"/>
    <mergeCell ref="L608:O608"/>
    <mergeCell ref="P608:T608"/>
    <mergeCell ref="U608:X608"/>
    <mergeCell ref="Y608:AB608"/>
    <mergeCell ref="AC606:AF606"/>
    <mergeCell ref="F607:H607"/>
    <mergeCell ref="I607:K607"/>
    <mergeCell ref="L607:O607"/>
    <mergeCell ref="P607:T607"/>
    <mergeCell ref="U607:X607"/>
    <mergeCell ref="Y607:AB607"/>
    <mergeCell ref="AC607:AF607"/>
    <mergeCell ref="F606:H606"/>
    <mergeCell ref="I606:K606"/>
    <mergeCell ref="L606:O606"/>
    <mergeCell ref="P606:T606"/>
    <mergeCell ref="U606:X606"/>
    <mergeCell ref="Y606:AB606"/>
    <mergeCell ref="AC604:AF604"/>
    <mergeCell ref="F605:H605"/>
    <mergeCell ref="I605:K605"/>
    <mergeCell ref="L605:O605"/>
    <mergeCell ref="P605:T605"/>
    <mergeCell ref="U605:X605"/>
    <mergeCell ref="Y605:AB605"/>
    <mergeCell ref="AC605:AF605"/>
    <mergeCell ref="F604:H604"/>
    <mergeCell ref="I604:K604"/>
    <mergeCell ref="L604:O604"/>
    <mergeCell ref="P604:T604"/>
    <mergeCell ref="U604:X604"/>
    <mergeCell ref="Y604:AB604"/>
    <mergeCell ref="AC602:AF602"/>
    <mergeCell ref="F603:H603"/>
    <mergeCell ref="I603:K603"/>
    <mergeCell ref="L603:O603"/>
    <mergeCell ref="P603:T603"/>
    <mergeCell ref="U603:X603"/>
    <mergeCell ref="Y603:AB603"/>
    <mergeCell ref="AC603:AF603"/>
    <mergeCell ref="F602:H602"/>
    <mergeCell ref="I602:K602"/>
    <mergeCell ref="L602:O602"/>
    <mergeCell ref="P602:T602"/>
    <mergeCell ref="U602:X602"/>
    <mergeCell ref="Y602:AB602"/>
    <mergeCell ref="AC600:AF600"/>
    <mergeCell ref="F601:H601"/>
    <mergeCell ref="I601:K601"/>
    <mergeCell ref="L601:O601"/>
    <mergeCell ref="P601:T601"/>
    <mergeCell ref="U601:X601"/>
    <mergeCell ref="Y601:AB601"/>
    <mergeCell ref="AC601:AF601"/>
    <mergeCell ref="F600:H600"/>
    <mergeCell ref="I600:K600"/>
    <mergeCell ref="L600:O600"/>
    <mergeCell ref="P600:T600"/>
    <mergeCell ref="U600:X600"/>
    <mergeCell ref="Y600:AB600"/>
    <mergeCell ref="AC598:AF598"/>
    <mergeCell ref="F599:H599"/>
    <mergeCell ref="I599:K599"/>
    <mergeCell ref="L599:O599"/>
    <mergeCell ref="P599:T599"/>
    <mergeCell ref="U599:X599"/>
    <mergeCell ref="Y599:AB599"/>
    <mergeCell ref="AC599:AF599"/>
    <mergeCell ref="F598:H598"/>
    <mergeCell ref="I598:K598"/>
    <mergeCell ref="L598:O598"/>
    <mergeCell ref="P598:T598"/>
    <mergeCell ref="U598:X598"/>
    <mergeCell ref="Y598:AB598"/>
    <mergeCell ref="AC596:AF596"/>
    <mergeCell ref="F597:H597"/>
    <mergeCell ref="I597:K597"/>
    <mergeCell ref="L597:O597"/>
    <mergeCell ref="P597:T597"/>
    <mergeCell ref="U597:X597"/>
    <mergeCell ref="Y597:AB597"/>
    <mergeCell ref="AC597:AF597"/>
    <mergeCell ref="F596:H596"/>
    <mergeCell ref="I596:K596"/>
    <mergeCell ref="L596:O596"/>
    <mergeCell ref="P596:T596"/>
    <mergeCell ref="U596:X596"/>
    <mergeCell ref="Y596:AB596"/>
    <mergeCell ref="AC593:AF594"/>
    <mergeCell ref="F595:H595"/>
    <mergeCell ref="I595:K595"/>
    <mergeCell ref="L595:O595"/>
    <mergeCell ref="P595:T595"/>
    <mergeCell ref="U595:X595"/>
    <mergeCell ref="Y595:AB595"/>
    <mergeCell ref="AC595:AF595"/>
    <mergeCell ref="F593:H594"/>
    <mergeCell ref="I593:K594"/>
    <mergeCell ref="L593:O594"/>
    <mergeCell ref="P593:T594"/>
    <mergeCell ref="U593:X594"/>
    <mergeCell ref="Y593:AB594"/>
    <mergeCell ref="AC585:AF585"/>
    <mergeCell ref="V586:W586"/>
    <mergeCell ref="Y586:AC586"/>
    <mergeCell ref="AD586:AE586"/>
    <mergeCell ref="F589:G589"/>
    <mergeCell ref="I589:K589"/>
    <mergeCell ref="F585:H585"/>
    <mergeCell ref="I585:K585"/>
    <mergeCell ref="L585:O585"/>
    <mergeCell ref="P585:T585"/>
    <mergeCell ref="U585:X585"/>
    <mergeCell ref="Y585:AB585"/>
    <mergeCell ref="AC583:AF583"/>
    <mergeCell ref="F584:H584"/>
    <mergeCell ref="I584:K584"/>
    <mergeCell ref="L584:O584"/>
    <mergeCell ref="P584:T584"/>
    <mergeCell ref="U584:X584"/>
    <mergeCell ref="Y584:AB584"/>
    <mergeCell ref="AC584:AF584"/>
    <mergeCell ref="F583:H583"/>
    <mergeCell ref="I583:K583"/>
    <mergeCell ref="L583:O583"/>
    <mergeCell ref="P583:T583"/>
    <mergeCell ref="U583:X583"/>
    <mergeCell ref="Y583:AB583"/>
    <mergeCell ref="AC581:AF581"/>
    <mergeCell ref="F582:H582"/>
    <mergeCell ref="I582:K582"/>
    <mergeCell ref="L582:O582"/>
    <mergeCell ref="P582:T582"/>
    <mergeCell ref="U582:X582"/>
    <mergeCell ref="Y582:AB582"/>
    <mergeCell ref="AC582:AF582"/>
    <mergeCell ref="F581:H581"/>
    <mergeCell ref="I581:K581"/>
    <mergeCell ref="L581:O581"/>
    <mergeCell ref="P581:T581"/>
    <mergeCell ref="U581:X581"/>
    <mergeCell ref="Y581:AB581"/>
    <mergeCell ref="AC579:AF579"/>
    <mergeCell ref="F580:H580"/>
    <mergeCell ref="I580:K580"/>
    <mergeCell ref="L580:O580"/>
    <mergeCell ref="P580:T580"/>
    <mergeCell ref="U580:X580"/>
    <mergeCell ref="Y580:AB580"/>
    <mergeCell ref="AC580:AF580"/>
    <mergeCell ref="F579:H579"/>
    <mergeCell ref="I579:K579"/>
    <mergeCell ref="L579:O579"/>
    <mergeCell ref="P579:T579"/>
    <mergeCell ref="U579:X579"/>
    <mergeCell ref="Y579:AB579"/>
    <mergeCell ref="AC577:AF577"/>
    <mergeCell ref="F578:H578"/>
    <mergeCell ref="I578:K578"/>
    <mergeCell ref="L578:O578"/>
    <mergeCell ref="P578:T578"/>
    <mergeCell ref="U578:X578"/>
    <mergeCell ref="Y578:AB578"/>
    <mergeCell ref="AC578:AF578"/>
    <mergeCell ref="F577:H577"/>
    <mergeCell ref="I577:K577"/>
    <mergeCell ref="L577:O577"/>
    <mergeCell ref="P577:T577"/>
    <mergeCell ref="U577:X577"/>
    <mergeCell ref="Y577:AB577"/>
    <mergeCell ref="AC575:AF575"/>
    <mergeCell ref="F576:H576"/>
    <mergeCell ref="I576:K576"/>
    <mergeCell ref="L576:O576"/>
    <mergeCell ref="P576:T576"/>
    <mergeCell ref="U576:X576"/>
    <mergeCell ref="Y576:AB576"/>
    <mergeCell ref="AC576:AF576"/>
    <mergeCell ref="F575:H575"/>
    <mergeCell ref="I575:K575"/>
    <mergeCell ref="L575:O575"/>
    <mergeCell ref="P575:T575"/>
    <mergeCell ref="U575:X575"/>
    <mergeCell ref="Y575:AB575"/>
    <mergeCell ref="AC573:AF573"/>
    <mergeCell ref="F574:H574"/>
    <mergeCell ref="I574:K574"/>
    <mergeCell ref="L574:O574"/>
    <mergeCell ref="P574:T574"/>
    <mergeCell ref="U574:X574"/>
    <mergeCell ref="Y574:AB574"/>
    <mergeCell ref="AC574:AF574"/>
    <mergeCell ref="F573:H573"/>
    <mergeCell ref="I573:K573"/>
    <mergeCell ref="L573:O573"/>
    <mergeCell ref="P573:T573"/>
    <mergeCell ref="U573:X573"/>
    <mergeCell ref="Y573:AB573"/>
    <mergeCell ref="AC571:AF571"/>
    <mergeCell ref="F572:H572"/>
    <mergeCell ref="I572:K572"/>
    <mergeCell ref="L572:O572"/>
    <mergeCell ref="P572:T572"/>
    <mergeCell ref="U572:X572"/>
    <mergeCell ref="Y572:AB572"/>
    <mergeCell ref="AC572:AF572"/>
    <mergeCell ref="F571:H571"/>
    <mergeCell ref="I571:K571"/>
    <mergeCell ref="L571:O571"/>
    <mergeCell ref="P571:T571"/>
    <mergeCell ref="U571:X571"/>
    <mergeCell ref="Y571:AB571"/>
    <mergeCell ref="AC568:AF569"/>
    <mergeCell ref="F570:H570"/>
    <mergeCell ref="I570:K570"/>
    <mergeCell ref="L570:O570"/>
    <mergeCell ref="P570:T570"/>
    <mergeCell ref="U570:X570"/>
    <mergeCell ref="Y570:AB570"/>
    <mergeCell ref="AC570:AF570"/>
    <mergeCell ref="F568:H569"/>
    <mergeCell ref="I568:K569"/>
    <mergeCell ref="L568:O569"/>
    <mergeCell ref="P568:T569"/>
    <mergeCell ref="U568:X569"/>
    <mergeCell ref="Y568:AB569"/>
    <mergeCell ref="AC560:AF560"/>
    <mergeCell ref="V561:W561"/>
    <mergeCell ref="Y561:AC561"/>
    <mergeCell ref="AD561:AE561"/>
    <mergeCell ref="F564:G564"/>
    <mergeCell ref="I564:K564"/>
    <mergeCell ref="F560:H560"/>
    <mergeCell ref="I560:K560"/>
    <mergeCell ref="L560:O560"/>
    <mergeCell ref="P560:T560"/>
    <mergeCell ref="U560:X560"/>
    <mergeCell ref="Y560:AB560"/>
    <mergeCell ref="AC558:AF558"/>
    <mergeCell ref="F559:H559"/>
    <mergeCell ref="I559:K559"/>
    <mergeCell ref="L559:O559"/>
    <mergeCell ref="P559:T559"/>
    <mergeCell ref="U559:X559"/>
    <mergeCell ref="Y559:AB559"/>
    <mergeCell ref="AC559:AF559"/>
    <mergeCell ref="F558:H558"/>
    <mergeCell ref="I558:K558"/>
    <mergeCell ref="L558:O558"/>
    <mergeCell ref="P558:T558"/>
    <mergeCell ref="U558:X558"/>
    <mergeCell ref="Y558:AB558"/>
    <mergeCell ref="AC556:AF556"/>
    <mergeCell ref="F557:H557"/>
    <mergeCell ref="I557:K557"/>
    <mergeCell ref="L557:O557"/>
    <mergeCell ref="P557:T557"/>
    <mergeCell ref="U557:X557"/>
    <mergeCell ref="Y557:AB557"/>
    <mergeCell ref="AC557:AF557"/>
    <mergeCell ref="F556:H556"/>
    <mergeCell ref="I556:K556"/>
    <mergeCell ref="L556:O556"/>
    <mergeCell ref="P556:T556"/>
    <mergeCell ref="U556:X556"/>
    <mergeCell ref="Y556:AB556"/>
    <mergeCell ref="AC554:AF554"/>
    <mergeCell ref="F555:H555"/>
    <mergeCell ref="I555:K555"/>
    <mergeCell ref="L555:O555"/>
    <mergeCell ref="P555:T555"/>
    <mergeCell ref="U555:X555"/>
    <mergeCell ref="Y555:AB555"/>
    <mergeCell ref="AC555:AF555"/>
    <mergeCell ref="F554:H554"/>
    <mergeCell ref="I554:K554"/>
    <mergeCell ref="L554:O554"/>
    <mergeCell ref="P554:T554"/>
    <mergeCell ref="U554:X554"/>
    <mergeCell ref="Y554:AB554"/>
    <mergeCell ref="AC552:AF552"/>
    <mergeCell ref="F553:H553"/>
    <mergeCell ref="I553:K553"/>
    <mergeCell ref="L553:O553"/>
    <mergeCell ref="P553:T553"/>
    <mergeCell ref="U553:X553"/>
    <mergeCell ref="Y553:AB553"/>
    <mergeCell ref="AC553:AF553"/>
    <mergeCell ref="F552:H552"/>
    <mergeCell ref="I552:K552"/>
    <mergeCell ref="L552:O552"/>
    <mergeCell ref="P552:T552"/>
    <mergeCell ref="U552:X552"/>
    <mergeCell ref="Y552:AB552"/>
    <mergeCell ref="AC550:AF550"/>
    <mergeCell ref="F551:H551"/>
    <mergeCell ref="I551:K551"/>
    <mergeCell ref="L551:O551"/>
    <mergeCell ref="P551:T551"/>
    <mergeCell ref="U551:X551"/>
    <mergeCell ref="Y551:AB551"/>
    <mergeCell ref="AC551:AF551"/>
    <mergeCell ref="F550:H550"/>
    <mergeCell ref="I550:K550"/>
    <mergeCell ref="L550:O550"/>
    <mergeCell ref="P550:T550"/>
    <mergeCell ref="U550:X550"/>
    <mergeCell ref="Y550:AB550"/>
    <mergeCell ref="AC548:AF548"/>
    <mergeCell ref="F549:H549"/>
    <mergeCell ref="I549:K549"/>
    <mergeCell ref="L549:O549"/>
    <mergeCell ref="P549:T549"/>
    <mergeCell ref="U549:X549"/>
    <mergeCell ref="Y549:AB549"/>
    <mergeCell ref="AC549:AF549"/>
    <mergeCell ref="F548:H548"/>
    <mergeCell ref="I548:K548"/>
    <mergeCell ref="L548:O548"/>
    <mergeCell ref="P548:T548"/>
    <mergeCell ref="U548:X548"/>
    <mergeCell ref="Y548:AB548"/>
    <mergeCell ref="AC546:AF546"/>
    <mergeCell ref="F547:H547"/>
    <mergeCell ref="I547:K547"/>
    <mergeCell ref="L547:O547"/>
    <mergeCell ref="P547:T547"/>
    <mergeCell ref="U547:X547"/>
    <mergeCell ref="Y547:AB547"/>
    <mergeCell ref="AC547:AF547"/>
    <mergeCell ref="F546:H546"/>
    <mergeCell ref="I546:K546"/>
    <mergeCell ref="L546:O546"/>
    <mergeCell ref="P546:T546"/>
    <mergeCell ref="U546:X546"/>
    <mergeCell ref="Y546:AB546"/>
    <mergeCell ref="AC543:AF544"/>
    <mergeCell ref="F545:H545"/>
    <mergeCell ref="I545:K545"/>
    <mergeCell ref="L545:O545"/>
    <mergeCell ref="P545:T545"/>
    <mergeCell ref="U545:X545"/>
    <mergeCell ref="Y545:AB545"/>
    <mergeCell ref="AC545:AF545"/>
    <mergeCell ref="AC538:AF538"/>
    <mergeCell ref="V539:W539"/>
    <mergeCell ref="Y539:AC539"/>
    <mergeCell ref="AD539:AE539"/>
    <mergeCell ref="F543:H544"/>
    <mergeCell ref="I543:K544"/>
    <mergeCell ref="L543:O544"/>
    <mergeCell ref="P543:T544"/>
    <mergeCell ref="U543:X544"/>
    <mergeCell ref="Y543:AB544"/>
    <mergeCell ref="F538:H538"/>
    <mergeCell ref="I538:K538"/>
    <mergeCell ref="L538:O538"/>
    <mergeCell ref="P538:T538"/>
    <mergeCell ref="U538:X538"/>
    <mergeCell ref="Y538:AB538"/>
    <mergeCell ref="AC536:AF536"/>
    <mergeCell ref="F537:H537"/>
    <mergeCell ref="I537:K537"/>
    <mergeCell ref="L537:O537"/>
    <mergeCell ref="P537:T537"/>
    <mergeCell ref="U537:X537"/>
    <mergeCell ref="Y537:AB537"/>
    <mergeCell ref="AC537:AF537"/>
    <mergeCell ref="F536:H536"/>
    <mergeCell ref="I536:K536"/>
    <mergeCell ref="L536:O536"/>
    <mergeCell ref="P536:T536"/>
    <mergeCell ref="U536:X536"/>
    <mergeCell ref="Y536:AB536"/>
    <mergeCell ref="AC534:AF534"/>
    <mergeCell ref="F535:H535"/>
    <mergeCell ref="I535:K535"/>
    <mergeCell ref="L535:O535"/>
    <mergeCell ref="P535:T535"/>
    <mergeCell ref="U535:X535"/>
    <mergeCell ref="Y535:AB535"/>
    <mergeCell ref="AC535:AF535"/>
    <mergeCell ref="F534:H534"/>
    <mergeCell ref="I534:K534"/>
    <mergeCell ref="L534:O534"/>
    <mergeCell ref="P534:T534"/>
    <mergeCell ref="U534:X534"/>
    <mergeCell ref="Y534:AB534"/>
    <mergeCell ref="AC532:AF532"/>
    <mergeCell ref="F533:H533"/>
    <mergeCell ref="I533:K533"/>
    <mergeCell ref="L533:O533"/>
    <mergeCell ref="P533:T533"/>
    <mergeCell ref="U533:X533"/>
    <mergeCell ref="Y533:AB533"/>
    <mergeCell ref="AC533:AF533"/>
    <mergeCell ref="F532:H532"/>
    <mergeCell ref="I532:K532"/>
    <mergeCell ref="L532:O532"/>
    <mergeCell ref="P532:T532"/>
    <mergeCell ref="U532:X532"/>
    <mergeCell ref="Y532:AB532"/>
    <mergeCell ref="AC530:AF530"/>
    <mergeCell ref="F531:H531"/>
    <mergeCell ref="I531:K531"/>
    <mergeCell ref="L531:O531"/>
    <mergeCell ref="P531:T531"/>
    <mergeCell ref="U531:X531"/>
    <mergeCell ref="Y531:AB531"/>
    <mergeCell ref="AC531:AF531"/>
    <mergeCell ref="F530:H530"/>
    <mergeCell ref="I530:K530"/>
    <mergeCell ref="L530:O530"/>
    <mergeCell ref="P530:T530"/>
    <mergeCell ref="U530:X530"/>
    <mergeCell ref="Y530:AB530"/>
    <mergeCell ref="AC528:AF528"/>
    <mergeCell ref="F529:H529"/>
    <mergeCell ref="I529:K529"/>
    <mergeCell ref="L529:O529"/>
    <mergeCell ref="P529:T529"/>
    <mergeCell ref="U529:X529"/>
    <mergeCell ref="Y529:AB529"/>
    <mergeCell ref="AC529:AF529"/>
    <mergeCell ref="F528:H528"/>
    <mergeCell ref="I528:K528"/>
    <mergeCell ref="L528:O528"/>
    <mergeCell ref="P528:T528"/>
    <mergeCell ref="U528:X528"/>
    <mergeCell ref="Y528:AB528"/>
    <mergeCell ref="AC526:AF526"/>
    <mergeCell ref="F527:H527"/>
    <mergeCell ref="I527:K527"/>
    <mergeCell ref="L527:O527"/>
    <mergeCell ref="P527:T527"/>
    <mergeCell ref="U527:X527"/>
    <mergeCell ref="Y527:AB527"/>
    <mergeCell ref="AC527:AF527"/>
    <mergeCell ref="F526:H526"/>
    <mergeCell ref="I526:K526"/>
    <mergeCell ref="L526:O526"/>
    <mergeCell ref="P526:T526"/>
    <mergeCell ref="U526:X526"/>
    <mergeCell ref="Y526:AB526"/>
    <mergeCell ref="AC524:AF524"/>
    <mergeCell ref="F525:H525"/>
    <mergeCell ref="I525:K525"/>
    <mergeCell ref="L525:O525"/>
    <mergeCell ref="P525:T525"/>
    <mergeCell ref="U525:X525"/>
    <mergeCell ref="Y525:AB525"/>
    <mergeCell ref="AC525:AF525"/>
    <mergeCell ref="F524:H524"/>
    <mergeCell ref="I524:K524"/>
    <mergeCell ref="L524:O524"/>
    <mergeCell ref="P524:T524"/>
    <mergeCell ref="U524:X524"/>
    <mergeCell ref="Y524:AB524"/>
    <mergeCell ref="AC521:AF522"/>
    <mergeCell ref="F523:H523"/>
    <mergeCell ref="I523:K523"/>
    <mergeCell ref="L523:O523"/>
    <mergeCell ref="P523:T523"/>
    <mergeCell ref="U523:X523"/>
    <mergeCell ref="Y523:AB523"/>
    <mergeCell ref="AC523:AF523"/>
    <mergeCell ref="F521:H522"/>
    <mergeCell ref="I521:K522"/>
    <mergeCell ref="L521:O522"/>
    <mergeCell ref="P521:T522"/>
    <mergeCell ref="U521:X522"/>
    <mergeCell ref="Y521:AB522"/>
    <mergeCell ref="AC513:AF513"/>
    <mergeCell ref="V514:W514"/>
    <mergeCell ref="Y514:AC514"/>
    <mergeCell ref="AD514:AE514"/>
    <mergeCell ref="F517:G517"/>
    <mergeCell ref="I517:K517"/>
    <mergeCell ref="F513:H513"/>
    <mergeCell ref="I513:K513"/>
    <mergeCell ref="L513:O513"/>
    <mergeCell ref="P513:T513"/>
    <mergeCell ref="U513:X513"/>
    <mergeCell ref="Y513:AB513"/>
    <mergeCell ref="AC511:AF511"/>
    <mergeCell ref="F512:H512"/>
    <mergeCell ref="I512:K512"/>
    <mergeCell ref="L512:O512"/>
    <mergeCell ref="P512:T512"/>
    <mergeCell ref="U512:X512"/>
    <mergeCell ref="Y512:AB512"/>
    <mergeCell ref="AC512:AF512"/>
    <mergeCell ref="F511:H511"/>
    <mergeCell ref="I511:K511"/>
    <mergeCell ref="L511:O511"/>
    <mergeCell ref="P511:T511"/>
    <mergeCell ref="U511:X511"/>
    <mergeCell ref="Y511:AB511"/>
    <mergeCell ref="AC509:AF509"/>
    <mergeCell ref="F510:H510"/>
    <mergeCell ref="I510:K510"/>
    <mergeCell ref="L510:O510"/>
    <mergeCell ref="P510:T510"/>
    <mergeCell ref="U510:X510"/>
    <mergeCell ref="Y510:AB510"/>
    <mergeCell ref="AC510:AF510"/>
    <mergeCell ref="F509:H509"/>
    <mergeCell ref="I509:K509"/>
    <mergeCell ref="L509:O509"/>
    <mergeCell ref="P509:T509"/>
    <mergeCell ref="U509:X509"/>
    <mergeCell ref="Y509:AB509"/>
    <mergeCell ref="AC507:AF507"/>
    <mergeCell ref="F508:H508"/>
    <mergeCell ref="I508:K508"/>
    <mergeCell ref="L508:O508"/>
    <mergeCell ref="P508:T508"/>
    <mergeCell ref="U508:X508"/>
    <mergeCell ref="Y508:AB508"/>
    <mergeCell ref="AC508:AF508"/>
    <mergeCell ref="F507:H507"/>
    <mergeCell ref="I507:K507"/>
    <mergeCell ref="L507:O507"/>
    <mergeCell ref="P507:T507"/>
    <mergeCell ref="U507:X507"/>
    <mergeCell ref="Y507:AB507"/>
    <mergeCell ref="AC505:AF505"/>
    <mergeCell ref="F506:H506"/>
    <mergeCell ref="I506:K506"/>
    <mergeCell ref="L506:O506"/>
    <mergeCell ref="P506:T506"/>
    <mergeCell ref="U506:X506"/>
    <mergeCell ref="Y506:AB506"/>
    <mergeCell ref="AC506:AF506"/>
    <mergeCell ref="F505:H505"/>
    <mergeCell ref="I505:K505"/>
    <mergeCell ref="L505:O505"/>
    <mergeCell ref="P505:T505"/>
    <mergeCell ref="U505:X505"/>
    <mergeCell ref="Y505:AB505"/>
    <mergeCell ref="AC503:AF503"/>
    <mergeCell ref="F504:H504"/>
    <mergeCell ref="I504:K504"/>
    <mergeCell ref="L504:O504"/>
    <mergeCell ref="P504:T504"/>
    <mergeCell ref="U504:X504"/>
    <mergeCell ref="Y504:AB504"/>
    <mergeCell ref="AC504:AF504"/>
    <mergeCell ref="F503:H503"/>
    <mergeCell ref="I503:K503"/>
    <mergeCell ref="L503:O503"/>
    <mergeCell ref="P503:T503"/>
    <mergeCell ref="U503:X503"/>
    <mergeCell ref="Y503:AB503"/>
    <mergeCell ref="AC501:AF501"/>
    <mergeCell ref="F502:H502"/>
    <mergeCell ref="I502:K502"/>
    <mergeCell ref="L502:O502"/>
    <mergeCell ref="P502:T502"/>
    <mergeCell ref="U502:X502"/>
    <mergeCell ref="Y502:AB502"/>
    <mergeCell ref="AC502:AF502"/>
    <mergeCell ref="F501:H501"/>
    <mergeCell ref="I501:K501"/>
    <mergeCell ref="L501:O501"/>
    <mergeCell ref="P501:T501"/>
    <mergeCell ref="U501:X501"/>
    <mergeCell ref="Y501:AB501"/>
    <mergeCell ref="AC499:AF499"/>
    <mergeCell ref="F500:H500"/>
    <mergeCell ref="I500:K500"/>
    <mergeCell ref="L500:O500"/>
    <mergeCell ref="P500:T500"/>
    <mergeCell ref="U500:X500"/>
    <mergeCell ref="Y500:AB500"/>
    <mergeCell ref="AC500:AF500"/>
    <mergeCell ref="F499:H499"/>
    <mergeCell ref="I499:K499"/>
    <mergeCell ref="L499:O499"/>
    <mergeCell ref="P499:T499"/>
    <mergeCell ref="U499:X499"/>
    <mergeCell ref="Y499:AB499"/>
    <mergeCell ref="AC496:AF497"/>
    <mergeCell ref="F498:H498"/>
    <mergeCell ref="I498:K498"/>
    <mergeCell ref="L498:O498"/>
    <mergeCell ref="P498:T498"/>
    <mergeCell ref="U498:X498"/>
    <mergeCell ref="Y498:AB498"/>
    <mergeCell ref="AC498:AF498"/>
    <mergeCell ref="F496:H497"/>
    <mergeCell ref="I496:K497"/>
    <mergeCell ref="L496:O497"/>
    <mergeCell ref="P496:T497"/>
    <mergeCell ref="U496:X497"/>
    <mergeCell ref="Y496:AB497"/>
    <mergeCell ref="AC488:AF488"/>
    <mergeCell ref="V489:W489"/>
    <mergeCell ref="Y489:AC489"/>
    <mergeCell ref="AD489:AE489"/>
    <mergeCell ref="F492:G492"/>
    <mergeCell ref="I492:K492"/>
    <mergeCell ref="F488:H488"/>
    <mergeCell ref="I488:K488"/>
    <mergeCell ref="L488:O488"/>
    <mergeCell ref="P488:T488"/>
    <mergeCell ref="U488:X488"/>
    <mergeCell ref="Y488:AB488"/>
    <mergeCell ref="AC486:AF486"/>
    <mergeCell ref="F487:H487"/>
    <mergeCell ref="I487:K487"/>
    <mergeCell ref="L487:O487"/>
    <mergeCell ref="P487:T487"/>
    <mergeCell ref="U487:X487"/>
    <mergeCell ref="Y487:AB487"/>
    <mergeCell ref="AC487:AF487"/>
    <mergeCell ref="F486:H486"/>
    <mergeCell ref="I486:K486"/>
    <mergeCell ref="L486:O486"/>
    <mergeCell ref="P486:T486"/>
    <mergeCell ref="U486:X486"/>
    <mergeCell ref="Y486:AB486"/>
    <mergeCell ref="AC484:AF484"/>
    <mergeCell ref="F485:H485"/>
    <mergeCell ref="I485:K485"/>
    <mergeCell ref="L485:O485"/>
    <mergeCell ref="P485:T485"/>
    <mergeCell ref="U485:X485"/>
    <mergeCell ref="Y485:AB485"/>
    <mergeCell ref="AC485:AF485"/>
    <mergeCell ref="F484:H484"/>
    <mergeCell ref="I484:K484"/>
    <mergeCell ref="L484:O484"/>
    <mergeCell ref="P484:T484"/>
    <mergeCell ref="U484:X484"/>
    <mergeCell ref="Y484:AB484"/>
    <mergeCell ref="AC482:AF482"/>
    <mergeCell ref="F483:H483"/>
    <mergeCell ref="I483:K483"/>
    <mergeCell ref="L483:O483"/>
    <mergeCell ref="P483:T483"/>
    <mergeCell ref="U483:X483"/>
    <mergeCell ref="Y483:AB483"/>
    <mergeCell ref="AC483:AF483"/>
    <mergeCell ref="F482:H482"/>
    <mergeCell ref="I482:K482"/>
    <mergeCell ref="L482:O482"/>
    <mergeCell ref="P482:T482"/>
    <mergeCell ref="U482:X482"/>
    <mergeCell ref="Y482:AB482"/>
    <mergeCell ref="AC480:AF480"/>
    <mergeCell ref="F481:H481"/>
    <mergeCell ref="I481:K481"/>
    <mergeCell ref="L481:O481"/>
    <mergeCell ref="P481:T481"/>
    <mergeCell ref="U481:X481"/>
    <mergeCell ref="Y481:AB481"/>
    <mergeCell ref="AC481:AF481"/>
    <mergeCell ref="F480:H480"/>
    <mergeCell ref="I480:K480"/>
    <mergeCell ref="L480:O480"/>
    <mergeCell ref="P480:T480"/>
    <mergeCell ref="U480:X480"/>
    <mergeCell ref="Y480:AB480"/>
    <mergeCell ref="AC478:AF478"/>
    <mergeCell ref="F479:H479"/>
    <mergeCell ref="I479:K479"/>
    <mergeCell ref="L479:O479"/>
    <mergeCell ref="P479:T479"/>
    <mergeCell ref="U479:X479"/>
    <mergeCell ref="Y479:AB479"/>
    <mergeCell ref="AC479:AF479"/>
    <mergeCell ref="F478:H478"/>
    <mergeCell ref="I478:K478"/>
    <mergeCell ref="L478:O478"/>
    <mergeCell ref="P478:T478"/>
    <mergeCell ref="U478:X478"/>
    <mergeCell ref="Y478:AB478"/>
    <mergeCell ref="AC476:AF476"/>
    <mergeCell ref="F477:H477"/>
    <mergeCell ref="I477:K477"/>
    <mergeCell ref="L477:O477"/>
    <mergeCell ref="P477:T477"/>
    <mergeCell ref="U477:X477"/>
    <mergeCell ref="Y477:AB477"/>
    <mergeCell ref="AC477:AF477"/>
    <mergeCell ref="F476:H476"/>
    <mergeCell ref="I476:K476"/>
    <mergeCell ref="L476:O476"/>
    <mergeCell ref="P476:T476"/>
    <mergeCell ref="U476:X476"/>
    <mergeCell ref="Y476:AB476"/>
    <mergeCell ref="AC474:AF474"/>
    <mergeCell ref="F475:H475"/>
    <mergeCell ref="I475:K475"/>
    <mergeCell ref="L475:O475"/>
    <mergeCell ref="P475:T475"/>
    <mergeCell ref="U475:X475"/>
    <mergeCell ref="Y475:AB475"/>
    <mergeCell ref="AC475:AF475"/>
    <mergeCell ref="F474:H474"/>
    <mergeCell ref="I474:K474"/>
    <mergeCell ref="L474:O474"/>
    <mergeCell ref="P474:T474"/>
    <mergeCell ref="U474:X474"/>
    <mergeCell ref="Y474:AB474"/>
    <mergeCell ref="Y471:AB472"/>
    <mergeCell ref="AC471:AF472"/>
    <mergeCell ref="F473:H473"/>
    <mergeCell ref="I473:K473"/>
    <mergeCell ref="L473:O473"/>
    <mergeCell ref="P473:T473"/>
    <mergeCell ref="U473:X473"/>
    <mergeCell ref="Y473:AB473"/>
    <mergeCell ref="AC473:AF473"/>
    <mergeCell ref="V464:W464"/>
    <mergeCell ref="Y464:AC464"/>
    <mergeCell ref="AD464:AE464"/>
    <mergeCell ref="F467:G467"/>
    <mergeCell ref="I467:K467"/>
    <mergeCell ref="F471:H472"/>
    <mergeCell ref="I471:K472"/>
    <mergeCell ref="L471:O472"/>
    <mergeCell ref="P471:T472"/>
    <mergeCell ref="U471:X472"/>
    <mergeCell ref="AC462:AF462"/>
    <mergeCell ref="F463:H463"/>
    <mergeCell ref="I463:K463"/>
    <mergeCell ref="L463:O463"/>
    <mergeCell ref="P463:T463"/>
    <mergeCell ref="U463:X463"/>
    <mergeCell ref="Y463:AB463"/>
    <mergeCell ref="AC463:AF463"/>
    <mergeCell ref="F462:H462"/>
    <mergeCell ref="I462:K462"/>
    <mergeCell ref="L462:O462"/>
    <mergeCell ref="P462:T462"/>
    <mergeCell ref="U462:X462"/>
    <mergeCell ref="Y462:AB462"/>
    <mergeCell ref="AC460:AF460"/>
    <mergeCell ref="F461:H461"/>
    <mergeCell ref="I461:K461"/>
    <mergeCell ref="L461:O461"/>
    <mergeCell ref="P461:T461"/>
    <mergeCell ref="U461:X461"/>
    <mergeCell ref="Y461:AB461"/>
    <mergeCell ref="AC461:AF461"/>
    <mergeCell ref="F460:H460"/>
    <mergeCell ref="I460:K460"/>
    <mergeCell ref="L460:O460"/>
    <mergeCell ref="P460:T460"/>
    <mergeCell ref="U460:X460"/>
    <mergeCell ref="Y460:AB460"/>
    <mergeCell ref="AC458:AF458"/>
    <mergeCell ref="F459:H459"/>
    <mergeCell ref="I459:K459"/>
    <mergeCell ref="L459:O459"/>
    <mergeCell ref="P459:T459"/>
    <mergeCell ref="U459:X459"/>
    <mergeCell ref="Y459:AB459"/>
    <mergeCell ref="AC459:AF459"/>
    <mergeCell ref="F458:H458"/>
    <mergeCell ref="I458:K458"/>
    <mergeCell ref="L458:O458"/>
    <mergeCell ref="P458:T458"/>
    <mergeCell ref="U458:X458"/>
    <mergeCell ref="Y458:AB458"/>
    <mergeCell ref="AC456:AF456"/>
    <mergeCell ref="F457:H457"/>
    <mergeCell ref="I457:K457"/>
    <mergeCell ref="L457:O457"/>
    <mergeCell ref="P457:T457"/>
    <mergeCell ref="U457:X457"/>
    <mergeCell ref="Y457:AB457"/>
    <mergeCell ref="AC457:AF457"/>
    <mergeCell ref="F456:H456"/>
    <mergeCell ref="I456:K456"/>
    <mergeCell ref="L456:O456"/>
    <mergeCell ref="P456:T456"/>
    <mergeCell ref="U456:X456"/>
    <mergeCell ref="Y456:AB456"/>
    <mergeCell ref="AC454:AF454"/>
    <mergeCell ref="F455:H455"/>
    <mergeCell ref="I455:K455"/>
    <mergeCell ref="L455:O455"/>
    <mergeCell ref="P455:T455"/>
    <mergeCell ref="U455:X455"/>
    <mergeCell ref="Y455:AB455"/>
    <mergeCell ref="AC455:AF455"/>
    <mergeCell ref="F454:H454"/>
    <mergeCell ref="I454:K454"/>
    <mergeCell ref="L454:O454"/>
    <mergeCell ref="P454:T454"/>
    <mergeCell ref="U454:X454"/>
    <mergeCell ref="Y454:AB454"/>
    <mergeCell ref="AC452:AF452"/>
    <mergeCell ref="F453:H453"/>
    <mergeCell ref="I453:K453"/>
    <mergeCell ref="L453:O453"/>
    <mergeCell ref="P453:T453"/>
    <mergeCell ref="U453:X453"/>
    <mergeCell ref="Y453:AB453"/>
    <mergeCell ref="AC453:AF453"/>
    <mergeCell ref="F452:H452"/>
    <mergeCell ref="I452:K452"/>
    <mergeCell ref="L452:O452"/>
    <mergeCell ref="P452:T452"/>
    <mergeCell ref="U452:X452"/>
    <mergeCell ref="Y452:AB452"/>
    <mergeCell ref="AC450:AF450"/>
    <mergeCell ref="F451:H451"/>
    <mergeCell ref="I451:K451"/>
    <mergeCell ref="L451:O451"/>
    <mergeCell ref="P451:T451"/>
    <mergeCell ref="U451:X451"/>
    <mergeCell ref="Y451:AB451"/>
    <mergeCell ref="AC451:AF451"/>
    <mergeCell ref="F450:H450"/>
    <mergeCell ref="I450:K450"/>
    <mergeCell ref="L450:O450"/>
    <mergeCell ref="P450:T450"/>
    <mergeCell ref="U450:X450"/>
    <mergeCell ref="Y450:AB450"/>
    <mergeCell ref="AC448:AF448"/>
    <mergeCell ref="F449:H449"/>
    <mergeCell ref="I449:K449"/>
    <mergeCell ref="L449:O449"/>
    <mergeCell ref="P449:T449"/>
    <mergeCell ref="U449:X449"/>
    <mergeCell ref="Y449:AB449"/>
    <mergeCell ref="AC449:AF449"/>
    <mergeCell ref="F448:H448"/>
    <mergeCell ref="I448:K448"/>
    <mergeCell ref="L448:O448"/>
    <mergeCell ref="P448:T448"/>
    <mergeCell ref="U448:X448"/>
    <mergeCell ref="Y448:AB448"/>
    <mergeCell ref="V443:W443"/>
    <mergeCell ref="Y443:AC443"/>
    <mergeCell ref="AD443:AE443"/>
    <mergeCell ref="F446:H447"/>
    <mergeCell ref="I446:K447"/>
    <mergeCell ref="L446:O447"/>
    <mergeCell ref="P446:T447"/>
    <mergeCell ref="U446:X447"/>
    <mergeCell ref="Y446:AB447"/>
    <mergeCell ref="AC446:AF447"/>
    <mergeCell ref="AC441:AF441"/>
    <mergeCell ref="F442:H442"/>
    <mergeCell ref="I442:K442"/>
    <mergeCell ref="L442:O442"/>
    <mergeCell ref="P442:T442"/>
    <mergeCell ref="U442:X442"/>
    <mergeCell ref="Y442:AB442"/>
    <mergeCell ref="AC442:AF442"/>
    <mergeCell ref="F441:H441"/>
    <mergeCell ref="I441:K441"/>
    <mergeCell ref="L441:O441"/>
    <mergeCell ref="P441:T441"/>
    <mergeCell ref="U441:X441"/>
    <mergeCell ref="Y441:AB441"/>
    <mergeCell ref="AC439:AF439"/>
    <mergeCell ref="F440:H440"/>
    <mergeCell ref="I440:K440"/>
    <mergeCell ref="L440:O440"/>
    <mergeCell ref="P440:T440"/>
    <mergeCell ref="U440:X440"/>
    <mergeCell ref="Y440:AB440"/>
    <mergeCell ref="AC440:AF440"/>
    <mergeCell ref="F439:H439"/>
    <mergeCell ref="I439:K439"/>
    <mergeCell ref="L439:O439"/>
    <mergeCell ref="P439:T439"/>
    <mergeCell ref="U439:X439"/>
    <mergeCell ref="Y439:AB439"/>
    <mergeCell ref="AC437:AF437"/>
    <mergeCell ref="F438:H438"/>
    <mergeCell ref="I438:K438"/>
    <mergeCell ref="L438:O438"/>
    <mergeCell ref="P438:T438"/>
    <mergeCell ref="U438:X438"/>
    <mergeCell ref="Y438:AB438"/>
    <mergeCell ref="AC438:AF438"/>
    <mergeCell ref="F437:H437"/>
    <mergeCell ref="I437:K437"/>
    <mergeCell ref="L437:O437"/>
    <mergeCell ref="P437:T437"/>
    <mergeCell ref="U437:X437"/>
    <mergeCell ref="Y437:AB437"/>
    <mergeCell ref="AC435:AF435"/>
    <mergeCell ref="F436:H436"/>
    <mergeCell ref="I436:K436"/>
    <mergeCell ref="L436:O436"/>
    <mergeCell ref="P436:T436"/>
    <mergeCell ref="U436:X436"/>
    <mergeCell ref="Y436:AB436"/>
    <mergeCell ref="AC436:AF436"/>
    <mergeCell ref="F435:H435"/>
    <mergeCell ref="I435:K435"/>
    <mergeCell ref="L435:O435"/>
    <mergeCell ref="P435:T435"/>
    <mergeCell ref="U435:X435"/>
    <mergeCell ref="Y435:AB435"/>
    <mergeCell ref="AC433:AF433"/>
    <mergeCell ref="F434:H434"/>
    <mergeCell ref="I434:K434"/>
    <mergeCell ref="L434:O434"/>
    <mergeCell ref="P434:T434"/>
    <mergeCell ref="U434:X434"/>
    <mergeCell ref="Y434:AB434"/>
    <mergeCell ref="AC434:AF434"/>
    <mergeCell ref="F433:H433"/>
    <mergeCell ref="I433:K433"/>
    <mergeCell ref="L433:O433"/>
    <mergeCell ref="P433:T433"/>
    <mergeCell ref="U433:X433"/>
    <mergeCell ref="Y433:AB433"/>
    <mergeCell ref="AC431:AF431"/>
    <mergeCell ref="F432:H432"/>
    <mergeCell ref="I432:K432"/>
    <mergeCell ref="L432:O432"/>
    <mergeCell ref="P432:T432"/>
    <mergeCell ref="U432:X432"/>
    <mergeCell ref="Y432:AB432"/>
    <mergeCell ref="AC432:AF432"/>
    <mergeCell ref="F431:H431"/>
    <mergeCell ref="I431:K431"/>
    <mergeCell ref="L431:O431"/>
    <mergeCell ref="P431:T431"/>
    <mergeCell ref="U431:X431"/>
    <mergeCell ref="Y431:AB431"/>
    <mergeCell ref="AC429:AF429"/>
    <mergeCell ref="F430:H430"/>
    <mergeCell ref="I430:K430"/>
    <mergeCell ref="L430:O430"/>
    <mergeCell ref="P430:T430"/>
    <mergeCell ref="U430:X430"/>
    <mergeCell ref="Y430:AB430"/>
    <mergeCell ref="AC430:AF430"/>
    <mergeCell ref="F429:H429"/>
    <mergeCell ref="I429:K429"/>
    <mergeCell ref="L429:O429"/>
    <mergeCell ref="P429:T429"/>
    <mergeCell ref="U429:X429"/>
    <mergeCell ref="Y429:AB429"/>
    <mergeCell ref="AC427:AF427"/>
    <mergeCell ref="F428:H428"/>
    <mergeCell ref="I428:K428"/>
    <mergeCell ref="L428:O428"/>
    <mergeCell ref="P428:T428"/>
    <mergeCell ref="U428:X428"/>
    <mergeCell ref="Y428:AB428"/>
    <mergeCell ref="AC428:AF428"/>
    <mergeCell ref="F427:H427"/>
    <mergeCell ref="I427:K427"/>
    <mergeCell ref="L427:O427"/>
    <mergeCell ref="P427:T427"/>
    <mergeCell ref="U427:X427"/>
    <mergeCell ref="Y427:AB427"/>
    <mergeCell ref="AA420:AB420"/>
    <mergeCell ref="K421:L421"/>
    <mergeCell ref="Y421:AB421"/>
    <mergeCell ref="F425:H426"/>
    <mergeCell ref="I425:K426"/>
    <mergeCell ref="L425:O426"/>
    <mergeCell ref="P425:T426"/>
    <mergeCell ref="U425:X426"/>
    <mergeCell ref="Y425:AB426"/>
    <mergeCell ref="AC425:AF426"/>
    <mergeCell ref="K416:L416"/>
    <mergeCell ref="K417:L417"/>
    <mergeCell ref="K418:L418"/>
    <mergeCell ref="S418:U418"/>
    <mergeCell ref="K419:L419"/>
    <mergeCell ref="K420:L420"/>
    <mergeCell ref="U420:V420"/>
    <mergeCell ref="K396:L396"/>
    <mergeCell ref="T396:V396"/>
    <mergeCell ref="K397:L397"/>
    <mergeCell ref="G414:H414"/>
    <mergeCell ref="K414:L414"/>
    <mergeCell ref="P414:Q414"/>
    <mergeCell ref="G391:H391"/>
    <mergeCell ref="J391:K391"/>
    <mergeCell ref="O391:P391"/>
    <mergeCell ref="K393:L393"/>
    <mergeCell ref="K394:L394"/>
    <mergeCell ref="K395:L395"/>
    <mergeCell ref="G384:I384"/>
    <mergeCell ref="J384:M384"/>
    <mergeCell ref="N384:Q384"/>
    <mergeCell ref="R384:U384"/>
    <mergeCell ref="V384:Z384"/>
    <mergeCell ref="AA384:AE384"/>
    <mergeCell ref="G383:I383"/>
    <mergeCell ref="J383:M383"/>
    <mergeCell ref="N383:Q383"/>
    <mergeCell ref="R383:U383"/>
    <mergeCell ref="V383:Z383"/>
    <mergeCell ref="AA383:AE383"/>
    <mergeCell ref="G382:I382"/>
    <mergeCell ref="J382:M382"/>
    <mergeCell ref="N382:Q382"/>
    <mergeCell ref="R382:U382"/>
    <mergeCell ref="V382:Z382"/>
    <mergeCell ref="AA382:AE382"/>
    <mergeCell ref="G381:I381"/>
    <mergeCell ref="J381:M381"/>
    <mergeCell ref="N381:Q381"/>
    <mergeCell ref="R381:U381"/>
    <mergeCell ref="V381:Z381"/>
    <mergeCell ref="AA381:AE381"/>
    <mergeCell ref="G380:I380"/>
    <mergeCell ref="J380:M380"/>
    <mergeCell ref="N380:Q380"/>
    <mergeCell ref="R380:U380"/>
    <mergeCell ref="V380:Z380"/>
    <mergeCell ref="AA380:AE380"/>
    <mergeCell ref="G379:I379"/>
    <mergeCell ref="J379:M379"/>
    <mergeCell ref="N379:Q379"/>
    <mergeCell ref="R379:U379"/>
    <mergeCell ref="V379:Z379"/>
    <mergeCell ref="AA379:AE379"/>
    <mergeCell ref="G378:I378"/>
    <mergeCell ref="J378:M378"/>
    <mergeCell ref="N378:Q378"/>
    <mergeCell ref="R378:U378"/>
    <mergeCell ref="V378:Z378"/>
    <mergeCell ref="AA378:AE378"/>
    <mergeCell ref="G377:I377"/>
    <mergeCell ref="J377:M377"/>
    <mergeCell ref="N377:Q377"/>
    <mergeCell ref="R377:U377"/>
    <mergeCell ref="V377:Z377"/>
    <mergeCell ref="AA377:AE377"/>
    <mergeCell ref="G376:I376"/>
    <mergeCell ref="J376:M376"/>
    <mergeCell ref="N376:Q376"/>
    <mergeCell ref="R376:U376"/>
    <mergeCell ref="V376:Z376"/>
    <mergeCell ref="AA376:AE376"/>
    <mergeCell ref="G375:I375"/>
    <mergeCell ref="J375:M375"/>
    <mergeCell ref="N375:Q375"/>
    <mergeCell ref="R375:U375"/>
    <mergeCell ref="V375:Z375"/>
    <mergeCell ref="AA375:AE375"/>
    <mergeCell ref="G374:I374"/>
    <mergeCell ref="J374:M374"/>
    <mergeCell ref="N374:Q374"/>
    <mergeCell ref="R374:U374"/>
    <mergeCell ref="V374:Z374"/>
    <mergeCell ref="AA374:AE374"/>
    <mergeCell ref="G373:I373"/>
    <mergeCell ref="J373:M373"/>
    <mergeCell ref="N373:Q373"/>
    <mergeCell ref="R373:U373"/>
    <mergeCell ref="V373:Z373"/>
    <mergeCell ref="AA373:AE373"/>
    <mergeCell ref="G372:I372"/>
    <mergeCell ref="J372:M372"/>
    <mergeCell ref="N372:Q372"/>
    <mergeCell ref="R372:U372"/>
    <mergeCell ref="V372:Z372"/>
    <mergeCell ref="AA372:AE372"/>
    <mergeCell ref="G371:I371"/>
    <mergeCell ref="J371:M371"/>
    <mergeCell ref="N371:Q371"/>
    <mergeCell ref="R371:U371"/>
    <mergeCell ref="V371:Z371"/>
    <mergeCell ref="AA371:AE371"/>
    <mergeCell ref="G370:I370"/>
    <mergeCell ref="J370:M370"/>
    <mergeCell ref="N370:Q370"/>
    <mergeCell ref="R370:U370"/>
    <mergeCell ref="V370:Z370"/>
    <mergeCell ref="AA370:AE370"/>
    <mergeCell ref="G369:I369"/>
    <mergeCell ref="J369:M369"/>
    <mergeCell ref="N369:Q369"/>
    <mergeCell ref="R369:U369"/>
    <mergeCell ref="V369:Z369"/>
    <mergeCell ref="AA369:AE369"/>
    <mergeCell ref="G366:I368"/>
    <mergeCell ref="J366:M368"/>
    <mergeCell ref="N366:Q368"/>
    <mergeCell ref="R366:AE366"/>
    <mergeCell ref="R367:U368"/>
    <mergeCell ref="V367:Z368"/>
    <mergeCell ref="AA367:AE368"/>
    <mergeCell ref="G362:I362"/>
    <mergeCell ref="J362:M362"/>
    <mergeCell ref="N362:Q362"/>
    <mergeCell ref="R362:U362"/>
    <mergeCell ref="V362:Z362"/>
    <mergeCell ref="AA362:AE362"/>
    <mergeCell ref="G361:I361"/>
    <mergeCell ref="J361:M361"/>
    <mergeCell ref="N361:Q361"/>
    <mergeCell ref="R361:U361"/>
    <mergeCell ref="V361:Z361"/>
    <mergeCell ref="AA361:AE361"/>
    <mergeCell ref="G360:I360"/>
    <mergeCell ref="J360:M360"/>
    <mergeCell ref="N360:Q360"/>
    <mergeCell ref="R360:U360"/>
    <mergeCell ref="V360:Z360"/>
    <mergeCell ref="AA360:AE360"/>
    <mergeCell ref="G359:I359"/>
    <mergeCell ref="J359:M359"/>
    <mergeCell ref="N359:Q359"/>
    <mergeCell ref="R359:U359"/>
    <mergeCell ref="V359:Z359"/>
    <mergeCell ref="AA359:AE359"/>
    <mergeCell ref="G358:I358"/>
    <mergeCell ref="J358:M358"/>
    <mergeCell ref="N358:Q358"/>
    <mergeCell ref="R358:U358"/>
    <mergeCell ref="V358:Z358"/>
    <mergeCell ref="AA358:AE358"/>
    <mergeCell ref="G357:I357"/>
    <mergeCell ref="J357:M357"/>
    <mergeCell ref="N357:Q357"/>
    <mergeCell ref="R357:U357"/>
    <mergeCell ref="V357:Z357"/>
    <mergeCell ref="AA357:AE357"/>
    <mergeCell ref="G356:I356"/>
    <mergeCell ref="J356:M356"/>
    <mergeCell ref="N356:Q356"/>
    <mergeCell ref="R356:U356"/>
    <mergeCell ref="V356:Z356"/>
    <mergeCell ref="AA356:AE356"/>
    <mergeCell ref="G355:I355"/>
    <mergeCell ref="J355:M355"/>
    <mergeCell ref="N355:Q355"/>
    <mergeCell ref="R355:U355"/>
    <mergeCell ref="V355:Z355"/>
    <mergeCell ref="AA355:AE355"/>
    <mergeCell ref="G354:I354"/>
    <mergeCell ref="J354:M354"/>
    <mergeCell ref="N354:Q354"/>
    <mergeCell ref="R354:U354"/>
    <mergeCell ref="V354:Z354"/>
    <mergeCell ref="AA354:AE354"/>
    <mergeCell ref="G353:I353"/>
    <mergeCell ref="J353:M353"/>
    <mergeCell ref="N353:Q353"/>
    <mergeCell ref="R353:U353"/>
    <mergeCell ref="V353:Z353"/>
    <mergeCell ref="AA353:AE353"/>
    <mergeCell ref="G352:I352"/>
    <mergeCell ref="J352:M352"/>
    <mergeCell ref="N352:Q352"/>
    <mergeCell ref="R352:U352"/>
    <mergeCell ref="V352:Z352"/>
    <mergeCell ref="AA352:AE352"/>
    <mergeCell ref="G351:I351"/>
    <mergeCell ref="J351:M351"/>
    <mergeCell ref="N351:Q351"/>
    <mergeCell ref="R351:U351"/>
    <mergeCell ref="V351:Z351"/>
    <mergeCell ref="AA351:AE351"/>
    <mergeCell ref="G350:I350"/>
    <mergeCell ref="J350:M350"/>
    <mergeCell ref="N350:Q350"/>
    <mergeCell ref="R350:U350"/>
    <mergeCell ref="V350:Z350"/>
    <mergeCell ref="AA350:AE350"/>
    <mergeCell ref="G349:I349"/>
    <mergeCell ref="J349:M349"/>
    <mergeCell ref="N349:Q349"/>
    <mergeCell ref="R349:U349"/>
    <mergeCell ref="V349:Z349"/>
    <mergeCell ref="AA349:AE349"/>
    <mergeCell ref="G348:I348"/>
    <mergeCell ref="J348:M348"/>
    <mergeCell ref="N348:Q348"/>
    <mergeCell ref="R348:U348"/>
    <mergeCell ref="V348:Z348"/>
    <mergeCell ref="AA348:AE348"/>
    <mergeCell ref="G347:I347"/>
    <mergeCell ref="J347:M347"/>
    <mergeCell ref="N347:Q347"/>
    <mergeCell ref="R347:U347"/>
    <mergeCell ref="V347:Z347"/>
    <mergeCell ref="AA347:AE347"/>
    <mergeCell ref="G344:I346"/>
    <mergeCell ref="J344:M346"/>
    <mergeCell ref="N344:Q346"/>
    <mergeCell ref="R344:AE344"/>
    <mergeCell ref="R345:U346"/>
    <mergeCell ref="V345:Z346"/>
    <mergeCell ref="AA345:AE346"/>
    <mergeCell ref="G340:I340"/>
    <mergeCell ref="J340:M340"/>
    <mergeCell ref="N340:Q340"/>
    <mergeCell ref="R340:T340"/>
    <mergeCell ref="U340:Y340"/>
    <mergeCell ref="Z340:AD340"/>
    <mergeCell ref="G339:I339"/>
    <mergeCell ref="J339:M339"/>
    <mergeCell ref="N339:Q339"/>
    <mergeCell ref="R339:T339"/>
    <mergeCell ref="U339:Y339"/>
    <mergeCell ref="Z339:AD339"/>
    <mergeCell ref="G338:I338"/>
    <mergeCell ref="J338:M338"/>
    <mergeCell ref="N338:Q338"/>
    <mergeCell ref="R338:T338"/>
    <mergeCell ref="U338:Y338"/>
    <mergeCell ref="Z338:AD338"/>
    <mergeCell ref="G337:I337"/>
    <mergeCell ref="J337:M337"/>
    <mergeCell ref="N337:Q337"/>
    <mergeCell ref="R337:T337"/>
    <mergeCell ref="U337:Y337"/>
    <mergeCell ref="Z337:AD337"/>
    <mergeCell ref="G336:I336"/>
    <mergeCell ref="J336:M336"/>
    <mergeCell ref="N336:Q336"/>
    <mergeCell ref="R336:T336"/>
    <mergeCell ref="U336:Y336"/>
    <mergeCell ref="Z336:AD336"/>
    <mergeCell ref="G335:I335"/>
    <mergeCell ref="J335:M335"/>
    <mergeCell ref="N335:Q335"/>
    <mergeCell ref="R335:T335"/>
    <mergeCell ref="U335:Y335"/>
    <mergeCell ref="Z335:AD335"/>
    <mergeCell ref="G334:I334"/>
    <mergeCell ref="J334:M334"/>
    <mergeCell ref="N334:Q334"/>
    <mergeCell ref="R334:T334"/>
    <mergeCell ref="U334:Y334"/>
    <mergeCell ref="Z334:AD334"/>
    <mergeCell ref="G333:I333"/>
    <mergeCell ref="J333:M333"/>
    <mergeCell ref="N333:Q333"/>
    <mergeCell ref="R333:T333"/>
    <mergeCell ref="U333:Y333"/>
    <mergeCell ref="Z333:AD333"/>
    <mergeCell ref="G332:I332"/>
    <mergeCell ref="J332:M332"/>
    <mergeCell ref="N332:Q332"/>
    <mergeCell ref="R332:T332"/>
    <mergeCell ref="U332:Y332"/>
    <mergeCell ref="Z332:AD332"/>
    <mergeCell ref="G331:I331"/>
    <mergeCell ref="J331:M331"/>
    <mergeCell ref="N331:Q331"/>
    <mergeCell ref="R331:T331"/>
    <mergeCell ref="U331:Y331"/>
    <mergeCell ref="Z331:AD331"/>
    <mergeCell ref="G330:I330"/>
    <mergeCell ref="J330:M330"/>
    <mergeCell ref="N330:Q330"/>
    <mergeCell ref="R330:T330"/>
    <mergeCell ref="U330:Y330"/>
    <mergeCell ref="Z330:AD330"/>
    <mergeCell ref="G329:I329"/>
    <mergeCell ref="J329:M329"/>
    <mergeCell ref="N329:Q329"/>
    <mergeCell ref="R329:T329"/>
    <mergeCell ref="U329:Y329"/>
    <mergeCell ref="Z329:AD329"/>
    <mergeCell ref="G328:I328"/>
    <mergeCell ref="J328:M328"/>
    <mergeCell ref="N328:Q328"/>
    <mergeCell ref="R328:T328"/>
    <mergeCell ref="U328:Y328"/>
    <mergeCell ref="Z328:AD328"/>
    <mergeCell ref="G327:I327"/>
    <mergeCell ref="J327:M327"/>
    <mergeCell ref="N327:Q327"/>
    <mergeCell ref="R327:T327"/>
    <mergeCell ref="U327:Y327"/>
    <mergeCell ref="Z327:AD327"/>
    <mergeCell ref="G326:I326"/>
    <mergeCell ref="J326:M326"/>
    <mergeCell ref="N326:Q326"/>
    <mergeCell ref="R326:T326"/>
    <mergeCell ref="U326:Y326"/>
    <mergeCell ref="Z326:AD326"/>
    <mergeCell ref="G325:I325"/>
    <mergeCell ref="J325:M325"/>
    <mergeCell ref="N325:Q325"/>
    <mergeCell ref="R325:T325"/>
    <mergeCell ref="U325:Y325"/>
    <mergeCell ref="Z325:AD325"/>
    <mergeCell ref="G322:I324"/>
    <mergeCell ref="J322:M324"/>
    <mergeCell ref="N322:Q324"/>
    <mergeCell ref="R322:T324"/>
    <mergeCell ref="U322:Y324"/>
    <mergeCell ref="Z322:AD324"/>
    <mergeCell ref="G318:I318"/>
    <mergeCell ref="J318:M318"/>
    <mergeCell ref="N318:Q318"/>
    <mergeCell ref="R318:U318"/>
    <mergeCell ref="V318:Z318"/>
    <mergeCell ref="AA318:AE318"/>
    <mergeCell ref="G317:I317"/>
    <mergeCell ref="J317:M317"/>
    <mergeCell ref="N317:Q317"/>
    <mergeCell ref="R317:U317"/>
    <mergeCell ref="V317:Z317"/>
    <mergeCell ref="AA317:AE317"/>
    <mergeCell ref="G316:I316"/>
    <mergeCell ref="J316:M316"/>
    <mergeCell ref="N316:Q316"/>
    <mergeCell ref="R316:U316"/>
    <mergeCell ref="V316:Z316"/>
    <mergeCell ref="AA316:AE316"/>
    <mergeCell ref="G315:I315"/>
    <mergeCell ref="J315:M315"/>
    <mergeCell ref="N315:Q315"/>
    <mergeCell ref="R315:U315"/>
    <mergeCell ref="V315:Z315"/>
    <mergeCell ref="AA315:AE315"/>
    <mergeCell ref="G314:I314"/>
    <mergeCell ref="J314:M314"/>
    <mergeCell ref="N314:Q314"/>
    <mergeCell ref="R314:U314"/>
    <mergeCell ref="V314:Z314"/>
    <mergeCell ref="AA314:AE314"/>
    <mergeCell ref="G313:I313"/>
    <mergeCell ref="J313:M313"/>
    <mergeCell ref="N313:Q313"/>
    <mergeCell ref="R313:U313"/>
    <mergeCell ref="V313:Z313"/>
    <mergeCell ref="AA313:AE313"/>
    <mergeCell ref="G312:I312"/>
    <mergeCell ref="J312:M312"/>
    <mergeCell ref="N312:Q312"/>
    <mergeCell ref="R312:U312"/>
    <mergeCell ref="V312:Z312"/>
    <mergeCell ref="AA312:AE312"/>
    <mergeCell ref="G311:I311"/>
    <mergeCell ref="J311:M311"/>
    <mergeCell ref="N311:Q311"/>
    <mergeCell ref="R311:U311"/>
    <mergeCell ref="V311:Z311"/>
    <mergeCell ref="AA311:AE311"/>
    <mergeCell ref="G310:I310"/>
    <mergeCell ref="J310:M310"/>
    <mergeCell ref="N310:Q310"/>
    <mergeCell ref="R310:U310"/>
    <mergeCell ref="V310:Z310"/>
    <mergeCell ref="AA310:AE310"/>
    <mergeCell ref="G309:I309"/>
    <mergeCell ref="J309:M309"/>
    <mergeCell ref="N309:Q309"/>
    <mergeCell ref="R309:U309"/>
    <mergeCell ref="V309:Z309"/>
    <mergeCell ref="AA309:AE309"/>
    <mergeCell ref="G308:I308"/>
    <mergeCell ref="J308:M308"/>
    <mergeCell ref="N308:Q308"/>
    <mergeCell ref="R308:U308"/>
    <mergeCell ref="V308:Z308"/>
    <mergeCell ref="AA308:AE308"/>
    <mergeCell ref="G307:I307"/>
    <mergeCell ref="J307:M307"/>
    <mergeCell ref="N307:Q307"/>
    <mergeCell ref="R307:U307"/>
    <mergeCell ref="V307:Z307"/>
    <mergeCell ref="AA307:AE307"/>
    <mergeCell ref="G306:I306"/>
    <mergeCell ref="J306:M306"/>
    <mergeCell ref="N306:Q306"/>
    <mergeCell ref="R306:U306"/>
    <mergeCell ref="V306:Z306"/>
    <mergeCell ref="AA306:AE306"/>
    <mergeCell ref="G305:I305"/>
    <mergeCell ref="J305:M305"/>
    <mergeCell ref="N305:Q305"/>
    <mergeCell ref="R305:U305"/>
    <mergeCell ref="V305:Z305"/>
    <mergeCell ref="AA305:AE305"/>
    <mergeCell ref="G304:I304"/>
    <mergeCell ref="J304:M304"/>
    <mergeCell ref="N304:Q304"/>
    <mergeCell ref="R304:U304"/>
    <mergeCell ref="V304:Z304"/>
    <mergeCell ref="AA304:AE304"/>
    <mergeCell ref="G303:I303"/>
    <mergeCell ref="J303:M303"/>
    <mergeCell ref="N303:Q303"/>
    <mergeCell ref="R303:U303"/>
    <mergeCell ref="V303:Z303"/>
    <mergeCell ref="AA303:AE303"/>
    <mergeCell ref="G300:I302"/>
    <mergeCell ref="J300:M302"/>
    <mergeCell ref="N300:Q302"/>
    <mergeCell ref="R300:AE300"/>
    <mergeCell ref="R301:U302"/>
    <mergeCell ref="V301:Z302"/>
    <mergeCell ref="AA301:AE302"/>
    <mergeCell ref="G296:I296"/>
    <mergeCell ref="J296:M296"/>
    <mergeCell ref="N296:Q296"/>
    <mergeCell ref="R296:U296"/>
    <mergeCell ref="V296:Z296"/>
    <mergeCell ref="AA296:AE296"/>
    <mergeCell ref="G295:I295"/>
    <mergeCell ref="J295:M295"/>
    <mergeCell ref="N295:Q295"/>
    <mergeCell ref="R295:U295"/>
    <mergeCell ref="V295:Z295"/>
    <mergeCell ref="AA295:AE295"/>
    <mergeCell ref="G294:I294"/>
    <mergeCell ref="J294:M294"/>
    <mergeCell ref="N294:Q294"/>
    <mergeCell ref="R294:U294"/>
    <mergeCell ref="V294:Z294"/>
    <mergeCell ref="AA294:AE294"/>
    <mergeCell ref="G293:I293"/>
    <mergeCell ref="J293:M293"/>
    <mergeCell ref="N293:Q293"/>
    <mergeCell ref="R293:U293"/>
    <mergeCell ref="V293:Z293"/>
    <mergeCell ref="AA293:AE293"/>
    <mergeCell ref="G292:I292"/>
    <mergeCell ref="J292:M292"/>
    <mergeCell ref="N292:Q292"/>
    <mergeCell ref="R292:U292"/>
    <mergeCell ref="V292:Z292"/>
    <mergeCell ref="AA292:AE292"/>
    <mergeCell ref="G291:I291"/>
    <mergeCell ref="J291:M291"/>
    <mergeCell ref="N291:Q291"/>
    <mergeCell ref="R291:U291"/>
    <mergeCell ref="V291:Z291"/>
    <mergeCell ref="AA291:AE291"/>
    <mergeCell ref="G290:I290"/>
    <mergeCell ref="J290:M290"/>
    <mergeCell ref="N290:Q290"/>
    <mergeCell ref="R290:U290"/>
    <mergeCell ref="V290:Z290"/>
    <mergeCell ref="AA290:AE290"/>
    <mergeCell ref="G289:I289"/>
    <mergeCell ref="J289:M289"/>
    <mergeCell ref="N289:Q289"/>
    <mergeCell ref="R289:U289"/>
    <mergeCell ref="V289:Z289"/>
    <mergeCell ref="AA289:AE289"/>
    <mergeCell ref="G288:I288"/>
    <mergeCell ref="J288:M288"/>
    <mergeCell ref="N288:Q288"/>
    <mergeCell ref="R288:U288"/>
    <mergeCell ref="V288:Z288"/>
    <mergeCell ref="AA288:AE288"/>
    <mergeCell ref="G287:I287"/>
    <mergeCell ref="J287:M287"/>
    <mergeCell ref="N287:Q287"/>
    <mergeCell ref="R287:U287"/>
    <mergeCell ref="V287:Z287"/>
    <mergeCell ref="AA287:AE287"/>
    <mergeCell ref="G286:I286"/>
    <mergeCell ref="J286:M286"/>
    <mergeCell ref="N286:Q286"/>
    <mergeCell ref="R286:U286"/>
    <mergeCell ref="V286:Z286"/>
    <mergeCell ref="AA286:AE286"/>
    <mergeCell ref="G285:I285"/>
    <mergeCell ref="J285:M285"/>
    <mergeCell ref="N285:Q285"/>
    <mergeCell ref="R285:U285"/>
    <mergeCell ref="V285:Z285"/>
    <mergeCell ref="AA285:AE285"/>
    <mergeCell ref="G284:I284"/>
    <mergeCell ref="J284:M284"/>
    <mergeCell ref="N284:Q284"/>
    <mergeCell ref="R284:U284"/>
    <mergeCell ref="V284:Z284"/>
    <mergeCell ref="AA284:AE284"/>
    <mergeCell ref="G283:I283"/>
    <mergeCell ref="J283:M283"/>
    <mergeCell ref="N283:Q283"/>
    <mergeCell ref="R283:U283"/>
    <mergeCell ref="V283:Z283"/>
    <mergeCell ref="AA283:AE283"/>
    <mergeCell ref="G282:I282"/>
    <mergeCell ref="J282:M282"/>
    <mergeCell ref="N282:Q282"/>
    <mergeCell ref="R282:U282"/>
    <mergeCell ref="V282:Z282"/>
    <mergeCell ref="AA282:AE282"/>
    <mergeCell ref="G281:I281"/>
    <mergeCell ref="J281:M281"/>
    <mergeCell ref="N281:Q281"/>
    <mergeCell ref="R281:U281"/>
    <mergeCell ref="V281:Z281"/>
    <mergeCell ref="AA281:AE281"/>
    <mergeCell ref="G278:I280"/>
    <mergeCell ref="J278:M280"/>
    <mergeCell ref="N278:Q280"/>
    <mergeCell ref="R278:AE278"/>
    <mergeCell ref="R279:U280"/>
    <mergeCell ref="V279:Z280"/>
    <mergeCell ref="AA279:AE280"/>
    <mergeCell ref="G274:I274"/>
    <mergeCell ref="J274:M274"/>
    <mergeCell ref="N274:Q274"/>
    <mergeCell ref="R274:T274"/>
    <mergeCell ref="U274:Y274"/>
    <mergeCell ref="Z274:AD274"/>
    <mergeCell ref="G273:I273"/>
    <mergeCell ref="J273:M273"/>
    <mergeCell ref="N273:Q273"/>
    <mergeCell ref="R273:T273"/>
    <mergeCell ref="U273:Y273"/>
    <mergeCell ref="Z273:AD273"/>
    <mergeCell ref="G272:I272"/>
    <mergeCell ref="J272:M272"/>
    <mergeCell ref="N272:Q272"/>
    <mergeCell ref="R272:T272"/>
    <mergeCell ref="U272:Y272"/>
    <mergeCell ref="Z272:AD272"/>
    <mergeCell ref="G271:I271"/>
    <mergeCell ref="J271:M271"/>
    <mergeCell ref="N271:Q271"/>
    <mergeCell ref="R271:T271"/>
    <mergeCell ref="U271:Y271"/>
    <mergeCell ref="Z271:AD271"/>
    <mergeCell ref="G270:I270"/>
    <mergeCell ref="J270:M270"/>
    <mergeCell ref="N270:Q270"/>
    <mergeCell ref="R270:T270"/>
    <mergeCell ref="U270:Y270"/>
    <mergeCell ref="Z270:AD270"/>
    <mergeCell ref="G269:I269"/>
    <mergeCell ref="J269:M269"/>
    <mergeCell ref="N269:Q269"/>
    <mergeCell ref="R269:T269"/>
    <mergeCell ref="U269:Y269"/>
    <mergeCell ref="Z269:AD269"/>
    <mergeCell ref="G268:I268"/>
    <mergeCell ref="J268:M268"/>
    <mergeCell ref="N268:Q268"/>
    <mergeCell ref="R268:T268"/>
    <mergeCell ref="U268:Y268"/>
    <mergeCell ref="Z268:AD268"/>
    <mergeCell ref="G267:I267"/>
    <mergeCell ref="J267:M267"/>
    <mergeCell ref="N267:Q267"/>
    <mergeCell ref="R267:T267"/>
    <mergeCell ref="U267:Y267"/>
    <mergeCell ref="Z267:AD267"/>
    <mergeCell ref="G266:I266"/>
    <mergeCell ref="J266:M266"/>
    <mergeCell ref="N266:Q266"/>
    <mergeCell ref="R266:T266"/>
    <mergeCell ref="U266:Y266"/>
    <mergeCell ref="Z266:AD266"/>
    <mergeCell ref="G265:I265"/>
    <mergeCell ref="J265:M265"/>
    <mergeCell ref="N265:Q265"/>
    <mergeCell ref="R265:T265"/>
    <mergeCell ref="U265:Y265"/>
    <mergeCell ref="Z265:AD265"/>
    <mergeCell ref="G264:I264"/>
    <mergeCell ref="J264:M264"/>
    <mergeCell ref="N264:Q264"/>
    <mergeCell ref="R264:T264"/>
    <mergeCell ref="U264:Y264"/>
    <mergeCell ref="Z264:AD264"/>
    <mergeCell ref="G263:I263"/>
    <mergeCell ref="J263:M263"/>
    <mergeCell ref="N263:Q263"/>
    <mergeCell ref="R263:T263"/>
    <mergeCell ref="U263:Y263"/>
    <mergeCell ref="Z263:AD263"/>
    <mergeCell ref="G262:I262"/>
    <mergeCell ref="J262:M262"/>
    <mergeCell ref="N262:Q262"/>
    <mergeCell ref="R262:T262"/>
    <mergeCell ref="U262:Y262"/>
    <mergeCell ref="Z262:AD262"/>
    <mergeCell ref="G261:I261"/>
    <mergeCell ref="J261:M261"/>
    <mergeCell ref="N261:Q261"/>
    <mergeCell ref="R261:T261"/>
    <mergeCell ref="U261:Y261"/>
    <mergeCell ref="Z261:AD261"/>
    <mergeCell ref="G260:I260"/>
    <mergeCell ref="J260:M260"/>
    <mergeCell ref="N260:Q260"/>
    <mergeCell ref="R260:T260"/>
    <mergeCell ref="U260:Y260"/>
    <mergeCell ref="Z260:AD260"/>
    <mergeCell ref="G259:I259"/>
    <mergeCell ref="J259:M259"/>
    <mergeCell ref="N259:Q259"/>
    <mergeCell ref="R259:T259"/>
    <mergeCell ref="U259:Y259"/>
    <mergeCell ref="Z259:AD259"/>
    <mergeCell ref="G256:I258"/>
    <mergeCell ref="J256:M258"/>
    <mergeCell ref="N256:Q258"/>
    <mergeCell ref="R256:T258"/>
    <mergeCell ref="U256:Y258"/>
    <mergeCell ref="Z256:AD258"/>
    <mergeCell ref="G252:I252"/>
    <mergeCell ref="J252:M252"/>
    <mergeCell ref="N252:Q252"/>
    <mergeCell ref="R252:T252"/>
    <mergeCell ref="U252:Y252"/>
    <mergeCell ref="Z252:AD252"/>
    <mergeCell ref="G251:I251"/>
    <mergeCell ref="J251:M251"/>
    <mergeCell ref="N251:Q251"/>
    <mergeCell ref="R251:T251"/>
    <mergeCell ref="U251:Y251"/>
    <mergeCell ref="Z251:AD251"/>
    <mergeCell ref="G250:I250"/>
    <mergeCell ref="J250:M250"/>
    <mergeCell ref="N250:Q250"/>
    <mergeCell ref="R250:T250"/>
    <mergeCell ref="U250:Y250"/>
    <mergeCell ref="Z250:AD250"/>
    <mergeCell ref="G249:I249"/>
    <mergeCell ref="J249:M249"/>
    <mergeCell ref="N249:Q249"/>
    <mergeCell ref="R249:T249"/>
    <mergeCell ref="U249:Y249"/>
    <mergeCell ref="Z249:AD249"/>
    <mergeCell ref="G248:I248"/>
    <mergeCell ref="J248:M248"/>
    <mergeCell ref="N248:Q248"/>
    <mergeCell ref="R248:T248"/>
    <mergeCell ref="U248:Y248"/>
    <mergeCell ref="Z248:AD248"/>
    <mergeCell ref="G247:I247"/>
    <mergeCell ref="J247:M247"/>
    <mergeCell ref="N247:Q247"/>
    <mergeCell ref="R247:T247"/>
    <mergeCell ref="U247:Y247"/>
    <mergeCell ref="Z247:AD247"/>
    <mergeCell ref="G246:I246"/>
    <mergeCell ref="J246:M246"/>
    <mergeCell ref="N246:Q246"/>
    <mergeCell ref="R246:T246"/>
    <mergeCell ref="U246:Y246"/>
    <mergeCell ref="Z246:AD246"/>
    <mergeCell ref="G245:I245"/>
    <mergeCell ref="J245:M245"/>
    <mergeCell ref="N245:Q245"/>
    <mergeCell ref="R245:T245"/>
    <mergeCell ref="U245:Y245"/>
    <mergeCell ref="Z245:AD245"/>
    <mergeCell ref="G244:I244"/>
    <mergeCell ref="J244:M244"/>
    <mergeCell ref="N244:Q244"/>
    <mergeCell ref="R244:T244"/>
    <mergeCell ref="U244:Y244"/>
    <mergeCell ref="Z244:AD244"/>
    <mergeCell ref="G243:I243"/>
    <mergeCell ref="J243:M243"/>
    <mergeCell ref="N243:Q243"/>
    <mergeCell ref="R243:T243"/>
    <mergeCell ref="U243:Y243"/>
    <mergeCell ref="Z243:AD243"/>
    <mergeCell ref="G242:I242"/>
    <mergeCell ref="J242:M242"/>
    <mergeCell ref="N242:Q242"/>
    <mergeCell ref="R242:T242"/>
    <mergeCell ref="U242:Y242"/>
    <mergeCell ref="Z242:AD242"/>
    <mergeCell ref="G241:I241"/>
    <mergeCell ref="J241:M241"/>
    <mergeCell ref="N241:Q241"/>
    <mergeCell ref="R241:T241"/>
    <mergeCell ref="U241:Y241"/>
    <mergeCell ref="Z241:AD241"/>
    <mergeCell ref="G240:I240"/>
    <mergeCell ref="J240:M240"/>
    <mergeCell ref="N240:Q240"/>
    <mergeCell ref="R240:T240"/>
    <mergeCell ref="U240:Y240"/>
    <mergeCell ref="Z240:AD240"/>
    <mergeCell ref="G239:I239"/>
    <mergeCell ref="J239:M239"/>
    <mergeCell ref="N239:Q239"/>
    <mergeCell ref="R239:T239"/>
    <mergeCell ref="U239:Y239"/>
    <mergeCell ref="Z239:AD239"/>
    <mergeCell ref="G238:I238"/>
    <mergeCell ref="J238:M238"/>
    <mergeCell ref="N238:Q238"/>
    <mergeCell ref="R238:T238"/>
    <mergeCell ref="U238:Y238"/>
    <mergeCell ref="Z238:AD238"/>
    <mergeCell ref="Z234:AD236"/>
    <mergeCell ref="G237:I237"/>
    <mergeCell ref="J237:M237"/>
    <mergeCell ref="N237:Q237"/>
    <mergeCell ref="R237:T237"/>
    <mergeCell ref="U237:Y237"/>
    <mergeCell ref="Z237:AD237"/>
    <mergeCell ref="K227:L227"/>
    <mergeCell ref="K228:L228"/>
    <mergeCell ref="K229:L229"/>
    <mergeCell ref="S229:U229"/>
    <mergeCell ref="K230:L230"/>
    <mergeCell ref="G234:I236"/>
    <mergeCell ref="J234:M236"/>
    <mergeCell ref="N234:Q236"/>
    <mergeCell ref="R234:T236"/>
    <mergeCell ref="U234:Y236"/>
    <mergeCell ref="I215:K215"/>
    <mergeCell ref="L215:Q215"/>
    <mergeCell ref="R215:W215"/>
    <mergeCell ref="X215:AC215"/>
    <mergeCell ref="G225:H225"/>
    <mergeCell ref="J225:K225"/>
    <mergeCell ref="X210:AC210"/>
    <mergeCell ref="I211:K211"/>
    <mergeCell ref="L211:Q211"/>
    <mergeCell ref="R211:W211"/>
    <mergeCell ref="X211:AC211"/>
    <mergeCell ref="I214:K214"/>
    <mergeCell ref="L214:Q214"/>
    <mergeCell ref="R214:W214"/>
    <mergeCell ref="X214:AC214"/>
    <mergeCell ref="K205:L205"/>
    <mergeCell ref="K206:L206"/>
    <mergeCell ref="K207:L207"/>
    <mergeCell ref="I210:K210"/>
    <mergeCell ref="L210:Q210"/>
    <mergeCell ref="R210:W210"/>
    <mergeCell ref="G202:H202"/>
    <mergeCell ref="J202:K202"/>
    <mergeCell ref="L202:M202"/>
    <mergeCell ref="N202:O202"/>
    <mergeCell ref="Q202:R202"/>
    <mergeCell ref="K204:L204"/>
    <mergeCell ref="AB193:AD193"/>
    <mergeCell ref="AE193:AG193"/>
    <mergeCell ref="H194:L194"/>
    <mergeCell ref="P194:R194"/>
    <mergeCell ref="S194:U194"/>
    <mergeCell ref="V194:X194"/>
    <mergeCell ref="Y194:AA194"/>
    <mergeCell ref="AB194:AD194"/>
    <mergeCell ref="AE194:AG194"/>
    <mergeCell ref="H193:L193"/>
    <mergeCell ref="M193:O194"/>
    <mergeCell ref="P193:R193"/>
    <mergeCell ref="S193:U193"/>
    <mergeCell ref="V193:X193"/>
    <mergeCell ref="Y193:AA193"/>
    <mergeCell ref="P192:R192"/>
    <mergeCell ref="S192:U192"/>
    <mergeCell ref="V192:X192"/>
    <mergeCell ref="Y192:AA192"/>
    <mergeCell ref="AB192:AD192"/>
    <mergeCell ref="AE192:AG192"/>
    <mergeCell ref="I187:J187"/>
    <mergeCell ref="L187:N187"/>
    <mergeCell ref="I188:J188"/>
    <mergeCell ref="L188:N188"/>
    <mergeCell ref="H192:L192"/>
    <mergeCell ref="M192:O192"/>
    <mergeCell ref="X185:Z185"/>
    <mergeCell ref="I186:J186"/>
    <mergeCell ref="L186:N186"/>
    <mergeCell ref="P186:R186"/>
    <mergeCell ref="T186:V186"/>
    <mergeCell ref="X186:Z186"/>
    <mergeCell ref="I182:J182"/>
    <mergeCell ref="L182:N182"/>
    <mergeCell ref="I185:J185"/>
    <mergeCell ref="L185:N185"/>
    <mergeCell ref="P185:R185"/>
    <mergeCell ref="T185:V185"/>
    <mergeCell ref="I180:J180"/>
    <mergeCell ref="L180:N180"/>
    <mergeCell ref="P180:R180"/>
    <mergeCell ref="T180:V180"/>
    <mergeCell ref="X180:Z180"/>
    <mergeCell ref="I181:J181"/>
    <mergeCell ref="L181:N181"/>
    <mergeCell ref="K176:L176"/>
    <mergeCell ref="I179:J179"/>
    <mergeCell ref="L179:N179"/>
    <mergeCell ref="P179:R179"/>
    <mergeCell ref="T179:V179"/>
    <mergeCell ref="X179:Z179"/>
    <mergeCell ref="T170:U170"/>
    <mergeCell ref="R171:U171"/>
    <mergeCell ref="K172:L172"/>
    <mergeCell ref="K173:L173"/>
    <mergeCell ref="K174:L174"/>
    <mergeCell ref="K175:L175"/>
    <mergeCell ref="N167:O167"/>
    <mergeCell ref="K168:L168"/>
    <mergeCell ref="K169:L169"/>
    <mergeCell ref="N170:O171"/>
    <mergeCell ref="P170:P171"/>
    <mergeCell ref="Q170:R170"/>
    <mergeCell ref="G160:H160"/>
    <mergeCell ref="J160:K160"/>
    <mergeCell ref="M160:N160"/>
    <mergeCell ref="K162:L162"/>
    <mergeCell ref="K163:L163"/>
    <mergeCell ref="K164:L164"/>
    <mergeCell ref="AD150:AI150"/>
    <mergeCell ref="G151:I151"/>
    <mergeCell ref="J151:M151"/>
    <mergeCell ref="N151:P151"/>
    <mergeCell ref="Q151:T151"/>
    <mergeCell ref="U151:W151"/>
    <mergeCell ref="X151:AC151"/>
    <mergeCell ref="AD151:AI151"/>
    <mergeCell ref="G150:I150"/>
    <mergeCell ref="J150:M150"/>
    <mergeCell ref="N150:P150"/>
    <mergeCell ref="Q150:T150"/>
    <mergeCell ref="U150:W150"/>
    <mergeCell ref="X150:AC150"/>
    <mergeCell ref="AD148:AI148"/>
    <mergeCell ref="G149:I149"/>
    <mergeCell ref="J149:M149"/>
    <mergeCell ref="N149:P149"/>
    <mergeCell ref="Q149:T149"/>
    <mergeCell ref="U149:W149"/>
    <mergeCell ref="X149:AC149"/>
    <mergeCell ref="AD149:AI149"/>
    <mergeCell ref="G148:I148"/>
    <mergeCell ref="J148:M148"/>
    <mergeCell ref="N148:P148"/>
    <mergeCell ref="Q148:T148"/>
    <mergeCell ref="U148:W148"/>
    <mergeCell ref="X148:AC148"/>
    <mergeCell ref="AD146:AI146"/>
    <mergeCell ref="G147:I147"/>
    <mergeCell ref="J147:M147"/>
    <mergeCell ref="N147:P147"/>
    <mergeCell ref="Q147:T147"/>
    <mergeCell ref="U147:W147"/>
    <mergeCell ref="X147:AC147"/>
    <mergeCell ref="AD147:AI147"/>
    <mergeCell ref="G146:I146"/>
    <mergeCell ref="J146:M146"/>
    <mergeCell ref="N146:P146"/>
    <mergeCell ref="Q146:T146"/>
    <mergeCell ref="U146:W146"/>
    <mergeCell ref="X146:AC146"/>
    <mergeCell ref="AD144:AI144"/>
    <mergeCell ref="G145:I145"/>
    <mergeCell ref="J145:M145"/>
    <mergeCell ref="N145:P145"/>
    <mergeCell ref="Q145:T145"/>
    <mergeCell ref="U145:W145"/>
    <mergeCell ref="X145:AC145"/>
    <mergeCell ref="AD145:AI145"/>
    <mergeCell ref="G144:I144"/>
    <mergeCell ref="J144:M144"/>
    <mergeCell ref="N144:P144"/>
    <mergeCell ref="Q144:T144"/>
    <mergeCell ref="U144:W144"/>
    <mergeCell ref="X144:AC144"/>
    <mergeCell ref="AD142:AI142"/>
    <mergeCell ref="G143:I143"/>
    <mergeCell ref="J143:M143"/>
    <mergeCell ref="N143:P143"/>
    <mergeCell ref="Q143:T143"/>
    <mergeCell ref="U143:W143"/>
    <mergeCell ref="X143:AC143"/>
    <mergeCell ref="AD143:AI143"/>
    <mergeCell ref="G142:I142"/>
    <mergeCell ref="J142:M142"/>
    <mergeCell ref="N142:P142"/>
    <mergeCell ref="Q142:T142"/>
    <mergeCell ref="U142:W142"/>
    <mergeCell ref="X142:AC142"/>
    <mergeCell ref="AD140:AI140"/>
    <mergeCell ref="G141:I141"/>
    <mergeCell ref="J141:M141"/>
    <mergeCell ref="N141:P141"/>
    <mergeCell ref="Q141:T141"/>
    <mergeCell ref="U141:W141"/>
    <mergeCell ref="X141:AC141"/>
    <mergeCell ref="AD141:AI141"/>
    <mergeCell ref="G140:I140"/>
    <mergeCell ref="J140:M140"/>
    <mergeCell ref="N140:P140"/>
    <mergeCell ref="Q140:T140"/>
    <mergeCell ref="U140:W140"/>
    <mergeCell ref="X140:AC140"/>
    <mergeCell ref="AD138:AI138"/>
    <mergeCell ref="G139:I139"/>
    <mergeCell ref="J139:M139"/>
    <mergeCell ref="N139:P139"/>
    <mergeCell ref="Q139:T139"/>
    <mergeCell ref="U139:W139"/>
    <mergeCell ref="X139:AC139"/>
    <mergeCell ref="AD139:AI139"/>
    <mergeCell ref="G138:I138"/>
    <mergeCell ref="J138:M138"/>
    <mergeCell ref="N138:P138"/>
    <mergeCell ref="Q138:T138"/>
    <mergeCell ref="U138:W138"/>
    <mergeCell ref="X138:AC138"/>
    <mergeCell ref="AD136:AI136"/>
    <mergeCell ref="G137:I137"/>
    <mergeCell ref="J137:M137"/>
    <mergeCell ref="N137:P137"/>
    <mergeCell ref="Q137:T137"/>
    <mergeCell ref="U137:W137"/>
    <mergeCell ref="X137:AC137"/>
    <mergeCell ref="AD137:AI137"/>
    <mergeCell ref="Q133:T135"/>
    <mergeCell ref="U133:W135"/>
    <mergeCell ref="X133:AC135"/>
    <mergeCell ref="AD133:AI135"/>
    <mergeCell ref="G136:I136"/>
    <mergeCell ref="J136:M136"/>
    <mergeCell ref="N136:P136"/>
    <mergeCell ref="Q136:T136"/>
    <mergeCell ref="U136:W136"/>
    <mergeCell ref="X136:AC136"/>
    <mergeCell ref="K125:L125"/>
    <mergeCell ref="K126:L126"/>
    <mergeCell ref="K127:L127"/>
    <mergeCell ref="K128:L128"/>
    <mergeCell ref="U128:W128"/>
    <mergeCell ref="G132:I135"/>
    <mergeCell ref="J132:M135"/>
    <mergeCell ref="N132:T132"/>
    <mergeCell ref="U132:AI132"/>
    <mergeCell ref="N133:P135"/>
    <mergeCell ref="G120:H120"/>
    <mergeCell ref="J120:K120"/>
    <mergeCell ref="L120:M120"/>
    <mergeCell ref="N120:O120"/>
    <mergeCell ref="Q120:R120"/>
    <mergeCell ref="G123:H123"/>
    <mergeCell ref="J123:K123"/>
    <mergeCell ref="L123:M123"/>
    <mergeCell ref="N123:O123"/>
    <mergeCell ref="Q123:R123"/>
    <mergeCell ref="I108:K108"/>
    <mergeCell ref="L108:Q108"/>
    <mergeCell ref="R108:T108"/>
    <mergeCell ref="U108:Z108"/>
    <mergeCell ref="AA108:AC108"/>
    <mergeCell ref="AD108:AI108"/>
    <mergeCell ref="I107:K107"/>
    <mergeCell ref="L107:Q107"/>
    <mergeCell ref="R107:T107"/>
    <mergeCell ref="U107:Z107"/>
    <mergeCell ref="AA107:AC107"/>
    <mergeCell ref="AD107:AI107"/>
    <mergeCell ref="I106:K106"/>
    <mergeCell ref="L106:Q106"/>
    <mergeCell ref="R106:T106"/>
    <mergeCell ref="U106:Z106"/>
    <mergeCell ref="AA106:AC106"/>
    <mergeCell ref="AD106:AI106"/>
    <mergeCell ref="I105:K105"/>
    <mergeCell ref="L105:Q105"/>
    <mergeCell ref="R105:T105"/>
    <mergeCell ref="U105:Z105"/>
    <mergeCell ref="AA105:AC105"/>
    <mergeCell ref="AD105:AI105"/>
    <mergeCell ref="I104:K104"/>
    <mergeCell ref="L104:Q104"/>
    <mergeCell ref="R104:T104"/>
    <mergeCell ref="U104:Z104"/>
    <mergeCell ref="AA104:AC104"/>
    <mergeCell ref="AD104:AI104"/>
    <mergeCell ref="I103:K103"/>
    <mergeCell ref="L103:Q103"/>
    <mergeCell ref="R103:T103"/>
    <mergeCell ref="U103:Z103"/>
    <mergeCell ref="AA103:AC103"/>
    <mergeCell ref="AD103:AI103"/>
    <mergeCell ref="I102:K102"/>
    <mergeCell ref="L102:Q102"/>
    <mergeCell ref="R102:T102"/>
    <mergeCell ref="U102:Z102"/>
    <mergeCell ref="AA102:AC102"/>
    <mergeCell ref="AD102:AI102"/>
    <mergeCell ref="I101:K101"/>
    <mergeCell ref="L101:Q101"/>
    <mergeCell ref="R101:T101"/>
    <mergeCell ref="U101:Z101"/>
    <mergeCell ref="AA101:AC101"/>
    <mergeCell ref="AD101:AI101"/>
    <mergeCell ref="I100:K100"/>
    <mergeCell ref="L100:Q100"/>
    <mergeCell ref="R100:T100"/>
    <mergeCell ref="U100:Z100"/>
    <mergeCell ref="AA100:AC100"/>
    <mergeCell ref="AD100:AI100"/>
    <mergeCell ref="I99:K99"/>
    <mergeCell ref="L99:Q99"/>
    <mergeCell ref="R99:T99"/>
    <mergeCell ref="U99:Z99"/>
    <mergeCell ref="AA99:AC99"/>
    <mergeCell ref="AD99:AI99"/>
    <mergeCell ref="I98:K98"/>
    <mergeCell ref="L98:Q98"/>
    <mergeCell ref="R98:T98"/>
    <mergeCell ref="U98:Z98"/>
    <mergeCell ref="AA98:AC98"/>
    <mergeCell ref="AD98:AI98"/>
    <mergeCell ref="I97:K97"/>
    <mergeCell ref="L97:Q97"/>
    <mergeCell ref="R97:T97"/>
    <mergeCell ref="U97:Z97"/>
    <mergeCell ref="AA97:AC97"/>
    <mergeCell ref="AD97:AI97"/>
    <mergeCell ref="I96:K96"/>
    <mergeCell ref="L96:Q96"/>
    <mergeCell ref="R96:T96"/>
    <mergeCell ref="U96:Z96"/>
    <mergeCell ref="AA96:AC96"/>
    <mergeCell ref="AD96:AI96"/>
    <mergeCell ref="I95:K95"/>
    <mergeCell ref="L95:Q95"/>
    <mergeCell ref="R95:T95"/>
    <mergeCell ref="U95:Z95"/>
    <mergeCell ref="AA95:AC95"/>
    <mergeCell ref="AD95:AI95"/>
    <mergeCell ref="AD93:AI93"/>
    <mergeCell ref="I94:K94"/>
    <mergeCell ref="L94:Q94"/>
    <mergeCell ref="R94:T94"/>
    <mergeCell ref="U94:Z94"/>
    <mergeCell ref="AA94:AC94"/>
    <mergeCell ref="AD94:AI94"/>
    <mergeCell ref="AA91:AI91"/>
    <mergeCell ref="R92:T92"/>
    <mergeCell ref="U92:Z92"/>
    <mergeCell ref="AA92:AC92"/>
    <mergeCell ref="AD92:AI92"/>
    <mergeCell ref="I93:K93"/>
    <mergeCell ref="L93:Q93"/>
    <mergeCell ref="R93:T93"/>
    <mergeCell ref="U93:Z93"/>
    <mergeCell ref="AA93:AC93"/>
    <mergeCell ref="K85:L85"/>
    <mergeCell ref="K86:L86"/>
    <mergeCell ref="K87:L87"/>
    <mergeCell ref="I91:K92"/>
    <mergeCell ref="L91:Q92"/>
    <mergeCell ref="R91:Z91"/>
    <mergeCell ref="G74:L74"/>
    <mergeCell ref="M74:T74"/>
    <mergeCell ref="U74:AH74"/>
    <mergeCell ref="G83:H83"/>
    <mergeCell ref="J83:K83"/>
    <mergeCell ref="L83:M83"/>
    <mergeCell ref="N83:O83"/>
    <mergeCell ref="Y17:Z17"/>
    <mergeCell ref="AB17:AC17"/>
    <mergeCell ref="AE17:AF17"/>
    <mergeCell ref="Y18:Z18"/>
    <mergeCell ref="AB18:AC18"/>
    <mergeCell ref="AE18:AF18"/>
    <mergeCell ref="U15:AA15"/>
    <mergeCell ref="AB15:AE15"/>
    <mergeCell ref="AF15:AI15"/>
    <mergeCell ref="U16:AA16"/>
    <mergeCell ref="AB16:AE16"/>
    <mergeCell ref="AF16:AI16"/>
    <mergeCell ref="R60:Z61"/>
    <mergeCell ref="AA60:AI61"/>
    <mergeCell ref="G72:L72"/>
    <mergeCell ref="M72:T72"/>
    <mergeCell ref="U72:AH72"/>
    <mergeCell ref="G73:L73"/>
    <mergeCell ref="M73:T73"/>
    <mergeCell ref="U73:AH73"/>
    <mergeCell ref="AA54:AI55"/>
    <mergeCell ref="E56:H57"/>
    <mergeCell ref="I56:Q57"/>
    <mergeCell ref="R56:Z57"/>
    <mergeCell ref="AA56:AI57"/>
    <mergeCell ref="E58:H61"/>
    <mergeCell ref="I58:Q59"/>
    <mergeCell ref="R58:Z59"/>
    <mergeCell ref="AA58:AI59"/>
    <mergeCell ref="I60:Q61"/>
    <mergeCell ref="W30:X30"/>
    <mergeCell ref="F33:U33"/>
    <mergeCell ref="F44:U44"/>
    <mergeCell ref="E54:H55"/>
    <mergeCell ref="I54:Q55"/>
    <mergeCell ref="R54:Z55"/>
    <mergeCell ref="Y28:Z28"/>
    <mergeCell ref="AB28:AC28"/>
    <mergeCell ref="AE28:AF28"/>
    <mergeCell ref="Y29:Z29"/>
    <mergeCell ref="AB29:AC29"/>
    <mergeCell ref="AE29:AF29"/>
    <mergeCell ref="W19:X19"/>
    <mergeCell ref="F22:U22"/>
    <mergeCell ref="U26:AA26"/>
    <mergeCell ref="AB26:AE26"/>
    <mergeCell ref="AF26:AI26"/>
    <mergeCell ref="U27:AA27"/>
    <mergeCell ref="AB27:AE27"/>
    <mergeCell ref="AF27:AI27"/>
  </mergeCells>
  <phoneticPr fontId="2"/>
  <pageMargins left="0.74803149606299213" right="0.74803149606299213" top="0.98425196850393704" bottom="0.98425196850393704" header="0.51181102362204722" footer="0.51181102362204722"/>
  <pageSetup paperSize="9" fitToHeight="0" orientation="portrait" blackAndWhite="1" r:id="rId1"/>
  <headerFooter alignWithMargins="0"/>
  <rowBreaks count="49" manualBreakCount="49">
    <brk id="46" max="16383" man="1"/>
    <brk id="76" max="16383" man="1"/>
    <brk id="110" max="16383" man="1"/>
    <brk id="153" max="16383" man="1"/>
    <brk id="216" max="16383" man="1"/>
    <brk id="253" max="16383" man="1"/>
    <brk id="297" max="16383" man="1"/>
    <brk id="341" max="16383" man="1"/>
    <brk id="385" max="16383" man="1"/>
    <brk id="422" max="16383" man="1"/>
    <brk id="468" max="16383" man="1"/>
    <brk id="518" max="16383" man="1"/>
    <brk id="565" max="16383" man="1"/>
    <brk id="620" max="16383" man="1"/>
    <brk id="666" max="16383" man="1"/>
    <brk id="712" max="16383" man="1"/>
    <brk id="758" max="16383" man="1"/>
    <brk id="871" max="16383" man="1"/>
    <brk id="924" max="16383" man="1"/>
    <brk id="966" max="16383" man="1"/>
    <brk id="1014" max="16383" man="1"/>
    <brk id="1062" max="16383" man="1"/>
    <brk id="1110" max="16383" man="1"/>
    <brk id="1156" max="16383" man="1"/>
    <brk id="1181" max="16383" man="1"/>
    <brk id="1215" max="16383" man="1"/>
    <brk id="1242" max="16383" man="1"/>
    <brk id="1282" max="16383" man="1"/>
    <brk id="1325" max="16383" man="1"/>
    <brk id="1360" max="16383" man="1"/>
    <brk id="1399" max="16383" man="1"/>
    <brk id="1435" max="16383" man="1"/>
    <brk id="1471" max="16383" man="1"/>
    <brk id="1507" max="16383" man="1"/>
    <brk id="1543" max="16383" man="1"/>
    <brk id="1579" max="16383" man="1"/>
    <brk id="1615" max="16383" man="1"/>
    <brk id="1688" max="16383" man="1"/>
    <brk id="1732" max="16383" man="1"/>
    <brk id="1776" max="16383" man="1"/>
    <brk id="1821" max="16383" man="1"/>
    <brk id="1870" max="16383" man="1"/>
    <brk id="1915" max="16383" man="1"/>
    <brk id="1963" max="16383" man="1"/>
    <brk id="2010" max="16383" man="1"/>
    <brk id="2057" max="16383" man="1"/>
    <brk id="2104" max="16383" man="1"/>
    <brk id="2151" max="16383" man="1"/>
    <brk id="2185" max="16383" man="1"/>
  </rowBreaks>
  <drawing r:id="rId2"/>
  <legacyDrawing r:id="rId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xml version="1.0" encoding="utf-8"?>
<versions xmlns="http://schemas.microsoft.com/SolverFoundationForExcel/Version">
  <addinversion>3.1</addinversion>
</versions>
</file>

<file path=customXml/item2.xml>��     
</file>

<file path=customXml/itemProps1.xml><?xml version="1.0" encoding="utf-8"?>
<ds:datastoreItem xmlns:ds="http://schemas.openxmlformats.org/officeDocument/2006/customXml" ds:itemID="{8C6103A5-85B5-415E-BC5D-31C11863371B}">
  <ds:schemaRefs>
    <ds:schemaRef ds:uri="http://schemas.microsoft.com/SolverFoundationForExcel/Version"/>
  </ds:schemaRefs>
</ds:datastoreItem>
</file>

<file path=customXml/itemProps2.xml><?xml version="1.0" encoding="utf-8"?>
<ds:datastoreItem xmlns:ds="http://schemas.openxmlformats.org/officeDocument/2006/customXml" ds:itemID="{BA3CC55C-DC9C-45D7-99FB-35198887FC41}">
  <ds:schemaRefs>
    <ds:schemaRef ds:uri="http://schemas.microsoft.com/SolverFoundation/"/>
    <ds:schemaRef ds:uri="http://www.w3.org/2001/XMLSchema"/>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5</vt:i4>
      </vt:variant>
      <vt:variant>
        <vt:lpstr>名前付き一覧</vt:lpstr>
      </vt:variant>
      <vt:variant>
        <vt:i4>301</vt:i4>
      </vt:variant>
    </vt:vector>
  </HeadingPairs>
  <TitlesOfParts>
    <vt:vector size="306" baseType="lpstr">
      <vt:lpstr>ご利用方法</vt:lpstr>
      <vt:lpstr>入力 (1)</vt:lpstr>
      <vt:lpstr>入力 (2)</vt:lpstr>
      <vt:lpstr>場所打ち杭</vt:lpstr>
      <vt:lpstr>鋼管ソイルセメント</vt:lpstr>
      <vt:lpstr>'入力 (1)'!DF</vt:lpstr>
      <vt:lpstr>鋼管ソイルセメント!fr線路_引</vt:lpstr>
      <vt:lpstr>場所打ち杭!fr線路_引</vt:lpstr>
      <vt:lpstr>鋼管ソイルセメント!fr直角_引</vt:lpstr>
      <vt:lpstr>場所打ち杭!fr直角_引</vt:lpstr>
      <vt:lpstr>'入力 (1)'!N値</vt:lpstr>
      <vt:lpstr>鋼管ソイルセメント!Print_Area</vt:lpstr>
      <vt:lpstr>場所打ち杭!Print_Area</vt:lpstr>
      <vt:lpstr>鋼管ソイルセメント!pt線路_押</vt:lpstr>
      <vt:lpstr>場所打ち杭!pt線路_押</vt:lpstr>
      <vt:lpstr>鋼管ソイルセメント!pt直角_押</vt:lpstr>
      <vt:lpstr>場所打ち杭!pt直角_押</vt:lpstr>
      <vt:lpstr>鋼管ソイルセメント!β1_線路</vt:lpstr>
      <vt:lpstr>場所打ち杭!β1_線路</vt:lpstr>
      <vt:lpstr>鋼管ソイルセメント!β1_線路液状L1</vt:lpstr>
      <vt:lpstr>場所打ち杭!β1_線路液状L1</vt:lpstr>
      <vt:lpstr>鋼管ソイルセメント!β1_線路液状L2</vt:lpstr>
      <vt:lpstr>場所打ち杭!β1_線路液状L2</vt:lpstr>
      <vt:lpstr>鋼管ソイルセメント!β1_直角</vt:lpstr>
      <vt:lpstr>場所打ち杭!β1_直角</vt:lpstr>
      <vt:lpstr>鋼管ソイルセメント!β1_直角液状L1</vt:lpstr>
      <vt:lpstr>場所打ち杭!β1_直角液状L1</vt:lpstr>
      <vt:lpstr>鋼管ソイルセメント!β1_直角液状L2</vt:lpstr>
      <vt:lpstr>場所打ち杭!β1_直角液状L2</vt:lpstr>
      <vt:lpstr>鋼管ソイルセメント!βL_線路</vt:lpstr>
      <vt:lpstr>場所打ち杭!βL_線路</vt:lpstr>
      <vt:lpstr>鋼管ソイルセメント!βL_線路液状L1</vt:lpstr>
      <vt:lpstr>場所打ち杭!βL_線路液状L1</vt:lpstr>
      <vt:lpstr>鋼管ソイルセメント!βL_線路液状L2</vt:lpstr>
      <vt:lpstr>場所打ち杭!βL_線路液状L2</vt:lpstr>
      <vt:lpstr>鋼管ソイルセメント!βL_線路長期</vt:lpstr>
      <vt:lpstr>場所打ち杭!βL_線路長期</vt:lpstr>
      <vt:lpstr>鋼管ソイルセメント!βL_直角</vt:lpstr>
      <vt:lpstr>場所打ち杭!βL_直角</vt:lpstr>
      <vt:lpstr>鋼管ソイルセメント!βL_直角液状L1</vt:lpstr>
      <vt:lpstr>場所打ち杭!βL_直角液状L1</vt:lpstr>
      <vt:lpstr>鋼管ソイルセメント!βL_直角液状L2</vt:lpstr>
      <vt:lpstr>場所打ち杭!βL_直角液状L2</vt:lpstr>
      <vt:lpstr>鋼管ソイルセメント!βL_直角長期</vt:lpstr>
      <vt:lpstr>場所打ち杭!βL_直角長期</vt:lpstr>
      <vt:lpstr>鋼管ソイルセメント!せん断バネTable線路_引</vt:lpstr>
      <vt:lpstr>場所打ち杭!せん断バネTable線路_引</vt:lpstr>
      <vt:lpstr>鋼管ソイルセメント!せん断バネTable線路_押</vt:lpstr>
      <vt:lpstr>場所打ち杭!せん断バネTable線路_押</vt:lpstr>
      <vt:lpstr>鋼管ソイルセメント!せん断バネTable線路液状L1_引</vt:lpstr>
      <vt:lpstr>場所打ち杭!せん断バネTable線路液状L1_引</vt:lpstr>
      <vt:lpstr>鋼管ソイルセメント!せん断バネTable線路液状L1_押</vt:lpstr>
      <vt:lpstr>場所打ち杭!せん断バネTable線路液状L1_押</vt:lpstr>
      <vt:lpstr>鋼管ソイルセメント!せん断バネTable線路液状L2_引</vt:lpstr>
      <vt:lpstr>場所打ち杭!せん断バネTable線路液状L2_引</vt:lpstr>
      <vt:lpstr>鋼管ソイルセメント!せん断バネTable線路液状L2_押</vt:lpstr>
      <vt:lpstr>場所打ち杭!せん断バネTable線路液状L2_押</vt:lpstr>
      <vt:lpstr>鋼管ソイルセメント!せん断バネTable短期_引</vt:lpstr>
      <vt:lpstr>場所打ち杭!せん断バネTable短期_引</vt:lpstr>
      <vt:lpstr>鋼管ソイルセメント!せん断バネTable短期_押</vt:lpstr>
      <vt:lpstr>場所打ち杭!せん断バネTable短期_押</vt:lpstr>
      <vt:lpstr>鋼管ソイルセメント!せん断バネTable長期_引</vt:lpstr>
      <vt:lpstr>場所打ち杭!せん断バネTable長期_引</vt:lpstr>
      <vt:lpstr>鋼管ソイルセメント!せん断バネTable長期_押</vt:lpstr>
      <vt:lpstr>場所打ち杭!せん断バネTable長期_押</vt:lpstr>
      <vt:lpstr>鋼管ソイルセメント!せん断バネTable直角_引</vt:lpstr>
      <vt:lpstr>場所打ち杭!せん断バネTable直角_引</vt:lpstr>
      <vt:lpstr>鋼管ソイルセメント!せん断バネTable直角_押</vt:lpstr>
      <vt:lpstr>場所打ち杭!せん断バネTable直角_押</vt:lpstr>
      <vt:lpstr>鋼管ソイルセメント!せん断バネTable直角液状L1_引</vt:lpstr>
      <vt:lpstr>場所打ち杭!せん断バネTable直角液状L1_引</vt:lpstr>
      <vt:lpstr>鋼管ソイルセメント!せん断バネTable直角液状L1_押</vt:lpstr>
      <vt:lpstr>場所打ち杭!せん断バネTable直角液状L1_押</vt:lpstr>
      <vt:lpstr>鋼管ソイルセメント!せん断バネTable直角液状L2_引</vt:lpstr>
      <vt:lpstr>場所打ち杭!せん断バネTable直角液状L2_引</vt:lpstr>
      <vt:lpstr>鋼管ソイルセメント!せん断バネTable直角液状L2_押</vt:lpstr>
      <vt:lpstr>場所打ち杭!せん断バネTable直角液状L2_押</vt:lpstr>
      <vt:lpstr>'入力 (2)'!バージョン</vt:lpstr>
      <vt:lpstr>パスワード</vt:lpstr>
      <vt:lpstr>ユーザー名</vt:lpstr>
      <vt:lpstr>鋼管ソイルセメント!液状化DEL1</vt:lpstr>
      <vt:lpstr>場所打ち杭!液状化DEL1</vt:lpstr>
      <vt:lpstr>鋼管ソイルセメント!液状化DEL2</vt:lpstr>
      <vt:lpstr>場所打ち杭!液状化DEL2</vt:lpstr>
      <vt:lpstr>鋼管ソイルセメント!液状化L1の有無</vt:lpstr>
      <vt:lpstr>場所打ち杭!液状化L1の有無</vt:lpstr>
      <vt:lpstr>鋼管ソイルセメント!液状化L2の有無</vt:lpstr>
      <vt:lpstr>場所打ち杭!液状化L2の有無</vt:lpstr>
      <vt:lpstr>'入力 (1)'!液状化低減係数</vt:lpstr>
      <vt:lpstr>'入力 (1)'!杭径</vt:lpstr>
      <vt:lpstr>'入力 (1)'!杭種名称</vt:lpstr>
      <vt:lpstr>鋼管ソイルセメント!杭周面の土層厚</vt:lpstr>
      <vt:lpstr>場所打ち杭!杭周面の土層厚</vt:lpstr>
      <vt:lpstr>鋼管ソイルセメント!杭周面の土層番号</vt:lpstr>
      <vt:lpstr>場所打ち杭!杭周面の土層番号</vt:lpstr>
      <vt:lpstr>鋼管ソイルセメント!杭周面の変形係数</vt:lpstr>
      <vt:lpstr>場所打ち杭!杭周面の変形係数</vt:lpstr>
      <vt:lpstr>鋼管ソイルセメント!杭先端Ed</vt:lpstr>
      <vt:lpstr>場所打ち杭!杭先端Ed</vt:lpstr>
      <vt:lpstr>鋼管ソイルセメント!杭先端回転バネ短期</vt:lpstr>
      <vt:lpstr>場所打ち杭!杭先端回転バネ短期</vt:lpstr>
      <vt:lpstr>鋼管ソイルセメント!杭先端回転バネ長期</vt:lpstr>
      <vt:lpstr>場所打ち杭!杭先端回転バネ長期</vt:lpstr>
      <vt:lpstr>鋼管ソイルセメント!杭先端径</vt:lpstr>
      <vt:lpstr>場所打ち杭!杭先端径</vt:lpstr>
      <vt:lpstr>鋼管ソイルセメント!杭先端水平バネ短期</vt:lpstr>
      <vt:lpstr>場所打ち杭!杭先端水平バネ短期</vt:lpstr>
      <vt:lpstr>鋼管ソイルセメント!杭先端水平バネ長期</vt:lpstr>
      <vt:lpstr>場所打ち杭!杭先端水平バネ長期</vt:lpstr>
      <vt:lpstr>鋼管ソイルセメント!杭先端非線形Table</vt:lpstr>
      <vt:lpstr>場所打ち杭!杭先端非線形Table</vt:lpstr>
      <vt:lpstr>'入力 (1)'!杭長</vt:lpstr>
      <vt:lpstr>'入力 (2)'!鋼管径</vt:lpstr>
      <vt:lpstr>'入力 (2)'!鋼管厚</vt:lpstr>
      <vt:lpstr>鋼管ソイルセメント!降伏支持力Table線路_引</vt:lpstr>
      <vt:lpstr>場所打ち杭!降伏支持力Table線路_引</vt:lpstr>
      <vt:lpstr>鋼管ソイルセメント!降伏支持力Table線路_押</vt:lpstr>
      <vt:lpstr>場所打ち杭!降伏支持力Table線路_押</vt:lpstr>
      <vt:lpstr>鋼管ソイルセメント!降伏支持力Table線路液状L1_引</vt:lpstr>
      <vt:lpstr>場所打ち杭!降伏支持力Table線路液状L1_引</vt:lpstr>
      <vt:lpstr>鋼管ソイルセメント!降伏支持力Table線路液状L1_押</vt:lpstr>
      <vt:lpstr>場所打ち杭!降伏支持力Table線路液状L1_押</vt:lpstr>
      <vt:lpstr>鋼管ソイルセメント!降伏支持力Table線路液状L2_引</vt:lpstr>
      <vt:lpstr>場所打ち杭!降伏支持力Table線路液状L2_引</vt:lpstr>
      <vt:lpstr>鋼管ソイルセメント!降伏支持力Table線路液状L2_押</vt:lpstr>
      <vt:lpstr>場所打ち杭!降伏支持力Table線路液状L2_押</vt:lpstr>
      <vt:lpstr>鋼管ソイルセメント!降伏支持力Table直角_引</vt:lpstr>
      <vt:lpstr>場所打ち杭!降伏支持力Table直角_引</vt:lpstr>
      <vt:lpstr>鋼管ソイルセメント!降伏支持力Table直角_押</vt:lpstr>
      <vt:lpstr>場所打ち杭!降伏支持力Table直角_押</vt:lpstr>
      <vt:lpstr>鋼管ソイルセメント!降伏支持力Table直角液状L1_引</vt:lpstr>
      <vt:lpstr>場所打ち杭!降伏支持力Table直角液状L1_引</vt:lpstr>
      <vt:lpstr>鋼管ソイルセメント!降伏支持力Table直角液状L1_押</vt:lpstr>
      <vt:lpstr>場所打ち杭!降伏支持力Table直角液状L1_押</vt:lpstr>
      <vt:lpstr>鋼管ソイルセメント!降伏支持力Table直角液状L2_引</vt:lpstr>
      <vt:lpstr>場所打ち杭!降伏支持力Table直角液状L2_引</vt:lpstr>
      <vt:lpstr>鋼管ソイルセメント!降伏支持力Table直角液状L2_押</vt:lpstr>
      <vt:lpstr>場所打ち杭!降伏支持力Table直角液状L2_押</vt:lpstr>
      <vt:lpstr>'入力 (1)'!施工条件</vt:lpstr>
      <vt:lpstr>施工条件</vt:lpstr>
      <vt:lpstr>'入力 (1)'!湿潤重量</vt:lpstr>
      <vt:lpstr>鋼管ソイルセメント!周面砂式</vt:lpstr>
      <vt:lpstr>場所打ち杭!周面砂式</vt:lpstr>
      <vt:lpstr>鋼管ソイルセメント!周面砂上限値</vt:lpstr>
      <vt:lpstr>場所打ち杭!周面砂上限値</vt:lpstr>
      <vt:lpstr>鋼管ソイルセメント!周面支持</vt:lpstr>
      <vt:lpstr>場所打ち杭!周面支持</vt:lpstr>
      <vt:lpstr>鋼管ソイルセメント!周面支持力Table線路_引</vt:lpstr>
      <vt:lpstr>場所打ち杭!周面支持力Table線路_引</vt:lpstr>
      <vt:lpstr>鋼管ソイルセメント!周面支持力Table線路_押</vt:lpstr>
      <vt:lpstr>場所打ち杭!周面支持力Table線路_押</vt:lpstr>
      <vt:lpstr>鋼管ソイルセメント!周面支持力Table線路液状L1_引</vt:lpstr>
      <vt:lpstr>場所打ち杭!周面支持力Table線路液状L1_引</vt:lpstr>
      <vt:lpstr>鋼管ソイルセメント!周面支持力Table線路液状L1_押</vt:lpstr>
      <vt:lpstr>場所打ち杭!周面支持力Table線路液状L1_押</vt:lpstr>
      <vt:lpstr>鋼管ソイルセメント!周面支持力Table線路液状L2_引</vt:lpstr>
      <vt:lpstr>場所打ち杭!周面支持力Table線路液状L2_引</vt:lpstr>
      <vt:lpstr>鋼管ソイルセメント!周面支持力Table線路液状L2_押</vt:lpstr>
      <vt:lpstr>場所打ち杭!周面支持力Table線路液状L2_押</vt:lpstr>
      <vt:lpstr>鋼管ソイルセメント!周面支持力Table短期_引</vt:lpstr>
      <vt:lpstr>場所打ち杭!周面支持力Table短期_引</vt:lpstr>
      <vt:lpstr>鋼管ソイルセメント!周面支持力Table短期_押</vt:lpstr>
      <vt:lpstr>場所打ち杭!周面支持力Table短期_押</vt:lpstr>
      <vt:lpstr>鋼管ソイルセメント!周面支持力Table長期_引</vt:lpstr>
      <vt:lpstr>場所打ち杭!周面支持力Table長期_引</vt:lpstr>
      <vt:lpstr>鋼管ソイルセメント!周面支持力Table長期_押</vt:lpstr>
      <vt:lpstr>場所打ち杭!周面支持力Table長期_押</vt:lpstr>
      <vt:lpstr>鋼管ソイルセメント!周面支持力Table直角_引</vt:lpstr>
      <vt:lpstr>場所打ち杭!周面支持力Table直角_引</vt:lpstr>
      <vt:lpstr>鋼管ソイルセメント!周面支持力Table直角_押</vt:lpstr>
      <vt:lpstr>場所打ち杭!周面支持力Table直角_押</vt:lpstr>
      <vt:lpstr>鋼管ソイルセメント!周面支持力Table直角液状L1_引</vt:lpstr>
      <vt:lpstr>場所打ち杭!周面支持力Table直角液状L1_引</vt:lpstr>
      <vt:lpstr>鋼管ソイルセメント!周面支持力Table直角液状L1_押</vt:lpstr>
      <vt:lpstr>場所打ち杭!周面支持力Table直角液状L1_押</vt:lpstr>
      <vt:lpstr>鋼管ソイルセメント!周面支持力Table直角液状L2_引</vt:lpstr>
      <vt:lpstr>場所打ち杭!周面支持力Table直角液状L2_引</vt:lpstr>
      <vt:lpstr>鋼管ソイルセメント!周面支持力Table直角液状L2_押</vt:lpstr>
      <vt:lpstr>場所打ち杭!周面支持力Table直角液状L2_押</vt:lpstr>
      <vt:lpstr>鋼管ソイルセメント!周面粘式c</vt:lpstr>
      <vt:lpstr>場所打ち杭!周面粘式c</vt:lpstr>
      <vt:lpstr>鋼管ソイルセメント!周面粘式c上限値</vt:lpstr>
      <vt:lpstr>場所打ち杭!周面粘式c上限値</vt:lpstr>
      <vt:lpstr>鋼管ソイルセメント!周面粘式N</vt:lpstr>
      <vt:lpstr>場所打ち杭!周面粘式N</vt:lpstr>
      <vt:lpstr>鋼管ソイルセメント!周面粘式N上限値</vt:lpstr>
      <vt:lpstr>場所打ち杭!周面粘式N上限値</vt:lpstr>
      <vt:lpstr>'入力 (1)'!水位</vt:lpstr>
      <vt:lpstr>'入力 (1)'!水中重量</vt:lpstr>
      <vt:lpstr>鋼管ソイルセメント!水平バネTable線路</vt:lpstr>
      <vt:lpstr>場所打ち杭!水平バネTable線路</vt:lpstr>
      <vt:lpstr>鋼管ソイルセメント!水平バネTable線路液状化L1</vt:lpstr>
      <vt:lpstr>場所打ち杭!水平バネTable線路液状化L1</vt:lpstr>
      <vt:lpstr>鋼管ソイルセメント!水平バネTable線路液状化L2</vt:lpstr>
      <vt:lpstr>場所打ち杭!水平バネTable線路液状化L2</vt:lpstr>
      <vt:lpstr>鋼管ソイルセメント!水平バネTable線路短期</vt:lpstr>
      <vt:lpstr>場所打ち杭!水平バネTable線路短期</vt:lpstr>
      <vt:lpstr>鋼管ソイルセメント!水平バネTable線路長期</vt:lpstr>
      <vt:lpstr>場所打ち杭!水平バネTable線路長期</vt:lpstr>
      <vt:lpstr>鋼管ソイルセメント!水平バネTable直角</vt:lpstr>
      <vt:lpstr>場所打ち杭!水平バネTable直角</vt:lpstr>
      <vt:lpstr>鋼管ソイルセメント!水平バネTable直角液状化L1</vt:lpstr>
      <vt:lpstr>場所打ち杭!水平バネTable直角液状化L1</vt:lpstr>
      <vt:lpstr>鋼管ソイルセメント!水平バネTable直角液状化L2</vt:lpstr>
      <vt:lpstr>場所打ち杭!水平バネTable直角液状化L2</vt:lpstr>
      <vt:lpstr>鋼管ソイルセメント!水平バネTable直角短期</vt:lpstr>
      <vt:lpstr>水平バネTable直角短期</vt:lpstr>
      <vt:lpstr>鋼管ソイルセメント!水平バネTable直角長期</vt:lpstr>
      <vt:lpstr>場所打ち杭!水平バネTable直角長期</vt:lpstr>
      <vt:lpstr>鋼管ソイルセメント!水平有効抵抗土圧Table</vt:lpstr>
      <vt:lpstr>場所打ち杭!水平有効抵抗土圧Table</vt:lpstr>
      <vt:lpstr>鋼管ソイルセメント!先端支持力</vt:lpstr>
      <vt:lpstr>場所打ち杭!先端支持力</vt:lpstr>
      <vt:lpstr>鋼管ソイルセメント!先端支持力Table</vt:lpstr>
      <vt:lpstr>場所打ち杭!先端支持力Table</vt:lpstr>
      <vt:lpstr>'入力 (2)'!線路_1列目からの距離</vt:lpstr>
      <vt:lpstr>'入力 (1)'!線路_Lm</vt:lpstr>
      <vt:lpstr>'入力 (1)'!線路_Ln</vt:lpstr>
      <vt:lpstr>'入力 (1)'!線路_m</vt:lpstr>
      <vt:lpstr>'入力 (1)'!線路_n</vt:lpstr>
      <vt:lpstr>'入力 (2)'!線路_杭本数</vt:lpstr>
      <vt:lpstr>'入力 (1)'!層厚</vt:lpstr>
      <vt:lpstr>'入力 (1)'!層番</vt:lpstr>
      <vt:lpstr>'入力 (1)'!単位体積重量</vt:lpstr>
      <vt:lpstr>鋼管ソイルセメント!短期せん断地盤係数</vt:lpstr>
      <vt:lpstr>場所打ち杭!短期せん断地盤係数</vt:lpstr>
      <vt:lpstr>'入力 (1)'!弾性係数</vt:lpstr>
      <vt:lpstr>鋼管ソイルセメント!断面積</vt:lpstr>
      <vt:lpstr>場所打ち杭!断面積</vt:lpstr>
      <vt:lpstr>鋼管ソイルセメント!断面二次モーメント</vt:lpstr>
      <vt:lpstr>場所打ち杭!断面二次モーメント</vt:lpstr>
      <vt:lpstr>鋼管ソイルセメント!長期せん断地盤係数</vt:lpstr>
      <vt:lpstr>場所打ち杭!長期せん断地盤係数</vt:lpstr>
      <vt:lpstr>'入力 (2)'!直角_1列目からの距離</vt:lpstr>
      <vt:lpstr>'入力 (1)'!直角_Lm</vt:lpstr>
      <vt:lpstr>'入力 (1)'!直角_Ln</vt:lpstr>
      <vt:lpstr>'入力 (1)'!直角_m</vt:lpstr>
      <vt:lpstr>'入力 (1)'!直角_n</vt:lpstr>
      <vt:lpstr>'入力 (2)'!直角_杭本数</vt:lpstr>
      <vt:lpstr>鋼管ソイルセメント!抵抗土圧Table線路</vt:lpstr>
      <vt:lpstr>場所打ち杭!抵抗土圧Table線路</vt:lpstr>
      <vt:lpstr>鋼管ソイルセメント!抵抗土圧Table線路液状化L1</vt:lpstr>
      <vt:lpstr>場所打ち杭!抵抗土圧Table線路液状化L1</vt:lpstr>
      <vt:lpstr>鋼管ソイルセメント!抵抗土圧Table線路液状化L2</vt:lpstr>
      <vt:lpstr>場所打ち杭!抵抗土圧Table線路液状化L2</vt:lpstr>
      <vt:lpstr>鋼管ソイルセメント!抵抗土圧Table線路応答変位</vt:lpstr>
      <vt:lpstr>場所打ち杭!抵抗土圧Table線路応答変位</vt:lpstr>
      <vt:lpstr>鋼管ソイルセメント!抵抗土圧Table直角</vt:lpstr>
      <vt:lpstr>場所打ち杭!抵抗土圧Table直角</vt:lpstr>
      <vt:lpstr>鋼管ソイルセメント!抵抗土圧Table直角液状化L1</vt:lpstr>
      <vt:lpstr>場所打ち杭!抵抗土圧Table直角液状化L1</vt:lpstr>
      <vt:lpstr>鋼管ソイルセメント!抵抗土圧Table直角液状化L2</vt:lpstr>
      <vt:lpstr>場所打ち杭!抵抗土圧Table直角液状化L2</vt:lpstr>
      <vt:lpstr>鋼管ソイルセメント!抵抗土圧Table直角応答変位</vt:lpstr>
      <vt:lpstr>場所打ち杭!抵抗土圧Table直角応答変位</vt:lpstr>
      <vt:lpstr>'入力 (2)'!抵抗幅LA</vt:lpstr>
      <vt:lpstr>'入力 (1)'!土質区分</vt:lpstr>
      <vt:lpstr>鋼管ソイルセメント!特に短い杭</vt:lpstr>
      <vt:lpstr>場所打ち杭!特に短い杭</vt:lpstr>
      <vt:lpstr>'入力 (1)'!内部摩擦角</vt:lpstr>
      <vt:lpstr>'入力 (1)'!粘着力</vt:lpstr>
      <vt:lpstr>鋼管ソイルセメント!非線形鉛直先端短期_引</vt:lpstr>
      <vt:lpstr>場所打ち杭!非線形鉛直先端短期_引</vt:lpstr>
      <vt:lpstr>鋼管ソイルセメント!非線形鉛直先端短期_押</vt:lpstr>
      <vt:lpstr>場所打ち杭!非線形鉛直先端短期_押</vt:lpstr>
      <vt:lpstr>鋼管ソイルセメント!非線形鉛直先端長期_引</vt:lpstr>
      <vt:lpstr>場所打ち杭!非線形鉛直先端長期_引</vt:lpstr>
      <vt:lpstr>鋼管ソイルセメント!非線形鉛直先端長期_押</vt:lpstr>
      <vt:lpstr>場所打ち杭!非線形鉛直先端長期_押</vt:lpstr>
      <vt:lpstr>鋼管ソイルセメント!非線形鉛直線路_引</vt:lpstr>
      <vt:lpstr>場所打ち杭!非線形鉛直線路_引</vt:lpstr>
      <vt:lpstr>鋼管ソイルセメント!非線形鉛直線路_押</vt:lpstr>
      <vt:lpstr>場所打ち杭!非線形鉛直線路_押</vt:lpstr>
      <vt:lpstr>鋼管ソイルセメント!非線形鉛直線路液状L1_引</vt:lpstr>
      <vt:lpstr>場所打ち杭!非線形鉛直線路液状L1_引</vt:lpstr>
      <vt:lpstr>鋼管ソイルセメント!非線形鉛直線路液状L1_押</vt:lpstr>
      <vt:lpstr>場所打ち杭!非線形鉛直線路液状L1_押</vt:lpstr>
      <vt:lpstr>鋼管ソイルセメント!非線形鉛直線路液状L2_引</vt:lpstr>
      <vt:lpstr>場所打ち杭!非線形鉛直線路液状L2_引</vt:lpstr>
      <vt:lpstr>鋼管ソイルセメント!非線形鉛直線路液状L2_押</vt:lpstr>
      <vt:lpstr>場所打ち杭!非線形鉛直線路液状L2_押</vt:lpstr>
      <vt:lpstr>鋼管ソイルセメント!非線形鉛直短期_引</vt:lpstr>
      <vt:lpstr>場所打ち杭!非線形鉛直短期_引</vt:lpstr>
      <vt:lpstr>鋼管ソイルセメント!非線形鉛直短期_押</vt:lpstr>
      <vt:lpstr>場所打ち杭!非線形鉛直短期_押</vt:lpstr>
      <vt:lpstr>鋼管ソイルセメント!非線形鉛直長期_引</vt:lpstr>
      <vt:lpstr>場所打ち杭!非線形鉛直長期_引</vt:lpstr>
      <vt:lpstr>鋼管ソイルセメント!非線形鉛直長期_押</vt:lpstr>
      <vt:lpstr>場所打ち杭!非線形鉛直長期_押</vt:lpstr>
      <vt:lpstr>鋼管ソイルセメント!非線形鉛直直角_引</vt:lpstr>
      <vt:lpstr>場所打ち杭!非線形鉛直直角_引</vt:lpstr>
      <vt:lpstr>鋼管ソイルセメント!非線形鉛直直角_押</vt:lpstr>
      <vt:lpstr>場所打ち杭!非線形鉛直直角_押</vt:lpstr>
      <vt:lpstr>鋼管ソイルセメント!非線形鉛直直角液状L1_引</vt:lpstr>
      <vt:lpstr>場所打ち杭!非線形鉛直直角液状L1_引</vt:lpstr>
      <vt:lpstr>鋼管ソイルセメント!非線形鉛直直角液状L1_押</vt:lpstr>
      <vt:lpstr>場所打ち杭!非線形鉛直直角液状L1_押</vt:lpstr>
      <vt:lpstr>鋼管ソイルセメント!非線形鉛直直角液状L2_引</vt:lpstr>
      <vt:lpstr>場所打ち杭!非線形鉛直直角液状L2_引</vt:lpstr>
      <vt:lpstr>鋼管ソイルセメント!非線形鉛直直角液状L2_押</vt:lpstr>
      <vt:lpstr>場所打ち杭!非線形鉛直直角液状L2_押</vt:lpstr>
      <vt:lpstr>鋼管ソイルセメント!表層地盤Table</vt:lpstr>
      <vt:lpstr>場所打ち杭!表層地盤Table</vt:lpstr>
      <vt:lpstr>'入力 (2)'!腐食しろ</vt:lpstr>
      <vt:lpstr>'入力 (1)'!変形係数</vt:lpstr>
      <vt:lpstr>'入力 (2)'!本数N</vt:lpstr>
    </vt:vector>
  </TitlesOfParts>
  <Company>（株）トーニチコンサルタント</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社長室</dc:creator>
  <cp:lastModifiedBy>笹澤陽佑</cp:lastModifiedBy>
  <cp:lastPrinted>2018-09-15T07:45:18Z</cp:lastPrinted>
  <dcterms:created xsi:type="dcterms:W3CDTF">1997-12-09T00:45:52Z</dcterms:created>
  <dcterms:modified xsi:type="dcterms:W3CDTF">2018-09-15T08:45:35Z</dcterms:modified>
</cp:coreProperties>
</file>